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01b7dd6727989a/Documents/Excel Training/"/>
    </mc:Choice>
  </mc:AlternateContent>
  <xr:revisionPtr revIDLastSave="0" documentId="8_{EC9D5A46-334E-442F-816F-D14092FCC34C}" xr6:coauthVersionLast="47" xr6:coauthVersionMax="47" xr10:uidLastSave="{00000000-0000-0000-0000-000000000000}"/>
  <bookViews>
    <workbookView xWindow="-120" yWindow="-120" windowWidth="38640" windowHeight="21120" xr2:uid="{57CBDAE5-1916-40B1-A728-DE6312561AE6}"/>
  </bookViews>
  <sheets>
    <sheet name="BYROW,BYCOL,MAP Exercises" sheetId="9" r:id="rId1"/>
    <sheet name="Products" sheetId="1" r:id="rId2"/>
    <sheet name="Orders" sheetId="2" r:id="rId3"/>
    <sheet name="Order_Products" sheetId="4" r:id="rId4"/>
    <sheet name="SummaryTables" sheetId="7" r:id="rId5"/>
    <sheet name="XLOOKUP Exercises" sheetId="6" r:id="rId6"/>
    <sheet name="MakingUpGames" sheetId="5" state="hidden" r:id="rId7"/>
  </sheets>
  <definedNames>
    <definedName name="PERCENTCHANGE">_xlfn.LAMBDA(_xlpm.prev_value,_xlpm.new_value,_xlpm.new_value/_xlpm.prev_value-1)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6" i="9" l="1" a="1"/>
  <c r="P216" i="9" s="1"/>
  <c r="T216" i="9" a="1"/>
  <c r="T216" i="9" s="1"/>
  <c r="D151" i="9" a="1"/>
  <c r="D151" i="9" s="1"/>
  <c r="D150" i="9" a="1"/>
  <c r="D150" i="9" s="1"/>
  <c r="H282" i="9" a="1"/>
  <c r="H282" i="9" s="1"/>
  <c r="F282" i="9" a="1"/>
  <c r="F282" i="9"/>
  <c r="D283" i="9" a="1"/>
  <c r="D283" i="9" s="1"/>
  <c r="C283" i="9" a="1"/>
  <c r="C283" i="9" s="1"/>
  <c r="H262" i="9" a="1"/>
  <c r="H262" i="9" s="1"/>
  <c r="K2" i="2" a="1"/>
  <c r="K2" i="2" s="1"/>
  <c r="K3" i="2" a="1"/>
  <c r="K3" i="2" s="1"/>
  <c r="K4" i="2" a="1"/>
  <c r="K4" i="2" s="1"/>
  <c r="K5" i="2" a="1"/>
  <c r="K5" i="2" s="1"/>
  <c r="K6" i="2" a="1"/>
  <c r="K6" i="2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 s="1"/>
  <c r="K215" i="2" a="1"/>
  <c r="K215" i="2" s="1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 s="1"/>
  <c r="K491" i="2" a="1"/>
  <c r="K491" i="2" s="1"/>
  <c r="K492" i="2" a="1"/>
  <c r="K492" i="2" s="1"/>
  <c r="K493" i="2" a="1"/>
  <c r="K493" i="2" s="1"/>
  <c r="K494" i="2" a="1"/>
  <c r="K494" i="2" s="1"/>
  <c r="K495" i="2" a="1"/>
  <c r="K495" i="2" s="1"/>
  <c r="K496" i="2" a="1"/>
  <c r="K496" i="2" s="1"/>
  <c r="K497" i="2" a="1"/>
  <c r="K497" i="2" s="1"/>
  <c r="K498" i="2" a="1"/>
  <c r="K498" i="2" s="1"/>
  <c r="K499" i="2" a="1"/>
  <c r="K499" i="2" s="1"/>
  <c r="K500" i="2" a="1"/>
  <c r="K500" i="2" s="1"/>
  <c r="K501" i="2" a="1"/>
  <c r="K501" i="2" s="1"/>
  <c r="K502" i="2" a="1"/>
  <c r="K502" i="2" s="1"/>
  <c r="K503" i="2" a="1"/>
  <c r="K503" i="2" s="1"/>
  <c r="K504" i="2" a="1"/>
  <c r="K504" i="2" s="1"/>
  <c r="K505" i="2" a="1"/>
  <c r="K505" i="2" s="1"/>
  <c r="K506" i="2" a="1"/>
  <c r="K506" i="2" s="1"/>
  <c r="K507" i="2" a="1"/>
  <c r="K507" i="2" s="1"/>
  <c r="K508" i="2" a="1"/>
  <c r="K508" i="2" s="1"/>
  <c r="K509" i="2" a="1"/>
  <c r="K509" i="2" s="1"/>
  <c r="K510" i="2" a="1"/>
  <c r="K510" i="2" s="1"/>
  <c r="K511" i="2" a="1"/>
  <c r="K511" i="2" s="1"/>
  <c r="K512" i="2" a="1"/>
  <c r="K512" i="2" s="1"/>
  <c r="K513" i="2" a="1"/>
  <c r="K513" i="2" s="1"/>
  <c r="K514" i="2" a="1"/>
  <c r="K514" i="2" s="1"/>
  <c r="K515" i="2" a="1"/>
  <c r="K515" i="2" s="1"/>
  <c r="K516" i="2" a="1"/>
  <c r="K516" i="2" s="1"/>
  <c r="K517" i="2" a="1"/>
  <c r="K517" i="2" s="1"/>
  <c r="K518" i="2" a="1"/>
  <c r="K518" i="2" s="1"/>
  <c r="K519" i="2" a="1"/>
  <c r="K519" i="2" s="1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 s="1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 s="1"/>
  <c r="K545" i="2" a="1"/>
  <c r="K545" i="2" s="1"/>
  <c r="K546" i="2" a="1"/>
  <c r="K546" i="2" s="1"/>
  <c r="K547" i="2" a="1"/>
  <c r="K547" i="2" s="1"/>
  <c r="K548" i="2" a="1"/>
  <c r="K548" i="2" s="1"/>
  <c r="K549" i="2" a="1"/>
  <c r="K549" i="2" s="1"/>
  <c r="K550" i="2" a="1"/>
  <c r="K550" i="2" s="1"/>
  <c r="K551" i="2" a="1"/>
  <c r="K551" i="2" s="1"/>
  <c r="K552" i="2" a="1"/>
  <c r="K552" i="2" s="1"/>
  <c r="K553" i="2" a="1"/>
  <c r="K553" i="2" s="1"/>
  <c r="K554" i="2" a="1"/>
  <c r="K554" i="2" s="1"/>
  <c r="K555" i="2" a="1"/>
  <c r="K555" i="2" s="1"/>
  <c r="K556" i="2" a="1"/>
  <c r="K556" i="2" s="1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 s="1"/>
  <c r="K563" i="2" a="1"/>
  <c r="K563" i="2" s="1"/>
  <c r="K564" i="2" a="1"/>
  <c r="K564" i="2" s="1"/>
  <c r="K565" i="2" a="1"/>
  <c r="K565" i="2" s="1"/>
  <c r="K566" i="2" a="1"/>
  <c r="K566" i="2" s="1"/>
  <c r="K567" i="2" a="1"/>
  <c r="K567" i="2" s="1"/>
  <c r="K568" i="2" a="1"/>
  <c r="K568" i="2" s="1"/>
  <c r="K569" i="2" a="1"/>
  <c r="K569" i="2" s="1"/>
  <c r="K570" i="2" a="1"/>
  <c r="K570" i="2" s="1"/>
  <c r="K571" i="2" a="1"/>
  <c r="K571" i="2" s="1"/>
  <c r="K572" i="2" a="1"/>
  <c r="K572" i="2" s="1"/>
  <c r="K573" i="2" a="1"/>
  <c r="K573" i="2" s="1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 s="1"/>
  <c r="K593" i="2" a="1"/>
  <c r="K593" i="2" s="1"/>
  <c r="K594" i="2" a="1"/>
  <c r="K594" i="2" s="1"/>
  <c r="K595" i="2" a="1"/>
  <c r="K595" i="2" s="1"/>
  <c r="K596" i="2" a="1"/>
  <c r="K596" i="2" s="1"/>
  <c r="K597" i="2" a="1"/>
  <c r="K597" i="2" s="1"/>
  <c r="K598" i="2" a="1"/>
  <c r="K598" i="2" s="1"/>
  <c r="K599" i="2" a="1"/>
  <c r="K599" i="2" s="1"/>
  <c r="K600" i="2" a="1"/>
  <c r="K600" i="2" s="1"/>
  <c r="K601" i="2" a="1"/>
  <c r="K601" i="2" s="1"/>
  <c r="K602" i="2" a="1"/>
  <c r="K602" i="2" s="1"/>
  <c r="K603" i="2" a="1"/>
  <c r="K603" i="2" s="1"/>
  <c r="K604" i="2" a="1"/>
  <c r="K604" i="2" s="1"/>
  <c r="K605" i="2" a="1"/>
  <c r="K605" i="2" s="1"/>
  <c r="K606" i="2" a="1"/>
  <c r="K606" i="2" s="1"/>
  <c r="K607" i="2" a="1"/>
  <c r="K607" i="2" s="1"/>
  <c r="K608" i="2" a="1"/>
  <c r="K608" i="2" s="1"/>
  <c r="K609" i="2" a="1"/>
  <c r="K609" i="2" s="1"/>
  <c r="K610" i="2" a="1"/>
  <c r="K610" i="2" s="1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 s="1"/>
  <c r="K617" i="2" a="1"/>
  <c r="K617" i="2" s="1"/>
  <c r="K618" i="2" a="1"/>
  <c r="K618" i="2" s="1"/>
  <c r="K619" i="2" a="1"/>
  <c r="K619" i="2" s="1"/>
  <c r="K620" i="2" a="1"/>
  <c r="K620" i="2" s="1"/>
  <c r="K621" i="2" a="1"/>
  <c r="K621" i="2" s="1"/>
  <c r="K622" i="2" a="1"/>
  <c r="K622" i="2" s="1"/>
  <c r="K623" i="2" a="1"/>
  <c r="K623" i="2" s="1"/>
  <c r="K624" i="2" a="1"/>
  <c r="K624" i="2" s="1"/>
  <c r="K625" i="2" a="1"/>
  <c r="K625" i="2" s="1"/>
  <c r="K626" i="2" a="1"/>
  <c r="K626" i="2" s="1"/>
  <c r="K627" i="2" a="1"/>
  <c r="K627" i="2" s="1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 s="1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 s="1"/>
  <c r="K647" i="2" a="1"/>
  <c r="K647" i="2" s="1"/>
  <c r="K648" i="2" a="1"/>
  <c r="K648" i="2" s="1"/>
  <c r="K649" i="2" a="1"/>
  <c r="K649" i="2" s="1"/>
  <c r="K650" i="2" a="1"/>
  <c r="K650" i="2" s="1"/>
  <c r="K651" i="2" a="1"/>
  <c r="K651" i="2" s="1"/>
  <c r="K652" i="2" a="1"/>
  <c r="K652" i="2" s="1"/>
  <c r="K653" i="2" a="1"/>
  <c r="K653" i="2" s="1"/>
  <c r="K654" i="2" a="1"/>
  <c r="K654" i="2" s="1"/>
  <c r="K655" i="2" a="1"/>
  <c r="K655" i="2" s="1"/>
  <c r="K656" i="2" a="1"/>
  <c r="K656" i="2" s="1"/>
  <c r="K657" i="2" a="1"/>
  <c r="K657" i="2" s="1"/>
  <c r="K658" i="2" a="1"/>
  <c r="K658" i="2" s="1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 s="1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 s="1"/>
  <c r="K671" i="2" a="1"/>
  <c r="K671" i="2" s="1"/>
  <c r="K672" i="2" a="1"/>
  <c r="K672" i="2" s="1"/>
  <c r="K673" i="2" a="1"/>
  <c r="K673" i="2" s="1"/>
  <c r="K674" i="2" a="1"/>
  <c r="K674" i="2" s="1"/>
  <c r="K675" i="2" a="1"/>
  <c r="K675" i="2" s="1"/>
  <c r="K676" i="2" a="1"/>
  <c r="K676" i="2" s="1"/>
  <c r="K677" i="2" a="1"/>
  <c r="K677" i="2" s="1"/>
  <c r="K678" i="2" a="1"/>
  <c r="K678" i="2" s="1"/>
  <c r="K679" i="2" a="1"/>
  <c r="K679" i="2" s="1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 s="1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 s="1"/>
  <c r="K701" i="2" a="1"/>
  <c r="K701" i="2" s="1"/>
  <c r="K702" i="2" a="1"/>
  <c r="K702" i="2" s="1"/>
  <c r="K703" i="2" a="1"/>
  <c r="K703" i="2" s="1"/>
  <c r="K704" i="2" a="1"/>
  <c r="K704" i="2" s="1"/>
  <c r="K705" i="2" a="1"/>
  <c r="K705" i="2" s="1"/>
  <c r="K706" i="2" a="1"/>
  <c r="K706" i="2" s="1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 s="1"/>
  <c r="K725" i="2" a="1"/>
  <c r="K725" i="2" s="1"/>
  <c r="K726" i="2" a="1"/>
  <c r="K726" i="2" s="1"/>
  <c r="K727" i="2" a="1"/>
  <c r="K727" i="2" s="1"/>
  <c r="K728" i="2" a="1"/>
  <c r="K728" i="2" s="1"/>
  <c r="K729" i="2" a="1"/>
  <c r="K729" i="2" s="1"/>
  <c r="K730" i="2" a="1"/>
  <c r="K730" i="2" s="1"/>
  <c r="K731" i="2" a="1"/>
  <c r="K731" i="2" s="1"/>
  <c r="K732" i="2" a="1"/>
  <c r="K732" i="2" s="1"/>
  <c r="K733" i="2" a="1"/>
  <c r="K733" i="2" s="1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 s="1"/>
  <c r="K754" i="2" a="1"/>
  <c r="K754" i="2" s="1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 s="1"/>
  <c r="K761" i="2" a="1"/>
  <c r="K761" i="2" s="1"/>
  <c r="K762" i="2" a="1"/>
  <c r="K762" i="2" s="1"/>
  <c r="K763" i="2" a="1"/>
  <c r="K763" i="2" s="1"/>
  <c r="K764" i="2" a="1"/>
  <c r="K764" i="2" s="1"/>
  <c r="K765" i="2" a="1"/>
  <c r="K765" i="2" s="1"/>
  <c r="K766" i="2" a="1"/>
  <c r="K766" i="2" s="1"/>
  <c r="K767" i="2" a="1"/>
  <c r="K767" i="2" s="1"/>
  <c r="K768" i="2" a="1"/>
  <c r="K768" i="2" s="1"/>
  <c r="K769" i="2" a="1"/>
  <c r="K769" i="2" s="1"/>
  <c r="K770" i="2" a="1"/>
  <c r="K770" i="2" s="1"/>
  <c r="K771" i="2" a="1"/>
  <c r="K771" i="2" s="1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 s="1"/>
  <c r="K784" i="2" a="1"/>
  <c r="K784" i="2" s="1"/>
  <c r="K785" i="2" a="1"/>
  <c r="K785" i="2" s="1"/>
  <c r="K786" i="2" a="1"/>
  <c r="K786" i="2" s="1"/>
  <c r="K787" i="2" a="1"/>
  <c r="K787" i="2" s="1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 s="1"/>
  <c r="K797" i="2" a="1"/>
  <c r="K797" i="2" s="1"/>
  <c r="K798" i="2" a="1"/>
  <c r="K798" i="2" s="1"/>
  <c r="K799" i="2" a="1"/>
  <c r="K799" i="2" s="1"/>
  <c r="K800" i="2" a="1"/>
  <c r="K800" i="2" s="1"/>
  <c r="K801" i="2" a="1"/>
  <c r="K801" i="2" s="1"/>
  <c r="K802" i="2" a="1"/>
  <c r="K802" i="2" s="1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 s="1"/>
  <c r="K809" i="2" a="1"/>
  <c r="K809" i="2" s="1"/>
  <c r="K810" i="2" a="1"/>
  <c r="K810" i="2" s="1"/>
  <c r="K811" i="2" a="1"/>
  <c r="K811" i="2" s="1"/>
  <c r="K812" i="2" a="1"/>
  <c r="K812" i="2" s="1"/>
  <c r="K813" i="2" a="1"/>
  <c r="K813" i="2" s="1"/>
  <c r="K814" i="2" a="1"/>
  <c r="K814" i="2" s="1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 s="1"/>
  <c r="K988" i="2" a="1"/>
  <c r="K988" i="2" s="1"/>
  <c r="K989" i="2" a="1"/>
  <c r="K989" i="2" s="1"/>
  <c r="K990" i="2" a="1"/>
  <c r="K990" i="2" s="1"/>
  <c r="K991" i="2" a="1"/>
  <c r="K991" i="2" s="1"/>
  <c r="K992" i="2" a="1"/>
  <c r="K992" i="2" s="1"/>
  <c r="K993" i="2" a="1"/>
  <c r="K993" i="2" s="1"/>
  <c r="K994" i="2" a="1"/>
  <c r="K994" i="2" s="1"/>
  <c r="K995" i="2" a="1"/>
  <c r="K995" i="2" s="1"/>
  <c r="K996" i="2" a="1"/>
  <c r="K996" i="2" s="1"/>
  <c r="K997" i="2" a="1"/>
  <c r="K997" i="2" s="1"/>
  <c r="K998" i="2" a="1"/>
  <c r="K998" i="2" s="1"/>
  <c r="K999" i="2" a="1"/>
  <c r="K999" i="2" s="1"/>
  <c r="K1000" i="2" a="1"/>
  <c r="K1000" i="2" s="1"/>
  <c r="K1001" i="2" a="1"/>
  <c r="K1001" i="2" s="1"/>
  <c r="K1002" i="2" a="1"/>
  <c r="K1002" i="2" s="1"/>
  <c r="K1003" i="2" a="1"/>
  <c r="K1003" i="2" s="1"/>
  <c r="K1004" i="2" a="1"/>
  <c r="K1004" i="2" s="1"/>
  <c r="K1005" i="2" a="1"/>
  <c r="K1005" i="2" s="1"/>
  <c r="K1006" i="2" a="1"/>
  <c r="K1006" i="2" s="1"/>
  <c r="K1007" i="2" a="1"/>
  <c r="K1007" i="2" s="1"/>
  <c r="K1008" i="2" a="1"/>
  <c r="K1008" i="2" s="1"/>
  <c r="K1009" i="2" a="1"/>
  <c r="K1009" i="2" s="1"/>
  <c r="K1010" i="2" a="1"/>
  <c r="K1010" i="2" s="1"/>
  <c r="K1011" i="2" a="1"/>
  <c r="K1011" i="2" s="1"/>
  <c r="K1012" i="2" a="1"/>
  <c r="K1012" i="2" s="1"/>
  <c r="K1013" i="2" a="1"/>
  <c r="K1013" i="2" s="1"/>
  <c r="K1014" i="2" a="1"/>
  <c r="K1014" i="2" s="1"/>
  <c r="K1015" i="2" a="1"/>
  <c r="K1015" i="2" s="1"/>
  <c r="K1016" i="2" a="1"/>
  <c r="K1016" i="2" s="1"/>
  <c r="K1017" i="2" a="1"/>
  <c r="K1017" i="2" s="1"/>
  <c r="K1018" i="2" a="1"/>
  <c r="K1018" i="2" s="1"/>
  <c r="K1019" i="2" a="1"/>
  <c r="K1019" i="2" s="1"/>
  <c r="K1020" i="2" a="1"/>
  <c r="K1020" i="2" s="1"/>
  <c r="K1021" i="2" a="1"/>
  <c r="K1021" i="2" s="1"/>
  <c r="K1022" i="2" a="1"/>
  <c r="K1022" i="2" s="1"/>
  <c r="K1023" i="2" a="1"/>
  <c r="K1023" i="2" s="1"/>
  <c r="K1024" i="2" a="1"/>
  <c r="K1024" i="2" s="1"/>
  <c r="K1025" i="2" a="1"/>
  <c r="K1025" i="2" s="1"/>
  <c r="K1026" i="2" a="1"/>
  <c r="K1026" i="2" s="1"/>
  <c r="K1027" i="2" a="1"/>
  <c r="K1027" i="2" s="1"/>
  <c r="K1028" i="2" a="1"/>
  <c r="K1028" i="2" s="1"/>
  <c r="K1029" i="2" a="1"/>
  <c r="K1029" i="2" s="1"/>
  <c r="K1030" i="2" a="1"/>
  <c r="K1030" i="2" s="1"/>
  <c r="K1031" i="2" a="1"/>
  <c r="K1031" i="2" s="1"/>
  <c r="K1032" i="2" a="1"/>
  <c r="K1032" i="2" s="1"/>
  <c r="K1033" i="2" a="1"/>
  <c r="K1033" i="2" s="1"/>
  <c r="K1034" i="2" a="1"/>
  <c r="K1034" i="2" s="1"/>
  <c r="K1035" i="2" a="1"/>
  <c r="K1035" i="2" s="1"/>
  <c r="K1036" i="2" a="1"/>
  <c r="K1036" i="2" s="1"/>
  <c r="K1037" i="2" a="1"/>
  <c r="K1037" i="2" s="1"/>
  <c r="K1038" i="2" a="1"/>
  <c r="K1038" i="2" s="1"/>
  <c r="K1039" i="2" a="1"/>
  <c r="K1039" i="2" s="1"/>
  <c r="K1040" i="2" a="1"/>
  <c r="K1040" i="2" s="1"/>
  <c r="K1041" i="2" a="1"/>
  <c r="K1041" i="2" s="1"/>
  <c r="K1042" i="2" a="1"/>
  <c r="K1042" i="2" s="1"/>
  <c r="K1043" i="2" a="1"/>
  <c r="K1043" i="2" s="1"/>
  <c r="K1044" i="2" a="1"/>
  <c r="K1044" i="2" s="1"/>
  <c r="K1045" i="2" a="1"/>
  <c r="K1045" i="2" s="1"/>
  <c r="K1046" i="2" a="1"/>
  <c r="K1046" i="2" s="1"/>
  <c r="K1047" i="2" a="1"/>
  <c r="K1047" i="2" s="1"/>
  <c r="K1048" i="2" a="1"/>
  <c r="K1048" i="2" s="1"/>
  <c r="K1049" i="2" a="1"/>
  <c r="K1049" i="2" s="1"/>
  <c r="K1050" i="2" a="1"/>
  <c r="K1050" i="2" s="1"/>
  <c r="K1051" i="2" a="1"/>
  <c r="K1051" i="2" s="1"/>
  <c r="K1052" i="2" a="1"/>
  <c r="K1052" i="2" s="1"/>
  <c r="K1053" i="2" a="1"/>
  <c r="K1053" i="2" s="1"/>
  <c r="K1054" i="2" a="1"/>
  <c r="K1054" i="2" s="1"/>
  <c r="K1055" i="2" a="1"/>
  <c r="K1055" i="2" s="1"/>
  <c r="K1056" i="2" a="1"/>
  <c r="K1056" i="2" s="1"/>
  <c r="K1057" i="2" a="1"/>
  <c r="K1057" i="2" s="1"/>
  <c r="K1058" i="2" a="1"/>
  <c r="K1058" i="2" s="1"/>
  <c r="K1059" i="2" a="1"/>
  <c r="K1059" i="2" s="1"/>
  <c r="K1060" i="2" a="1"/>
  <c r="K1060" i="2" s="1"/>
  <c r="K1061" i="2" a="1"/>
  <c r="K1061" i="2" s="1"/>
  <c r="K1062" i="2" a="1"/>
  <c r="K1062" i="2" s="1"/>
  <c r="K1063" i="2" a="1"/>
  <c r="K1063" i="2" s="1"/>
  <c r="K1064" i="2" a="1"/>
  <c r="K1064" i="2" s="1"/>
  <c r="K1065" i="2" a="1"/>
  <c r="K1065" i="2" s="1"/>
  <c r="K1066" i="2" a="1"/>
  <c r="K1066" i="2" s="1"/>
  <c r="K1067" i="2" a="1"/>
  <c r="K1067" i="2" s="1"/>
  <c r="K1068" i="2" a="1"/>
  <c r="K1068" i="2" s="1"/>
  <c r="K1069" i="2" a="1"/>
  <c r="K1069" i="2" s="1"/>
  <c r="K1070" i="2" a="1"/>
  <c r="K1070" i="2" s="1"/>
  <c r="K1071" i="2" a="1"/>
  <c r="K1071" i="2" s="1"/>
  <c r="K1072" i="2" a="1"/>
  <c r="K1072" i="2" s="1"/>
  <c r="K1073" i="2" a="1"/>
  <c r="K1073" i="2" s="1"/>
  <c r="K1074" i="2" a="1"/>
  <c r="K1074" i="2" s="1"/>
  <c r="K1075" i="2" a="1"/>
  <c r="K1075" i="2" s="1"/>
  <c r="K1076" i="2" a="1"/>
  <c r="K1076" i="2" s="1"/>
  <c r="K1077" i="2" a="1"/>
  <c r="K1077" i="2" s="1"/>
  <c r="K1078" i="2" a="1"/>
  <c r="K1078" i="2" s="1"/>
  <c r="K1079" i="2" a="1"/>
  <c r="K1079" i="2" s="1"/>
  <c r="K1080" i="2" a="1"/>
  <c r="K1080" i="2" s="1"/>
  <c r="K1081" i="2" a="1"/>
  <c r="K1081" i="2" s="1"/>
  <c r="K1082" i="2" a="1"/>
  <c r="K1082" i="2" s="1"/>
  <c r="K1083" i="2" a="1"/>
  <c r="K1083" i="2" s="1"/>
  <c r="K1084" i="2" a="1"/>
  <c r="K1084" i="2" s="1"/>
  <c r="K1085" i="2" a="1"/>
  <c r="K1085" i="2" s="1"/>
  <c r="K1086" i="2" a="1"/>
  <c r="K1086" i="2" s="1"/>
  <c r="K1087" i="2" a="1"/>
  <c r="K1087" i="2" s="1"/>
  <c r="K1088" i="2" a="1"/>
  <c r="K1088" i="2" s="1"/>
  <c r="K1089" i="2" a="1"/>
  <c r="K1089" i="2" s="1"/>
  <c r="K1090" i="2" a="1"/>
  <c r="K1090" i="2" s="1"/>
  <c r="K1091" i="2" a="1"/>
  <c r="K1091" i="2" s="1"/>
  <c r="K1092" i="2" a="1"/>
  <c r="K1092" i="2" s="1"/>
  <c r="K1093" i="2" a="1"/>
  <c r="K1093" i="2" s="1"/>
  <c r="K1094" i="2" a="1"/>
  <c r="K1094" i="2" s="1"/>
  <c r="K1095" i="2" a="1"/>
  <c r="K1095" i="2" s="1"/>
  <c r="K1096" i="2" a="1"/>
  <c r="K1096" i="2" s="1"/>
  <c r="K1097" i="2" a="1"/>
  <c r="K1097" i="2" s="1"/>
  <c r="K1098" i="2" a="1"/>
  <c r="K1098" i="2" s="1"/>
  <c r="K1099" i="2" a="1"/>
  <c r="K1099" i="2" s="1"/>
  <c r="K1100" i="2" a="1"/>
  <c r="K1100" i="2" s="1"/>
  <c r="K1101" i="2" a="1"/>
  <c r="K1101" i="2" s="1"/>
  <c r="K1102" i="2" a="1"/>
  <c r="K1102" i="2" s="1"/>
  <c r="K1103" i="2" a="1"/>
  <c r="K1103" i="2" s="1"/>
  <c r="K1104" i="2" a="1"/>
  <c r="K1104" i="2"/>
  <c r="K1105" i="2" a="1"/>
  <c r="K1105" i="2" s="1"/>
  <c r="K1106" i="2" a="1"/>
  <c r="K1106" i="2" s="1"/>
  <c r="K1107" i="2" a="1"/>
  <c r="K1107" i="2" s="1"/>
  <c r="K1108" i="2" a="1"/>
  <c r="K1108" i="2" s="1"/>
  <c r="K1109" i="2" a="1"/>
  <c r="K1109" i="2" s="1"/>
  <c r="K1110" i="2" a="1"/>
  <c r="K1110" i="2" s="1"/>
  <c r="K1111" i="2" a="1"/>
  <c r="K1111" i="2" s="1"/>
  <c r="K1112" i="2" a="1"/>
  <c r="K1112" i="2" s="1"/>
  <c r="K1113" i="2" a="1"/>
  <c r="K1113" i="2" s="1"/>
  <c r="K1114" i="2" a="1"/>
  <c r="K1114" i="2" s="1"/>
  <c r="K1115" i="2" a="1"/>
  <c r="K1115" i="2" s="1"/>
  <c r="K1116" i="2" a="1"/>
  <c r="K1116" i="2" s="1"/>
  <c r="K1117" i="2" a="1"/>
  <c r="K1117" i="2" s="1"/>
  <c r="K1118" i="2" a="1"/>
  <c r="K1118" i="2" s="1"/>
  <c r="K1119" i="2" a="1"/>
  <c r="K1119" i="2" s="1"/>
  <c r="K1120" i="2" a="1"/>
  <c r="K1120" i="2" s="1"/>
  <c r="K1121" i="2" a="1"/>
  <c r="K1121" i="2" s="1"/>
  <c r="K1122" i="2" a="1"/>
  <c r="K1122" i="2" s="1"/>
  <c r="K1123" i="2" a="1"/>
  <c r="K1123" i="2" s="1"/>
  <c r="K1124" i="2" a="1"/>
  <c r="K1124" i="2" s="1"/>
  <c r="K1125" i="2" a="1"/>
  <c r="K1125" i="2" s="1"/>
  <c r="K1126" i="2" a="1"/>
  <c r="K1126" i="2" s="1"/>
  <c r="K1127" i="2" a="1"/>
  <c r="K1127" i="2" s="1"/>
  <c r="K1128" i="2" a="1"/>
  <c r="K1128" i="2" s="1"/>
  <c r="K1129" i="2" a="1"/>
  <c r="K1129" i="2" s="1"/>
  <c r="K1130" i="2" a="1"/>
  <c r="K1130" i="2" s="1"/>
  <c r="K1131" i="2" a="1"/>
  <c r="K1131" i="2" s="1"/>
  <c r="K1132" i="2" a="1"/>
  <c r="K1132" i="2" s="1"/>
  <c r="K1133" i="2" a="1"/>
  <c r="K1133" i="2" s="1"/>
  <c r="K1134" i="2" a="1"/>
  <c r="K1134" i="2" s="1"/>
  <c r="K1135" i="2" a="1"/>
  <c r="K1135" i="2" s="1"/>
  <c r="K1136" i="2" a="1"/>
  <c r="K1136" i="2" s="1"/>
  <c r="K1137" i="2" a="1"/>
  <c r="K1137" i="2" s="1"/>
  <c r="K1138" i="2" a="1"/>
  <c r="K1138" i="2" s="1"/>
  <c r="K1139" i="2" a="1"/>
  <c r="K1139" i="2" s="1"/>
  <c r="K1140" i="2" a="1"/>
  <c r="K1140" i="2" s="1"/>
  <c r="K1141" i="2" a="1"/>
  <c r="K1141" i="2" s="1"/>
  <c r="K1142" i="2" a="1"/>
  <c r="K1142" i="2" s="1"/>
  <c r="K1143" i="2" a="1"/>
  <c r="K1143" i="2" s="1"/>
  <c r="K1144" i="2" a="1"/>
  <c r="K1144" i="2" s="1"/>
  <c r="K1145" i="2" a="1"/>
  <c r="K1145" i="2" s="1"/>
  <c r="K1146" i="2" a="1"/>
  <c r="K1146" i="2" s="1"/>
  <c r="K1147" i="2" a="1"/>
  <c r="K1147" i="2" s="1"/>
  <c r="K1148" i="2" a="1"/>
  <c r="K1148" i="2" s="1"/>
  <c r="K1149" i="2" a="1"/>
  <c r="K1149" i="2" s="1"/>
  <c r="K1150" i="2" a="1"/>
  <c r="K1150" i="2" s="1"/>
  <c r="K1151" i="2" a="1"/>
  <c r="K1151" i="2" s="1"/>
  <c r="K1152" i="2" a="1"/>
  <c r="K1152" i="2" s="1"/>
  <c r="K1153" i="2" a="1"/>
  <c r="K1153" i="2" s="1"/>
  <c r="K1154" i="2" a="1"/>
  <c r="K1154" i="2" s="1"/>
  <c r="K1155" i="2" a="1"/>
  <c r="K1155" i="2" s="1"/>
  <c r="K1156" i="2" a="1"/>
  <c r="K1156" i="2" s="1"/>
  <c r="K1157" i="2" a="1"/>
  <c r="K1157" i="2" s="1"/>
  <c r="K1158" i="2" a="1"/>
  <c r="K1158" i="2" s="1"/>
  <c r="K1159" i="2" a="1"/>
  <c r="K1159" i="2" s="1"/>
  <c r="K1160" i="2" a="1"/>
  <c r="K1160" i="2" s="1"/>
  <c r="K1161" i="2" a="1"/>
  <c r="K1161" i="2" s="1"/>
  <c r="K1162" i="2" a="1"/>
  <c r="K1162" i="2" s="1"/>
  <c r="K1163" i="2" a="1"/>
  <c r="K1163" i="2" s="1"/>
  <c r="K1164" i="2" a="1"/>
  <c r="K1164" i="2" s="1"/>
  <c r="K1165" i="2" a="1"/>
  <c r="K1165" i="2" s="1"/>
  <c r="K1166" i="2" a="1"/>
  <c r="K1166" i="2" s="1"/>
  <c r="K1167" i="2" a="1"/>
  <c r="K1167" i="2" s="1"/>
  <c r="K1168" i="2" a="1"/>
  <c r="K1168" i="2" s="1"/>
  <c r="K1169" i="2" a="1"/>
  <c r="K1169" i="2" s="1"/>
  <c r="K1170" i="2" a="1"/>
  <c r="K1170" i="2" s="1"/>
  <c r="K1171" i="2" a="1"/>
  <c r="K1171" i="2" s="1"/>
  <c r="K1172" i="2" a="1"/>
  <c r="K1172" i="2" s="1"/>
  <c r="K1173" i="2" a="1"/>
  <c r="K1173" i="2" s="1"/>
  <c r="K1174" i="2" a="1"/>
  <c r="K1174" i="2" s="1"/>
  <c r="K1175" i="2" a="1"/>
  <c r="K1175" i="2" s="1"/>
  <c r="K1176" i="2" a="1"/>
  <c r="K1176" i="2" s="1"/>
  <c r="K1177" i="2" a="1"/>
  <c r="K1177" i="2" s="1"/>
  <c r="K1178" i="2" a="1"/>
  <c r="K1178" i="2" s="1"/>
  <c r="K1179" i="2" a="1"/>
  <c r="K1179" i="2" s="1"/>
  <c r="K1180" i="2" a="1"/>
  <c r="K1180" i="2" s="1"/>
  <c r="K1181" i="2" a="1"/>
  <c r="K1181" i="2" s="1"/>
  <c r="K1182" i="2" a="1"/>
  <c r="K1182" i="2" s="1"/>
  <c r="K1183" i="2" a="1"/>
  <c r="K1183" i="2" s="1"/>
  <c r="K1184" i="2" a="1"/>
  <c r="K1184" i="2" s="1"/>
  <c r="K1185" i="2" a="1"/>
  <c r="K1185" i="2" s="1"/>
  <c r="K1186" i="2" a="1"/>
  <c r="K1186" i="2" s="1"/>
  <c r="K1187" i="2" a="1"/>
  <c r="K1187" i="2" s="1"/>
  <c r="K1188" i="2" a="1"/>
  <c r="K1188" i="2" s="1"/>
  <c r="K1189" i="2" a="1"/>
  <c r="K1189" i="2" s="1"/>
  <c r="K1190" i="2" a="1"/>
  <c r="K1190" i="2" s="1"/>
  <c r="K1191" i="2" a="1"/>
  <c r="K1191" i="2" s="1"/>
  <c r="K1192" i="2" a="1"/>
  <c r="K1192" i="2" s="1"/>
  <c r="K1193" i="2" a="1"/>
  <c r="K1193" i="2" s="1"/>
  <c r="K1194" i="2" a="1"/>
  <c r="K1194" i="2" s="1"/>
  <c r="K1195" i="2" a="1"/>
  <c r="K1195" i="2"/>
  <c r="K1196" i="2" a="1"/>
  <c r="K1196" i="2" s="1"/>
  <c r="K1197" i="2" a="1"/>
  <c r="K1197" i="2" s="1"/>
  <c r="K1198" i="2" a="1"/>
  <c r="K1198" i="2" s="1"/>
  <c r="K1199" i="2" a="1"/>
  <c r="K1199" i="2" s="1"/>
  <c r="K1200" i="2" a="1"/>
  <c r="K1200" i="2" s="1"/>
  <c r="K1201" i="2" a="1"/>
  <c r="K1201" i="2" s="1"/>
  <c r="K1202" i="2" a="1"/>
  <c r="K1202" i="2" s="1"/>
  <c r="K1203" i="2" a="1"/>
  <c r="K1203" i="2" s="1"/>
  <c r="K1204" i="2" a="1"/>
  <c r="K1204" i="2" s="1"/>
  <c r="K1205" i="2" a="1"/>
  <c r="K1205" i="2" s="1"/>
  <c r="K1206" i="2" a="1"/>
  <c r="K1206" i="2" s="1"/>
  <c r="K1207" i="2" a="1"/>
  <c r="K1207" i="2" s="1"/>
  <c r="K1208" i="2" a="1"/>
  <c r="K1208" i="2" s="1"/>
  <c r="K1209" i="2" a="1"/>
  <c r="K1209" i="2"/>
  <c r="K1210" i="2" a="1"/>
  <c r="K1210" i="2" s="1"/>
  <c r="K1211" i="2" a="1"/>
  <c r="K1211" i="2" s="1"/>
  <c r="K1212" i="2" a="1"/>
  <c r="K1212" i="2" s="1"/>
  <c r="K1213" i="2" a="1"/>
  <c r="K1213" i="2" s="1"/>
  <c r="K1214" i="2" a="1"/>
  <c r="K1214" i="2" s="1"/>
  <c r="K1215" i="2" a="1"/>
  <c r="K1215" i="2" s="1"/>
  <c r="K1216" i="2" a="1"/>
  <c r="K1216" i="2" s="1"/>
  <c r="K1217" i="2" a="1"/>
  <c r="K1217" i="2" s="1"/>
  <c r="K1218" i="2" a="1"/>
  <c r="K1218" i="2" s="1"/>
  <c r="K1219" i="2" a="1"/>
  <c r="K1219" i="2" s="1"/>
  <c r="K1220" i="2" a="1"/>
  <c r="K1220" i="2" s="1"/>
  <c r="K1221" i="2" a="1"/>
  <c r="K1221" i="2" s="1"/>
  <c r="K1222" i="2" a="1"/>
  <c r="K1222" i="2" s="1"/>
  <c r="K1223" i="2" a="1"/>
  <c r="K1223" i="2" s="1"/>
  <c r="K1224" i="2" a="1"/>
  <c r="K1224" i="2" s="1"/>
  <c r="K1225" i="2" a="1"/>
  <c r="K1225" i="2" s="1"/>
  <c r="K1226" i="2" a="1"/>
  <c r="K1226" i="2" s="1"/>
  <c r="K1227" i="2" a="1"/>
  <c r="K1227" i="2" s="1"/>
  <c r="K1228" i="2" a="1"/>
  <c r="K1228" i="2" s="1"/>
  <c r="K1229" i="2" a="1"/>
  <c r="K1229" i="2" s="1"/>
  <c r="K1230" i="2" a="1"/>
  <c r="K1230" i="2" s="1"/>
  <c r="K1231" i="2" a="1"/>
  <c r="K1231" i="2" s="1"/>
  <c r="K1232" i="2" a="1"/>
  <c r="K1232" i="2" s="1"/>
  <c r="K1233" i="2" a="1"/>
  <c r="K1233" i="2" s="1"/>
  <c r="K1234" i="2" a="1"/>
  <c r="K1234" i="2" s="1"/>
  <c r="K1235" i="2" a="1"/>
  <c r="K1235" i="2" s="1"/>
  <c r="K1236" i="2" a="1"/>
  <c r="K1236" i="2" s="1"/>
  <c r="K1237" i="2" a="1"/>
  <c r="K1237" i="2" s="1"/>
  <c r="K1238" i="2" a="1"/>
  <c r="K1238" i="2" s="1"/>
  <c r="K1239" i="2" a="1"/>
  <c r="K1239" i="2" s="1"/>
  <c r="K1240" i="2" a="1"/>
  <c r="K1240" i="2" s="1"/>
  <c r="K1241" i="2" a="1"/>
  <c r="K1241" i="2" s="1"/>
  <c r="K1242" i="2" a="1"/>
  <c r="K1242" i="2" s="1"/>
  <c r="K1243" i="2" a="1"/>
  <c r="K1243" i="2" s="1"/>
  <c r="K1244" i="2" a="1"/>
  <c r="K1244" i="2" s="1"/>
  <c r="K1245" i="2" a="1"/>
  <c r="K1245" i="2" s="1"/>
  <c r="K1246" i="2" a="1"/>
  <c r="K1246" i="2" s="1"/>
  <c r="K1247" i="2" a="1"/>
  <c r="K1247" i="2" s="1"/>
  <c r="K1248" i="2" a="1"/>
  <c r="K1248" i="2" s="1"/>
  <c r="K1249" i="2" a="1"/>
  <c r="K1249" i="2" s="1"/>
  <c r="K1250" i="2" a="1"/>
  <c r="K1250" i="2" s="1"/>
  <c r="K1251" i="2" a="1"/>
  <c r="K1251" i="2" s="1"/>
  <c r="K1252" i="2" a="1"/>
  <c r="K1252" i="2" s="1"/>
  <c r="K1253" i="2" a="1"/>
  <c r="K1253" i="2" s="1"/>
  <c r="K1254" i="2" a="1"/>
  <c r="K1254" i="2" s="1"/>
  <c r="K1255" i="2" a="1"/>
  <c r="K1255" i="2" s="1"/>
  <c r="K1256" i="2" a="1"/>
  <c r="K1256" i="2" s="1"/>
  <c r="K1257" i="2" a="1"/>
  <c r="K1257" i="2" s="1"/>
  <c r="K1258" i="2" a="1"/>
  <c r="K1258" i="2" s="1"/>
  <c r="K1259" i="2" a="1"/>
  <c r="K1259" i="2" s="1"/>
  <c r="K1260" i="2" a="1"/>
  <c r="K1260" i="2" s="1"/>
  <c r="K1261" i="2" a="1"/>
  <c r="K1261" i="2" s="1"/>
  <c r="K1262" i="2" a="1"/>
  <c r="K1262" i="2" s="1"/>
  <c r="K1263" i="2" a="1"/>
  <c r="K1263" i="2" s="1"/>
  <c r="K1264" i="2" a="1"/>
  <c r="K1264" i="2" s="1"/>
  <c r="K1265" i="2" a="1"/>
  <c r="K1265" i="2" s="1"/>
  <c r="K1266" i="2" a="1"/>
  <c r="K1266" i="2" s="1"/>
  <c r="K1267" i="2" a="1"/>
  <c r="K1267" i="2" s="1"/>
  <c r="K1268" i="2" a="1"/>
  <c r="K1268" i="2" s="1"/>
  <c r="K1269" i="2" a="1"/>
  <c r="K1269" i="2" s="1"/>
  <c r="K1270" i="2" a="1"/>
  <c r="K1270" i="2" s="1"/>
  <c r="K1271" i="2" a="1"/>
  <c r="K1271" i="2" s="1"/>
  <c r="K1272" i="2" a="1"/>
  <c r="K1272" i="2" s="1"/>
  <c r="K1273" i="2" a="1"/>
  <c r="K1273" i="2" s="1"/>
  <c r="K1274" i="2" a="1"/>
  <c r="K1274" i="2" s="1"/>
  <c r="K1275" i="2" a="1"/>
  <c r="K1275" i="2" s="1"/>
  <c r="K1276" i="2" a="1"/>
  <c r="K1276" i="2" s="1"/>
  <c r="K1277" i="2" a="1"/>
  <c r="K1277" i="2" s="1"/>
  <c r="K1278" i="2" a="1"/>
  <c r="K1278" i="2" s="1"/>
  <c r="K1279" i="2" a="1"/>
  <c r="K1279" i="2" s="1"/>
  <c r="K1280" i="2" a="1"/>
  <c r="K1280" i="2" s="1"/>
  <c r="K1281" i="2" a="1"/>
  <c r="K1281" i="2" s="1"/>
  <c r="K1282" i="2" a="1"/>
  <c r="K1282" i="2" s="1"/>
  <c r="K1283" i="2" a="1"/>
  <c r="K1283" i="2" s="1"/>
  <c r="K1284" i="2" a="1"/>
  <c r="K1284" i="2" s="1"/>
  <c r="K1285" i="2" a="1"/>
  <c r="K1285" i="2" s="1"/>
  <c r="K1286" i="2" a="1"/>
  <c r="K1286" i="2" s="1"/>
  <c r="K1287" i="2" a="1"/>
  <c r="K1287" i="2" s="1"/>
  <c r="K1288" i="2" a="1"/>
  <c r="K1288" i="2" s="1"/>
  <c r="K1289" i="2" a="1"/>
  <c r="K1289" i="2" s="1"/>
  <c r="K1290" i="2" a="1"/>
  <c r="K1290" i="2" s="1"/>
  <c r="K1291" i="2" a="1"/>
  <c r="K1291" i="2" s="1"/>
  <c r="K1292" i="2" a="1"/>
  <c r="K1292" i="2" s="1"/>
  <c r="K1293" i="2" a="1"/>
  <c r="K1293" i="2" s="1"/>
  <c r="K1294" i="2" a="1"/>
  <c r="K1294" i="2" s="1"/>
  <c r="K1295" i="2" a="1"/>
  <c r="K1295" i="2" s="1"/>
  <c r="K1296" i="2" a="1"/>
  <c r="K1296" i="2" s="1"/>
  <c r="K1297" i="2" a="1"/>
  <c r="K1297" i="2" s="1"/>
  <c r="K1298" i="2" a="1"/>
  <c r="K1298" i="2" s="1"/>
  <c r="K1299" i="2" a="1"/>
  <c r="K1299" i="2" s="1"/>
  <c r="K1300" i="2" a="1"/>
  <c r="K1300" i="2" s="1"/>
  <c r="K1301" i="2" a="1"/>
  <c r="K1301" i="2" s="1"/>
  <c r="K1302" i="2" a="1"/>
  <c r="K1302" i="2" s="1"/>
  <c r="K1303" i="2" a="1"/>
  <c r="K1303" i="2" s="1"/>
  <c r="K1304" i="2" a="1"/>
  <c r="K1304" i="2" s="1"/>
  <c r="K1305" i="2" a="1"/>
  <c r="K1305" i="2" s="1"/>
  <c r="K1306" i="2" a="1"/>
  <c r="K1306" i="2" s="1"/>
  <c r="K1307" i="2" a="1"/>
  <c r="K1307" i="2" s="1"/>
  <c r="K1308" i="2" a="1"/>
  <c r="K1308" i="2" s="1"/>
  <c r="K1309" i="2" a="1"/>
  <c r="K1309" i="2" s="1"/>
  <c r="K1310" i="2" a="1"/>
  <c r="K1310" i="2" s="1"/>
  <c r="K1311" i="2" a="1"/>
  <c r="K1311" i="2" s="1"/>
  <c r="K1312" i="2" a="1"/>
  <c r="K1312" i="2" s="1"/>
  <c r="K1313" i="2" a="1"/>
  <c r="K1313" i="2" s="1"/>
  <c r="K1314" i="2" a="1"/>
  <c r="K1314" i="2" s="1"/>
  <c r="K1315" i="2" a="1"/>
  <c r="K1315" i="2" s="1"/>
  <c r="K1316" i="2" a="1"/>
  <c r="K1316" i="2" s="1"/>
  <c r="K1317" i="2" a="1"/>
  <c r="K1317" i="2" s="1"/>
  <c r="K1318" i="2" a="1"/>
  <c r="K1318" i="2" s="1"/>
  <c r="K1319" i="2" a="1"/>
  <c r="K1319" i="2" s="1"/>
  <c r="K1320" i="2" a="1"/>
  <c r="K1320" i="2" s="1"/>
  <c r="K1321" i="2" a="1"/>
  <c r="K1321" i="2" s="1"/>
  <c r="K1322" i="2" a="1"/>
  <c r="K1322" i="2" s="1"/>
  <c r="K1323" i="2" a="1"/>
  <c r="K1323" i="2" s="1"/>
  <c r="K1324" i="2" a="1"/>
  <c r="K1324" i="2" s="1"/>
  <c r="K1325" i="2" a="1"/>
  <c r="K1325" i="2" s="1"/>
  <c r="K1326" i="2" a="1"/>
  <c r="K1326" i="2" s="1"/>
  <c r="K1327" i="2" a="1"/>
  <c r="K1327" i="2" s="1"/>
  <c r="K1328" i="2" a="1"/>
  <c r="K1328" i="2" s="1"/>
  <c r="K1329" i="2" a="1"/>
  <c r="K1329" i="2" s="1"/>
  <c r="K1330" i="2" a="1"/>
  <c r="K1330" i="2" s="1"/>
  <c r="K1331" i="2" a="1"/>
  <c r="K1331" i="2" s="1"/>
  <c r="K1332" i="2" a="1"/>
  <c r="K1332" i="2" s="1"/>
  <c r="K1333" i="2" a="1"/>
  <c r="K1333" i="2" s="1"/>
  <c r="K1334" i="2" a="1"/>
  <c r="K1334" i="2" s="1"/>
  <c r="K1335" i="2" a="1"/>
  <c r="K1335" i="2" s="1"/>
  <c r="K1336" i="2" a="1"/>
  <c r="K1336" i="2" s="1"/>
  <c r="K1337" i="2" a="1"/>
  <c r="K1337" i="2" s="1"/>
  <c r="K1338" i="2" a="1"/>
  <c r="K1338" i="2" s="1"/>
  <c r="K1339" i="2" a="1"/>
  <c r="K1339" i="2" s="1"/>
  <c r="K1340" i="2" a="1"/>
  <c r="K1340" i="2" s="1"/>
  <c r="K1341" i="2" a="1"/>
  <c r="K1341" i="2" s="1"/>
  <c r="K1342" i="2" a="1"/>
  <c r="K1342" i="2" s="1"/>
  <c r="K1343" i="2" a="1"/>
  <c r="K1343" i="2" s="1"/>
  <c r="K1344" i="2" a="1"/>
  <c r="K1344" i="2" s="1"/>
  <c r="K1345" i="2" a="1"/>
  <c r="K1345" i="2" s="1"/>
  <c r="K1346" i="2" a="1"/>
  <c r="K1346" i="2" s="1"/>
  <c r="K1347" i="2" a="1"/>
  <c r="K1347" i="2" s="1"/>
  <c r="K1348" i="2" a="1"/>
  <c r="K1348" i="2" s="1"/>
  <c r="K1349" i="2" a="1"/>
  <c r="K1349" i="2" s="1"/>
  <c r="K1350" i="2" a="1"/>
  <c r="K1350" i="2" s="1"/>
  <c r="K1351" i="2" a="1"/>
  <c r="K1351" i="2" s="1"/>
  <c r="K1352" i="2" a="1"/>
  <c r="K1352" i="2" s="1"/>
  <c r="K1353" i="2" a="1"/>
  <c r="K1353" i="2" s="1"/>
  <c r="K1354" i="2" a="1"/>
  <c r="K1354" i="2" s="1"/>
  <c r="K1355" i="2" a="1"/>
  <c r="K1355" i="2" s="1"/>
  <c r="K1356" i="2" a="1"/>
  <c r="K1356" i="2" s="1"/>
  <c r="K1357" i="2" a="1"/>
  <c r="K1357" i="2" s="1"/>
  <c r="K1358" i="2" a="1"/>
  <c r="K1358" i="2" s="1"/>
  <c r="K1359" i="2" a="1"/>
  <c r="K1359" i="2" s="1"/>
  <c r="K1360" i="2" a="1"/>
  <c r="K1360" i="2" s="1"/>
  <c r="K1361" i="2" a="1"/>
  <c r="K1361" i="2" s="1"/>
  <c r="K1362" i="2" a="1"/>
  <c r="K1362" i="2" s="1"/>
  <c r="K1363" i="2" a="1"/>
  <c r="K1363" i="2" s="1"/>
  <c r="K1364" i="2" a="1"/>
  <c r="K1364" i="2" s="1"/>
  <c r="K1365" i="2" a="1"/>
  <c r="K1365" i="2" s="1"/>
  <c r="K1366" i="2" a="1"/>
  <c r="K1366" i="2" s="1"/>
  <c r="K1367" i="2" a="1"/>
  <c r="K1367" i="2" s="1"/>
  <c r="K1368" i="2" a="1"/>
  <c r="K1368" i="2" s="1"/>
  <c r="K1369" i="2" a="1"/>
  <c r="K1369" i="2" s="1"/>
  <c r="K1370" i="2" a="1"/>
  <c r="K1370" i="2" s="1"/>
  <c r="K1371" i="2" a="1"/>
  <c r="K1371" i="2" s="1"/>
  <c r="K1372" i="2" a="1"/>
  <c r="K1372" i="2" s="1"/>
  <c r="K1373" i="2" a="1"/>
  <c r="K1373" i="2" s="1"/>
  <c r="K1374" i="2" a="1"/>
  <c r="K1374" i="2" s="1"/>
  <c r="K1375" i="2" a="1"/>
  <c r="K1375" i="2" s="1"/>
  <c r="K1376" i="2" a="1"/>
  <c r="K1376" i="2" s="1"/>
  <c r="K1377" i="2" a="1"/>
  <c r="K1377" i="2" s="1"/>
  <c r="K1378" i="2" a="1"/>
  <c r="K1378" i="2" s="1"/>
  <c r="K1379" i="2" a="1"/>
  <c r="K1379" i="2" s="1"/>
  <c r="K1380" i="2" a="1"/>
  <c r="K1380" i="2" s="1"/>
  <c r="K1381" i="2" a="1"/>
  <c r="K1381" i="2" s="1"/>
  <c r="K1382" i="2" a="1"/>
  <c r="K1382" i="2" s="1"/>
  <c r="K1383" i="2" a="1"/>
  <c r="K1383" i="2" s="1"/>
  <c r="K1384" i="2" a="1"/>
  <c r="K1384" i="2" s="1"/>
  <c r="K1385" i="2" a="1"/>
  <c r="K1385" i="2" s="1"/>
  <c r="K1386" i="2" a="1"/>
  <c r="K1386" i="2" s="1"/>
  <c r="K1387" i="2" a="1"/>
  <c r="K1387" i="2" s="1"/>
  <c r="K1388" i="2" a="1"/>
  <c r="K1388" i="2" s="1"/>
  <c r="K1389" i="2" a="1"/>
  <c r="K1389" i="2" s="1"/>
  <c r="K1390" i="2" a="1"/>
  <c r="K1390" i="2" s="1"/>
  <c r="K1391" i="2" a="1"/>
  <c r="K1391" i="2" s="1"/>
  <c r="K1392" i="2" a="1"/>
  <c r="K1392" i="2" s="1"/>
  <c r="K1393" i="2" a="1"/>
  <c r="K1393" i="2" s="1"/>
  <c r="K1394" i="2" a="1"/>
  <c r="K1394" i="2" s="1"/>
  <c r="K1395" i="2" a="1"/>
  <c r="K1395" i="2" s="1"/>
  <c r="K1396" i="2" a="1"/>
  <c r="K1396" i="2" s="1"/>
  <c r="K1397" i="2" a="1"/>
  <c r="K1397" i="2" s="1"/>
  <c r="K1398" i="2" a="1"/>
  <c r="K1398" i="2" s="1"/>
  <c r="K1399" i="2" a="1"/>
  <c r="K1399" i="2" s="1"/>
  <c r="K1400" i="2" a="1"/>
  <c r="K1400" i="2" s="1"/>
  <c r="K1401" i="2" a="1"/>
  <c r="K1401" i="2" s="1"/>
  <c r="K1402" i="2" a="1"/>
  <c r="K1402" i="2" s="1"/>
  <c r="K1403" i="2" a="1"/>
  <c r="K1403" i="2" s="1"/>
  <c r="K1404" i="2" a="1"/>
  <c r="K1404" i="2" s="1"/>
  <c r="K1405" i="2" a="1"/>
  <c r="K1405" i="2" s="1"/>
  <c r="K1406" i="2" a="1"/>
  <c r="K1406" i="2" s="1"/>
  <c r="K1407" i="2" a="1"/>
  <c r="K1407" i="2" s="1"/>
  <c r="K1408" i="2" a="1"/>
  <c r="K1408" i="2" s="1"/>
  <c r="K1409" i="2" a="1"/>
  <c r="K1409" i="2" s="1"/>
  <c r="K1410" i="2" a="1"/>
  <c r="K1410" i="2" s="1"/>
  <c r="K1411" i="2" a="1"/>
  <c r="K1411" i="2" s="1"/>
  <c r="K1412" i="2" a="1"/>
  <c r="K1412" i="2" s="1"/>
  <c r="K1413" i="2" a="1"/>
  <c r="K1413" i="2" s="1"/>
  <c r="K1414" i="2" a="1"/>
  <c r="K1414" i="2" s="1"/>
  <c r="K1415" i="2" a="1"/>
  <c r="K1415" i="2" s="1"/>
  <c r="K1416" i="2" a="1"/>
  <c r="K1416" i="2" s="1"/>
  <c r="K1417" i="2" a="1"/>
  <c r="K1417" i="2" s="1"/>
  <c r="K1418" i="2" a="1"/>
  <c r="K1418" i="2" s="1"/>
  <c r="K1419" i="2" a="1"/>
  <c r="K1419" i="2" s="1"/>
  <c r="K1420" i="2" a="1"/>
  <c r="K1420" i="2" s="1"/>
  <c r="K1421" i="2" a="1"/>
  <c r="K1421" i="2" s="1"/>
  <c r="K1422" i="2" a="1"/>
  <c r="K1422" i="2" s="1"/>
  <c r="K1423" i="2" a="1"/>
  <c r="K1423" i="2" s="1"/>
  <c r="K1424" i="2" a="1"/>
  <c r="K1424" i="2" s="1"/>
  <c r="K1425" i="2" a="1"/>
  <c r="K1425" i="2" s="1"/>
  <c r="K1426" i="2" a="1"/>
  <c r="K1426" i="2" s="1"/>
  <c r="K1427" i="2" a="1"/>
  <c r="K1427" i="2" s="1"/>
  <c r="K1428" i="2" a="1"/>
  <c r="K1428" i="2" s="1"/>
  <c r="K1429" i="2" a="1"/>
  <c r="K1429" i="2" s="1"/>
  <c r="K1430" i="2" a="1"/>
  <c r="K1430" i="2" s="1"/>
  <c r="K1431" i="2" a="1"/>
  <c r="K1431" i="2" s="1"/>
  <c r="K1432" i="2" a="1"/>
  <c r="K1432" i="2" s="1"/>
  <c r="K1433" i="2" a="1"/>
  <c r="K1433" i="2" s="1"/>
  <c r="K1434" i="2" a="1"/>
  <c r="K1434" i="2" s="1"/>
  <c r="K1435" i="2" a="1"/>
  <c r="K1435" i="2" s="1"/>
  <c r="K1436" i="2" a="1"/>
  <c r="K1436" i="2" s="1"/>
  <c r="K1437" i="2" a="1"/>
  <c r="K1437" i="2" s="1"/>
  <c r="K1438" i="2" a="1"/>
  <c r="K1438" i="2" s="1"/>
  <c r="K1439" i="2" a="1"/>
  <c r="K1439" i="2" s="1"/>
  <c r="K1440" i="2" a="1"/>
  <c r="K1440" i="2" s="1"/>
  <c r="K1441" i="2" a="1"/>
  <c r="K1441" i="2" s="1"/>
  <c r="K1442" i="2" a="1"/>
  <c r="K1442" i="2" s="1"/>
  <c r="K1443" i="2" a="1"/>
  <c r="K1443" i="2" s="1"/>
  <c r="K1444" i="2" a="1"/>
  <c r="K1444" i="2" s="1"/>
  <c r="K1445" i="2" a="1"/>
  <c r="K1445" i="2" s="1"/>
  <c r="K1446" i="2" a="1"/>
  <c r="K1446" i="2" s="1"/>
  <c r="K1447" i="2" a="1"/>
  <c r="K1447" i="2" s="1"/>
  <c r="K1448" i="2" a="1"/>
  <c r="K1448" i="2" s="1"/>
  <c r="K1449" i="2" a="1"/>
  <c r="K1449" i="2" s="1"/>
  <c r="K1450" i="2" a="1"/>
  <c r="K1450" i="2" s="1"/>
  <c r="K1451" i="2" a="1"/>
  <c r="K1451" i="2" s="1"/>
  <c r="K1452" i="2" a="1"/>
  <c r="K1452" i="2" s="1"/>
  <c r="K1453" i="2" a="1"/>
  <c r="K1453" i="2" s="1"/>
  <c r="K1454" i="2" a="1"/>
  <c r="K1454" i="2" s="1"/>
  <c r="K1455" i="2" a="1"/>
  <c r="K1455" i="2" s="1"/>
  <c r="K1456" i="2" a="1"/>
  <c r="K1456" i="2" s="1"/>
  <c r="K1457" i="2" a="1"/>
  <c r="K1457" i="2" s="1"/>
  <c r="K1458" i="2" a="1"/>
  <c r="K1458" i="2" s="1"/>
  <c r="K1459" i="2" a="1"/>
  <c r="K1459" i="2" s="1"/>
  <c r="K1460" i="2" a="1"/>
  <c r="K1460" i="2" s="1"/>
  <c r="K1461" i="2" a="1"/>
  <c r="K1461" i="2" s="1"/>
  <c r="K1462" i="2" a="1"/>
  <c r="K1462" i="2" s="1"/>
  <c r="K1463" i="2" a="1"/>
  <c r="K1463" i="2" s="1"/>
  <c r="K1464" i="2" a="1"/>
  <c r="K1464" i="2" s="1"/>
  <c r="K1465" i="2" a="1"/>
  <c r="K1465" i="2" s="1"/>
  <c r="K1466" i="2" a="1"/>
  <c r="K1466" i="2" s="1"/>
  <c r="K1467" i="2" a="1"/>
  <c r="K1467" i="2" s="1"/>
  <c r="K1468" i="2" a="1"/>
  <c r="K1468" i="2" s="1"/>
  <c r="K1469" i="2" a="1"/>
  <c r="K1469" i="2" s="1"/>
  <c r="K1470" i="2" a="1"/>
  <c r="K1470" i="2" s="1"/>
  <c r="K1471" i="2" a="1"/>
  <c r="K1471" i="2" s="1"/>
  <c r="K1472" i="2" a="1"/>
  <c r="K1472" i="2" s="1"/>
  <c r="K1473" i="2" a="1"/>
  <c r="K1473" i="2" s="1"/>
  <c r="K1474" i="2" a="1"/>
  <c r="K1474" i="2" s="1"/>
  <c r="K1475" i="2" a="1"/>
  <c r="K1475" i="2" s="1"/>
  <c r="K1476" i="2" a="1"/>
  <c r="K1476" i="2" s="1"/>
  <c r="K1477" i="2" a="1"/>
  <c r="K1477" i="2" s="1"/>
  <c r="K1478" i="2" a="1"/>
  <c r="K1478" i="2" s="1"/>
  <c r="K1479" i="2" a="1"/>
  <c r="K1479" i="2" s="1"/>
  <c r="K1480" i="2" a="1"/>
  <c r="K1480" i="2" s="1"/>
  <c r="K1481" i="2" a="1"/>
  <c r="K1481" i="2" s="1"/>
  <c r="K1482" i="2" a="1"/>
  <c r="K1482" i="2" s="1"/>
  <c r="K1483" i="2" a="1"/>
  <c r="K1483" i="2" s="1"/>
  <c r="K1484" i="2" a="1"/>
  <c r="K1484" i="2" s="1"/>
  <c r="K1485" i="2" a="1"/>
  <c r="K1485" i="2" s="1"/>
  <c r="K1486" i="2" a="1"/>
  <c r="K1486" i="2" s="1"/>
  <c r="K1487" i="2" a="1"/>
  <c r="K1487" i="2" s="1"/>
  <c r="K1488" i="2" a="1"/>
  <c r="K1488" i="2" s="1"/>
  <c r="K1489" i="2" a="1"/>
  <c r="K1489" i="2" s="1"/>
  <c r="K1490" i="2" a="1"/>
  <c r="K1490" i="2" s="1"/>
  <c r="K1491" i="2" a="1"/>
  <c r="K1491" i="2" s="1"/>
  <c r="K1492" i="2" a="1"/>
  <c r="K1492" i="2" s="1"/>
  <c r="K1493" i="2" a="1"/>
  <c r="K1493" i="2" s="1"/>
  <c r="K1494" i="2" a="1"/>
  <c r="K1494" i="2" s="1"/>
  <c r="K1495" i="2" a="1"/>
  <c r="K1495" i="2" s="1"/>
  <c r="K1496" i="2" a="1"/>
  <c r="K1496" i="2" s="1"/>
  <c r="K1497" i="2" a="1"/>
  <c r="K1497" i="2" s="1"/>
  <c r="K1498" i="2" a="1"/>
  <c r="K1498" i="2" s="1"/>
  <c r="K1499" i="2" a="1"/>
  <c r="K1499" i="2" s="1"/>
  <c r="K1500" i="2" a="1"/>
  <c r="K1500" i="2" s="1"/>
  <c r="K1501" i="2" a="1"/>
  <c r="K1501" i="2" s="1"/>
  <c r="K1502" i="2" a="1"/>
  <c r="K1502" i="2" s="1"/>
  <c r="K1503" i="2" a="1"/>
  <c r="K1503" i="2" s="1"/>
  <c r="K1504" i="2" a="1"/>
  <c r="K1504" i="2" s="1"/>
  <c r="K1505" i="2" a="1"/>
  <c r="K1505" i="2" s="1"/>
  <c r="K1506" i="2" a="1"/>
  <c r="K1506" i="2" s="1"/>
  <c r="K1507" i="2" a="1"/>
  <c r="K1507" i="2" s="1"/>
  <c r="K1508" i="2" a="1"/>
  <c r="K1508" i="2" s="1"/>
  <c r="K1509" i="2" a="1"/>
  <c r="K1509" i="2" s="1"/>
  <c r="K1510" i="2" a="1"/>
  <c r="K1510" i="2" s="1"/>
  <c r="K1511" i="2" a="1"/>
  <c r="K1511" i="2" s="1"/>
  <c r="K1512" i="2" a="1"/>
  <c r="K1512" i="2" s="1"/>
  <c r="K1513" i="2" a="1"/>
  <c r="K1513" i="2" s="1"/>
  <c r="K1514" i="2" a="1"/>
  <c r="K1514" i="2" s="1"/>
  <c r="K1515" i="2" a="1"/>
  <c r="K1515" i="2" s="1"/>
  <c r="K1516" i="2" a="1"/>
  <c r="K1516" i="2" s="1"/>
  <c r="K1517" i="2" a="1"/>
  <c r="K1517" i="2" s="1"/>
  <c r="K1518" i="2" a="1"/>
  <c r="K1518" i="2" s="1"/>
  <c r="K1519" i="2" a="1"/>
  <c r="K1519" i="2" s="1"/>
  <c r="K1520" i="2" a="1"/>
  <c r="K1520" i="2" s="1"/>
  <c r="K1521" i="2" a="1"/>
  <c r="K1521" i="2" s="1"/>
  <c r="K1522" i="2" a="1"/>
  <c r="K1522" i="2" s="1"/>
  <c r="K1523" i="2" a="1"/>
  <c r="K1523" i="2" s="1"/>
  <c r="K1524" i="2" a="1"/>
  <c r="K1524" i="2" s="1"/>
  <c r="K1525" i="2" a="1"/>
  <c r="K1525" i="2" s="1"/>
  <c r="K1526" i="2" a="1"/>
  <c r="K1526" i="2" s="1"/>
  <c r="K1527" i="2" a="1"/>
  <c r="K1527" i="2" s="1"/>
  <c r="K1528" i="2" a="1"/>
  <c r="K1528" i="2" s="1"/>
  <c r="K1529" i="2" a="1"/>
  <c r="K1529" i="2" s="1"/>
  <c r="K1530" i="2" a="1"/>
  <c r="K1530" i="2" s="1"/>
  <c r="K1531" i="2" a="1"/>
  <c r="K1531" i="2" s="1"/>
  <c r="K1532" i="2" a="1"/>
  <c r="K1532" i="2" s="1"/>
  <c r="K1533" i="2" a="1"/>
  <c r="K1533" i="2" s="1"/>
  <c r="K1534" i="2" a="1"/>
  <c r="K1534" i="2" s="1"/>
  <c r="K1535" i="2" a="1"/>
  <c r="K1535" i="2" s="1"/>
  <c r="K1536" i="2" a="1"/>
  <c r="K1536" i="2" s="1"/>
  <c r="K1537" i="2" a="1"/>
  <c r="K1537" i="2" s="1"/>
  <c r="K1538" i="2" a="1"/>
  <c r="K1538" i="2" s="1"/>
  <c r="K1539" i="2" a="1"/>
  <c r="K1539" i="2" s="1"/>
  <c r="K1540" i="2" a="1"/>
  <c r="K1540" i="2" s="1"/>
  <c r="K1541" i="2" a="1"/>
  <c r="K1541" i="2" s="1"/>
  <c r="K1542" i="2" a="1"/>
  <c r="K1542" i="2" s="1"/>
  <c r="K1543" i="2" a="1"/>
  <c r="K1543" i="2" s="1"/>
  <c r="K1544" i="2" a="1"/>
  <c r="K1544" i="2" s="1"/>
  <c r="K1545" i="2" a="1"/>
  <c r="K1545" i="2" s="1"/>
  <c r="K1546" i="2" a="1"/>
  <c r="K1546" i="2" s="1"/>
  <c r="K1547" i="2" a="1"/>
  <c r="K1547" i="2" s="1"/>
  <c r="K1548" i="2" a="1"/>
  <c r="K1548" i="2" s="1"/>
  <c r="K1549" i="2" a="1"/>
  <c r="K1549" i="2" s="1"/>
  <c r="K1550" i="2" a="1"/>
  <c r="K1550" i="2" s="1"/>
  <c r="K1551" i="2" a="1"/>
  <c r="K1551" i="2" s="1"/>
  <c r="K1552" i="2" a="1"/>
  <c r="K1552" i="2" s="1"/>
  <c r="K1553" i="2" a="1"/>
  <c r="K1553" i="2" s="1"/>
  <c r="K1554" i="2" a="1"/>
  <c r="K1554" i="2" s="1"/>
  <c r="K1555" i="2" a="1"/>
  <c r="K1555" i="2" s="1"/>
  <c r="K1556" i="2" a="1"/>
  <c r="K1556" i="2" s="1"/>
  <c r="K1557" i="2" a="1"/>
  <c r="K1557" i="2" s="1"/>
  <c r="K1558" i="2" a="1"/>
  <c r="K1558" i="2" s="1"/>
  <c r="K1559" i="2" a="1"/>
  <c r="K1559" i="2" s="1"/>
  <c r="K1560" i="2" a="1"/>
  <c r="K1560" i="2" s="1"/>
  <c r="K1561" i="2" a="1"/>
  <c r="K1561" i="2" s="1"/>
  <c r="K1562" i="2" a="1"/>
  <c r="K1562" i="2" s="1"/>
  <c r="K1563" i="2" a="1"/>
  <c r="K1563" i="2" s="1"/>
  <c r="K1564" i="2" a="1"/>
  <c r="K1564" i="2" s="1"/>
  <c r="K1565" i="2" a="1"/>
  <c r="K1565" i="2" s="1"/>
  <c r="K1566" i="2" a="1"/>
  <c r="K1566" i="2" s="1"/>
  <c r="K1567" i="2" a="1"/>
  <c r="K1567" i="2" s="1"/>
  <c r="K1568" i="2" a="1"/>
  <c r="K1568" i="2" s="1"/>
  <c r="K1569" i="2" a="1"/>
  <c r="K1569" i="2" s="1"/>
  <c r="K1570" i="2" a="1"/>
  <c r="K1570" i="2" s="1"/>
  <c r="K1571" i="2" a="1"/>
  <c r="K1571" i="2" s="1"/>
  <c r="K1572" i="2" a="1"/>
  <c r="K1572" i="2" s="1"/>
  <c r="K1573" i="2" a="1"/>
  <c r="K1573" i="2" s="1"/>
  <c r="K1574" i="2" a="1"/>
  <c r="K1574" i="2" s="1"/>
  <c r="K1575" i="2" a="1"/>
  <c r="K1575" i="2" s="1"/>
  <c r="K1576" i="2" a="1"/>
  <c r="K1576" i="2" s="1"/>
  <c r="K1577" i="2" a="1"/>
  <c r="K1577" i="2" s="1"/>
  <c r="K1578" i="2" a="1"/>
  <c r="K1578" i="2" s="1"/>
  <c r="K1579" i="2" a="1"/>
  <c r="K1579" i="2" s="1"/>
  <c r="K1580" i="2" a="1"/>
  <c r="K1580" i="2" s="1"/>
  <c r="K1581" i="2" a="1"/>
  <c r="K1581" i="2" s="1"/>
  <c r="G262" i="9" a="1"/>
  <c r="G262" i="9" s="1"/>
  <c r="G257" i="9" a="1"/>
  <c r="G257" i="9" s="1"/>
  <c r="B252" i="9"/>
  <c r="B253" i="9"/>
  <c r="B254" i="9"/>
  <c r="B251" i="9"/>
  <c r="I253" i="9" a="1"/>
  <c r="I253" i="9" s="1"/>
  <c r="I252" i="9" a="1"/>
  <c r="I252" i="9" s="1"/>
  <c r="H243" i="9" a="1"/>
  <c r="H243" i="9" s="1"/>
  <c r="L212" i="9" a="1"/>
  <c r="L212" i="9" s="1"/>
  <c r="C184" i="9" a="1"/>
  <c r="C184" i="9" s="1"/>
  <c r="G184" i="9" a="1"/>
  <c r="G184" i="9" s="1"/>
  <c r="M169" i="9" a="1"/>
  <c r="M169" i="9" s="1"/>
  <c r="H169" i="9" a="1"/>
  <c r="H169" i="9" s="1"/>
  <c r="M163" i="9" a="1"/>
  <c r="M163" i="9" s="1"/>
  <c r="H163" i="9" a="1"/>
  <c r="H163" i="9" s="1"/>
  <c r="D155" i="9" a="1"/>
  <c r="D155" i="9" s="1"/>
  <c r="E155" i="9" a="1"/>
  <c r="E155" i="9" s="1"/>
  <c r="H136" i="9" a="1"/>
  <c r="H136" i="9" s="1"/>
  <c r="J139" i="9" s="1" a="1"/>
  <c r="J139" i="9" s="1"/>
  <c r="G136" i="9" a="1"/>
  <c r="G136" i="9" s="1"/>
  <c r="J136" i="9" s="1" a="1"/>
  <c r="J136" i="9" s="1"/>
  <c r="I78" i="9" a="1"/>
  <c r="I78" i="9" s="1"/>
  <c r="H78" i="9" a="1"/>
  <c r="H78" i="9" s="1"/>
  <c r="G78" i="9" a="1"/>
  <c r="G78" i="9" s="1"/>
  <c r="H66" i="9" a="1"/>
  <c r="H66" i="9" s="1"/>
  <c r="I60" i="9" a="1"/>
  <c r="I60" i="9" s="1"/>
  <c r="G60" i="9" a="1"/>
  <c r="G60" i="9" s="1"/>
  <c r="AB51" i="9" a="1"/>
  <c r="H41" i="9" a="1"/>
  <c r="H41" i="9" s="1"/>
  <c r="G41" i="9" a="1"/>
  <c r="G41" i="9" s="1"/>
  <c r="I36" i="9" a="1"/>
  <c r="I36" i="9" s="1"/>
  <c r="H36" i="9" a="1"/>
  <c r="H36" i="9" s="1"/>
  <c r="G36" i="9" a="1"/>
  <c r="G36" i="9" s="1"/>
  <c r="H4" i="9" a="1"/>
  <c r="G25" i="9" a="1"/>
  <c r="G25" i="9" s="1"/>
  <c r="C29" i="9" a="1"/>
  <c r="C29" i="9" s="1"/>
  <c r="C22" i="9" a="1"/>
  <c r="C22" i="9" s="1"/>
  <c r="G18" i="9" a="1"/>
  <c r="G18" i="9" s="1"/>
  <c r="C15" i="9" a="1"/>
  <c r="C15" i="9" s="1"/>
  <c r="G11" i="9" a="1"/>
  <c r="G11" i="9" s="1"/>
  <c r="I4" i="9"/>
  <c r="C8" i="9" a="1"/>
  <c r="C8" i="9" s="1"/>
  <c r="H212" i="9" a="1"/>
  <c r="H212" i="9" s="1"/>
  <c r="D212" i="9" a="1"/>
  <c r="D212" i="9" s="1"/>
  <c r="F206" i="9"/>
  <c r="L206" i="9" s="1" a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281" i="9"/>
  <c r="G1260" i="4"/>
  <c r="G1355" i="4"/>
  <c r="G1755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L120" i="9"/>
  <c r="L119" i="9"/>
  <c r="L118" i="9"/>
  <c r="L117" i="9"/>
  <c r="L116" i="9"/>
  <c r="L115" i="9"/>
  <c r="L114" i="9"/>
  <c r="L113" i="9"/>
  <c r="L112" i="9"/>
  <c r="L111" i="9"/>
  <c r="J111" i="9" a="1"/>
  <c r="J111" i="9" s="1"/>
  <c r="L99" i="9"/>
  <c r="L100" i="9"/>
  <c r="L101" i="9"/>
  <c r="L102" i="9"/>
  <c r="L103" i="9"/>
  <c r="L104" i="9"/>
  <c r="L105" i="9"/>
  <c r="L106" i="9"/>
  <c r="L107" i="9"/>
  <c r="L98" i="9"/>
  <c r="C98" i="9" a="1"/>
  <c r="C98" i="9" s="1"/>
  <c r="J98" i="9" a="1"/>
  <c r="J98" i="9" s="1"/>
  <c r="C243" i="9" a="1"/>
  <c r="C243" i="9" s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F197" i="9" a="1"/>
  <c r="F197" i="9" s="1"/>
  <c r="F156" i="9" a="1"/>
  <c r="F156" i="9" s="1"/>
  <c r="F157" i="9" a="1"/>
  <c r="F157" i="9" s="1"/>
  <c r="F158" i="9" a="1"/>
  <c r="F158" i="9" s="1"/>
  <c r="F159" i="9" a="1"/>
  <c r="F159" i="9" s="1"/>
  <c r="F155" i="9" a="1"/>
  <c r="F155" i="9" s="1"/>
  <c r="C143" i="9" a="1"/>
  <c r="C143" i="9" s="1"/>
  <c r="F1209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C84" i="9"/>
  <c r="C43" i="9"/>
  <c r="D43" i="9"/>
  <c r="E43" i="9"/>
  <c r="F43" i="9"/>
  <c r="F42" i="9"/>
  <c r="E42" i="9"/>
  <c r="D42" i="9"/>
  <c r="C42" i="9"/>
  <c r="F41" i="9"/>
  <c r="E41" i="9"/>
  <c r="D41" i="9"/>
  <c r="C41" i="9"/>
  <c r="E2" i="4"/>
  <c r="J2" i="2" s="1"/>
  <c r="E3" i="4"/>
  <c r="E4" i="4"/>
  <c r="J3" i="2" s="1"/>
  <c r="E5" i="4"/>
  <c r="J4" i="2" s="1"/>
  <c r="E6" i="4"/>
  <c r="E7" i="4"/>
  <c r="E8" i="4"/>
  <c r="E9" i="4"/>
  <c r="J5" i="2" s="1"/>
  <c r="E10" i="4"/>
  <c r="E11" i="4"/>
  <c r="E12" i="4"/>
  <c r="E13" i="4"/>
  <c r="E14" i="4"/>
  <c r="E15" i="4"/>
  <c r="E16" i="4"/>
  <c r="J7" i="2" s="1"/>
  <c r="E17" i="4"/>
  <c r="J8" i="2" s="1"/>
  <c r="E18" i="4"/>
  <c r="E19" i="4"/>
  <c r="E20" i="4"/>
  <c r="E21" i="4"/>
  <c r="E22" i="4"/>
  <c r="J9" i="2" s="1"/>
  <c r="E23" i="4"/>
  <c r="J10" i="2" s="1"/>
  <c r="E24" i="4"/>
  <c r="E25" i="4"/>
  <c r="E26" i="4"/>
  <c r="E27" i="4"/>
  <c r="E28" i="4"/>
  <c r="J11" i="2" s="1"/>
  <c r="E29" i="4"/>
  <c r="E30" i="4"/>
  <c r="E31" i="4"/>
  <c r="E32" i="4"/>
  <c r="E33" i="4"/>
  <c r="E34" i="4"/>
  <c r="J12" i="2" s="1"/>
  <c r="E35" i="4"/>
  <c r="E36" i="4"/>
  <c r="E37" i="4"/>
  <c r="E38" i="4"/>
  <c r="E39" i="4"/>
  <c r="J13" i="2" s="1"/>
  <c r="E40" i="4"/>
  <c r="E41" i="4"/>
  <c r="E42" i="4"/>
  <c r="E43" i="4"/>
  <c r="E44" i="4"/>
  <c r="J14" i="2" s="1"/>
  <c r="E45" i="4"/>
  <c r="E46" i="4"/>
  <c r="J15" i="2" s="1"/>
  <c r="E47" i="4"/>
  <c r="E48" i="4"/>
  <c r="E49" i="4"/>
  <c r="E50" i="4"/>
  <c r="E51" i="4"/>
  <c r="J16" i="2" s="1"/>
  <c r="E52" i="4"/>
  <c r="E53" i="4"/>
  <c r="E54" i="4"/>
  <c r="J17" i="2" s="1"/>
  <c r="E55" i="4"/>
  <c r="J18" i="2" s="1"/>
  <c r="E56" i="4"/>
  <c r="E57" i="4"/>
  <c r="E58" i="4"/>
  <c r="E59" i="4"/>
  <c r="E60" i="4"/>
  <c r="E61" i="4"/>
  <c r="J19" i="2" s="1"/>
  <c r="E62" i="4"/>
  <c r="J20" i="2" s="1"/>
  <c r="E63" i="4"/>
  <c r="J21" i="2" s="1"/>
  <c r="E64" i="4"/>
  <c r="E65" i="4"/>
  <c r="E66" i="4"/>
  <c r="E67" i="4"/>
  <c r="J22" i="2" s="1"/>
  <c r="E68" i="4"/>
  <c r="J23" i="2" s="1"/>
  <c r="E69" i="4"/>
  <c r="J24" i="2" s="1"/>
  <c r="E70" i="4"/>
  <c r="E71" i="4"/>
  <c r="E72" i="4"/>
  <c r="E73" i="4"/>
  <c r="J25" i="2" s="1"/>
  <c r="E74" i="4"/>
  <c r="J26" i="2" s="1"/>
  <c r="E75" i="4"/>
  <c r="J27" i="2" s="1"/>
  <c r="E76" i="4"/>
  <c r="E77" i="4"/>
  <c r="E78" i="4"/>
  <c r="J28" i="2" s="1"/>
  <c r="E79" i="4"/>
  <c r="E80" i="4"/>
  <c r="E81" i="4"/>
  <c r="J29" i="2" s="1"/>
  <c r="E82" i="4"/>
  <c r="J30" i="2" s="1"/>
  <c r="E83" i="4"/>
  <c r="E84" i="4"/>
  <c r="E85" i="4"/>
  <c r="E86" i="4"/>
  <c r="J31" i="2" s="1"/>
  <c r="E87" i="4"/>
  <c r="J32" i="2" s="1"/>
  <c r="E88" i="4"/>
  <c r="E89" i="4"/>
  <c r="E90" i="4"/>
  <c r="J33" i="2" s="1"/>
  <c r="E91" i="4"/>
  <c r="J34" i="2" s="1"/>
  <c r="E92" i="4"/>
  <c r="J35" i="2" s="1"/>
  <c r="E93" i="4"/>
  <c r="J36" i="2" s="1"/>
  <c r="E94" i="4"/>
  <c r="E95" i="4"/>
  <c r="J37" i="2" s="1"/>
  <c r="E96" i="4"/>
  <c r="J38" i="2" s="1"/>
  <c r="E97" i="4"/>
  <c r="E98" i="4"/>
  <c r="E99" i="4"/>
  <c r="E100" i="4"/>
  <c r="J39" i="2" s="1"/>
  <c r="E101" i="4"/>
  <c r="J40" i="2" s="1"/>
  <c r="E102" i="4"/>
  <c r="J41" i="2" s="1"/>
  <c r="E103" i="4"/>
  <c r="E104" i="4"/>
  <c r="E105" i="4"/>
  <c r="E106" i="4"/>
  <c r="E107" i="4"/>
  <c r="J42" i="2" s="1"/>
  <c r="E108" i="4"/>
  <c r="E109" i="4"/>
  <c r="E110" i="4"/>
  <c r="E111" i="4"/>
  <c r="J43" i="2" s="1"/>
  <c r="E112" i="4"/>
  <c r="E113" i="4"/>
  <c r="J44" i="2" s="1"/>
  <c r="E114" i="4"/>
  <c r="J45" i="2" s="1"/>
  <c r="E115" i="4"/>
  <c r="E116" i="4"/>
  <c r="E117" i="4"/>
  <c r="J46" i="2" s="1"/>
  <c r="E118" i="4"/>
  <c r="J47" i="2" s="1"/>
  <c r="E119" i="4"/>
  <c r="E120" i="4"/>
  <c r="E121" i="4"/>
  <c r="E122" i="4"/>
  <c r="E123" i="4"/>
  <c r="J48" i="2" s="1"/>
  <c r="E124" i="4"/>
  <c r="E125" i="4"/>
  <c r="J49" i="2" s="1"/>
  <c r="E126" i="4"/>
  <c r="E127" i="4"/>
  <c r="E128" i="4"/>
  <c r="E129" i="4"/>
  <c r="J50" i="2" s="1"/>
  <c r="E130" i="4"/>
  <c r="E131" i="4"/>
  <c r="E132" i="4"/>
  <c r="E133" i="4"/>
  <c r="J51" i="2" s="1"/>
  <c r="E134" i="4"/>
  <c r="J52" i="2" s="1"/>
  <c r="E135" i="4"/>
  <c r="E136" i="4"/>
  <c r="E137" i="4"/>
  <c r="E138" i="4"/>
  <c r="E139" i="4"/>
  <c r="J53" i="2" s="1"/>
  <c r="E140" i="4"/>
  <c r="E141" i="4"/>
  <c r="J54" i="2" s="1"/>
  <c r="E142" i="4"/>
  <c r="E143" i="4"/>
  <c r="J55" i="2" s="1"/>
  <c r="E144" i="4"/>
  <c r="E145" i="4"/>
  <c r="E146" i="4"/>
  <c r="J56" i="2" s="1"/>
  <c r="E147" i="4"/>
  <c r="J57" i="2" s="1"/>
  <c r="E148" i="4"/>
  <c r="J58" i="2" s="1"/>
  <c r="E149" i="4"/>
  <c r="E150" i="4"/>
  <c r="J59" i="2" s="1"/>
  <c r="E151" i="4"/>
  <c r="J60" i="2" s="1"/>
  <c r="E152" i="4"/>
  <c r="J61" i="2" s="1"/>
  <c r="E153" i="4"/>
  <c r="E154" i="4"/>
  <c r="E155" i="4"/>
  <c r="E156" i="4"/>
  <c r="J62" i="2" s="1"/>
  <c r="E157" i="4"/>
  <c r="E158" i="4"/>
  <c r="E159" i="4"/>
  <c r="E160" i="4"/>
  <c r="E161" i="4"/>
  <c r="J63" i="2" s="1"/>
  <c r="E162" i="4"/>
  <c r="J64" i="2" s="1"/>
  <c r="E163" i="4"/>
  <c r="J65" i="2" s="1"/>
  <c r="E164" i="4"/>
  <c r="J66" i="2" s="1"/>
  <c r="E165" i="4"/>
  <c r="E166" i="4"/>
  <c r="J67" i="2" s="1"/>
  <c r="E167" i="4"/>
  <c r="J68" i="2" s="1"/>
  <c r="E168" i="4"/>
  <c r="E169" i="4"/>
  <c r="E170" i="4"/>
  <c r="E171" i="4"/>
  <c r="E172" i="4"/>
  <c r="J69" i="2" s="1"/>
  <c r="E173" i="4"/>
  <c r="J70" i="2" s="1"/>
  <c r="E174" i="4"/>
  <c r="E175" i="4"/>
  <c r="J71" i="2" s="1"/>
  <c r="E176" i="4"/>
  <c r="E177" i="4"/>
  <c r="E178" i="4"/>
  <c r="J72" i="2" s="1"/>
  <c r="E179" i="4"/>
  <c r="E180" i="4"/>
  <c r="E181" i="4"/>
  <c r="E182" i="4"/>
  <c r="E183" i="4"/>
  <c r="J73" i="2" s="1"/>
  <c r="E184" i="4"/>
  <c r="J74" i="2" s="1"/>
  <c r="E185" i="4"/>
  <c r="J75" i="2" s="1"/>
  <c r="E186" i="4"/>
  <c r="E187" i="4"/>
  <c r="E188" i="4"/>
  <c r="E189" i="4"/>
  <c r="J76" i="2" s="1"/>
  <c r="E190" i="4"/>
  <c r="E191" i="4"/>
  <c r="E192" i="4"/>
  <c r="E193" i="4"/>
  <c r="E194" i="4"/>
  <c r="J77" i="2" s="1"/>
  <c r="E195" i="4"/>
  <c r="E196" i="4"/>
  <c r="J78" i="2" s="1"/>
  <c r="E197" i="4"/>
  <c r="E198" i="4"/>
  <c r="J79" i="2" s="1"/>
  <c r="E199" i="4"/>
  <c r="E200" i="4"/>
  <c r="J80" i="2" s="1"/>
  <c r="E201" i="4"/>
  <c r="E202" i="4"/>
  <c r="E203" i="4"/>
  <c r="J81" i="2" s="1"/>
  <c r="E204" i="4"/>
  <c r="E205" i="4"/>
  <c r="E206" i="4"/>
  <c r="E207" i="4"/>
  <c r="E208" i="4"/>
  <c r="J82" i="2" s="1"/>
  <c r="E209" i="4"/>
  <c r="E210" i="4"/>
  <c r="J83" i="2" s="1"/>
  <c r="E211" i="4"/>
  <c r="J84" i="2" s="1"/>
  <c r="E212" i="4"/>
  <c r="J85" i="2" s="1"/>
  <c r="E213" i="4"/>
  <c r="J86" i="2" s="1"/>
  <c r="E214" i="4"/>
  <c r="E215" i="4"/>
  <c r="J87" i="2" s="1"/>
  <c r="E216" i="4"/>
  <c r="E217" i="4"/>
  <c r="E218" i="4"/>
  <c r="E219" i="4"/>
  <c r="J88" i="2" s="1"/>
  <c r="E220" i="4"/>
  <c r="E221" i="4"/>
  <c r="J89" i="2" s="1"/>
  <c r="E222" i="4"/>
  <c r="E223" i="4"/>
  <c r="J90" i="2" s="1"/>
  <c r="E224" i="4"/>
  <c r="J91" i="2" s="1"/>
  <c r="E225" i="4"/>
  <c r="E226" i="4"/>
  <c r="J92" i="2" s="1"/>
  <c r="E227" i="4"/>
  <c r="J93" i="2" s="1"/>
  <c r="E228" i="4"/>
  <c r="E229" i="4"/>
  <c r="J94" i="2" s="1"/>
  <c r="E230" i="4"/>
  <c r="E231" i="4"/>
  <c r="E232" i="4"/>
  <c r="E233" i="4"/>
  <c r="J95" i="2" s="1"/>
  <c r="E234" i="4"/>
  <c r="E235" i="4"/>
  <c r="J96" i="2" s="1"/>
  <c r="E236" i="4"/>
  <c r="J97" i="2" s="1"/>
  <c r="E237" i="4"/>
  <c r="J98" i="2" s="1"/>
  <c r="E238" i="4"/>
  <c r="E239" i="4"/>
  <c r="J99" i="2" s="1"/>
  <c r="E240" i="4"/>
  <c r="J100" i="2" s="1"/>
  <c r="E241" i="4"/>
  <c r="E242" i="4"/>
  <c r="J101" i="2" s="1"/>
  <c r="E243" i="4"/>
  <c r="E244" i="4"/>
  <c r="J102" i="2" s="1"/>
  <c r="E245" i="4"/>
  <c r="E246" i="4"/>
  <c r="E247" i="4"/>
  <c r="J103" i="2" s="1"/>
  <c r="E248" i="4"/>
  <c r="E249" i="4"/>
  <c r="J104" i="2" s="1"/>
  <c r="E250" i="4"/>
  <c r="E251" i="4"/>
  <c r="E252" i="4"/>
  <c r="J105" i="2" s="1"/>
  <c r="E253" i="4"/>
  <c r="J106" i="2" s="1"/>
  <c r="E254" i="4"/>
  <c r="E255" i="4"/>
  <c r="E256" i="4"/>
  <c r="E257" i="4"/>
  <c r="J107" i="2" s="1"/>
  <c r="E258" i="4"/>
  <c r="E259" i="4"/>
  <c r="J108" i="2" s="1"/>
  <c r="E260" i="4"/>
  <c r="J109" i="2" s="1"/>
  <c r="E261" i="4"/>
  <c r="E262" i="4"/>
  <c r="J110" i="2" s="1"/>
  <c r="E263" i="4"/>
  <c r="E264" i="4"/>
  <c r="E265" i="4"/>
  <c r="E266" i="4"/>
  <c r="E267" i="4"/>
  <c r="J111" i="2" s="1"/>
  <c r="E268" i="4"/>
  <c r="J112" i="2" s="1"/>
  <c r="E269" i="4"/>
  <c r="E270" i="4"/>
  <c r="J113" i="2" s="1"/>
  <c r="E271" i="4"/>
  <c r="E272" i="4"/>
  <c r="E273" i="4"/>
  <c r="E274" i="4"/>
  <c r="J114" i="2" s="1"/>
  <c r="E275" i="4"/>
  <c r="E276" i="4"/>
  <c r="E277" i="4"/>
  <c r="E278" i="4"/>
  <c r="E279" i="4"/>
  <c r="J115" i="2" s="1"/>
  <c r="E280" i="4"/>
  <c r="E281" i="4"/>
  <c r="E282" i="4"/>
  <c r="E283" i="4"/>
  <c r="J116" i="2" s="1"/>
  <c r="E284" i="4"/>
  <c r="E285" i="4"/>
  <c r="E286" i="4"/>
  <c r="J117" i="2" s="1"/>
  <c r="E287" i="4"/>
  <c r="J118" i="2" s="1"/>
  <c r="E288" i="4"/>
  <c r="J119" i="2" s="1"/>
  <c r="E289" i="4"/>
  <c r="E290" i="4"/>
  <c r="J120" i="2" s="1"/>
  <c r="E291" i="4"/>
  <c r="E292" i="4"/>
  <c r="J121" i="2" s="1"/>
  <c r="E293" i="4"/>
  <c r="J122" i="2" s="1"/>
  <c r="E294" i="4"/>
  <c r="J123" i="2" s="1"/>
  <c r="E295" i="4"/>
  <c r="E296" i="4"/>
  <c r="E297" i="4"/>
  <c r="E298" i="4"/>
  <c r="E299" i="4"/>
  <c r="J124" i="2" s="1"/>
  <c r="E300" i="4"/>
  <c r="E301" i="4"/>
  <c r="J125" i="2" s="1"/>
  <c r="E302" i="4"/>
  <c r="E303" i="4"/>
  <c r="E304" i="4"/>
  <c r="E305" i="4"/>
  <c r="E306" i="4"/>
  <c r="E307" i="4"/>
  <c r="J126" i="2" s="1"/>
  <c r="E308" i="4"/>
  <c r="J127" i="2" s="1"/>
  <c r="E309" i="4"/>
  <c r="E310" i="4"/>
  <c r="E311" i="4"/>
  <c r="E312" i="4"/>
  <c r="J128" i="2" s="1"/>
  <c r="E313" i="4"/>
  <c r="J129" i="2" s="1"/>
  <c r="E314" i="4"/>
  <c r="J130" i="2" s="1"/>
  <c r="E315" i="4"/>
  <c r="E316" i="4"/>
  <c r="J131" i="2" s="1"/>
  <c r="E317" i="4"/>
  <c r="J132" i="2" s="1"/>
  <c r="E318" i="4"/>
  <c r="E319" i="4"/>
  <c r="J133" i="2" s="1"/>
  <c r="E320" i="4"/>
  <c r="E321" i="4"/>
  <c r="E322" i="4"/>
  <c r="E323" i="4"/>
  <c r="E324" i="4"/>
  <c r="J134" i="2" s="1"/>
  <c r="E325" i="4"/>
  <c r="E326" i="4"/>
  <c r="E327" i="4"/>
  <c r="J135" i="2" s="1"/>
  <c r="E328" i="4"/>
  <c r="E329" i="4"/>
  <c r="E330" i="4"/>
  <c r="E331" i="4"/>
  <c r="J136" i="2" s="1"/>
  <c r="E332" i="4"/>
  <c r="E333" i="4"/>
  <c r="E334" i="4"/>
  <c r="E335" i="4"/>
  <c r="E336" i="4"/>
  <c r="J137" i="2" s="1"/>
  <c r="E337" i="4"/>
  <c r="J138" i="2" s="1"/>
  <c r="E338" i="4"/>
  <c r="E339" i="4"/>
  <c r="J139" i="2" s="1"/>
  <c r="E340" i="4"/>
  <c r="E341" i="4"/>
  <c r="E342" i="4"/>
  <c r="J140" i="2" s="1"/>
  <c r="E343" i="4"/>
  <c r="J141" i="2" s="1"/>
  <c r="E344" i="4"/>
  <c r="E345" i="4"/>
  <c r="E346" i="4"/>
  <c r="J142" i="2" s="1"/>
  <c r="E347" i="4"/>
  <c r="E348" i="4"/>
  <c r="E349" i="4"/>
  <c r="J143" i="2" s="1"/>
  <c r="E350" i="4"/>
  <c r="E351" i="4"/>
  <c r="E352" i="4"/>
  <c r="J144" i="2" s="1"/>
  <c r="E353" i="4"/>
  <c r="J145" i="2" s="1"/>
  <c r="E354" i="4"/>
  <c r="J146" i="2" s="1"/>
  <c r="E355" i="4"/>
  <c r="E356" i="4"/>
  <c r="J147" i="2" s="1"/>
  <c r="E357" i="4"/>
  <c r="J148" i="2" s="1"/>
  <c r="E358" i="4"/>
  <c r="J149" i="2" s="1"/>
  <c r="E359" i="4"/>
  <c r="E360" i="4"/>
  <c r="E361" i="4"/>
  <c r="J150" i="2" s="1"/>
  <c r="E362" i="4"/>
  <c r="E363" i="4"/>
  <c r="E364" i="4"/>
  <c r="J151" i="2" s="1"/>
  <c r="E365" i="4"/>
  <c r="E366" i="4"/>
  <c r="E367" i="4"/>
  <c r="J152" i="2" s="1"/>
  <c r="E368" i="4"/>
  <c r="J153" i="2" s="1"/>
  <c r="E369" i="4"/>
  <c r="E370" i="4"/>
  <c r="E371" i="4"/>
  <c r="E372" i="4"/>
  <c r="J154" i="2" s="1"/>
  <c r="E373" i="4"/>
  <c r="E374" i="4"/>
  <c r="J155" i="2" s="1"/>
  <c r="E375" i="4"/>
  <c r="J156" i="2" s="1"/>
  <c r="E376" i="4"/>
  <c r="E377" i="4"/>
  <c r="E378" i="4"/>
  <c r="J157" i="2" s="1"/>
  <c r="E379" i="4"/>
  <c r="J158" i="2" s="1"/>
  <c r="E380" i="4"/>
  <c r="J159" i="2" s="1"/>
  <c r="E381" i="4"/>
  <c r="E382" i="4"/>
  <c r="J160" i="2" s="1"/>
  <c r="E383" i="4"/>
  <c r="E384" i="4"/>
  <c r="J161" i="2" s="1"/>
  <c r="E385" i="4"/>
  <c r="J162" i="2" s="1"/>
  <c r="E386" i="4"/>
  <c r="E387" i="4"/>
  <c r="J163" i="2" s="1"/>
  <c r="E388" i="4"/>
  <c r="E389" i="4"/>
  <c r="J164" i="2" s="1"/>
  <c r="E390" i="4"/>
  <c r="E391" i="4"/>
  <c r="E392" i="4"/>
  <c r="J165" i="2" s="1"/>
  <c r="E393" i="4"/>
  <c r="E394" i="4"/>
  <c r="J166" i="2" s="1"/>
  <c r="E395" i="4"/>
  <c r="E396" i="4"/>
  <c r="E397" i="4"/>
  <c r="J167" i="2" s="1"/>
  <c r="E398" i="4"/>
  <c r="J168" i="2" s="1"/>
  <c r="E399" i="4"/>
  <c r="J169" i="2" s="1"/>
  <c r="E400" i="4"/>
  <c r="J170" i="2" s="1"/>
  <c r="E401" i="4"/>
  <c r="J171" i="2" s="1"/>
  <c r="E402" i="4"/>
  <c r="E403" i="4"/>
  <c r="E404" i="4"/>
  <c r="E405" i="4"/>
  <c r="J172" i="2" s="1"/>
  <c r="E406" i="4"/>
  <c r="J173" i="2" s="1"/>
  <c r="E407" i="4"/>
  <c r="J174" i="2" s="1"/>
  <c r="E408" i="4"/>
  <c r="E409" i="4"/>
  <c r="E410" i="4"/>
  <c r="E411" i="4"/>
  <c r="E412" i="4"/>
  <c r="J175" i="2" s="1"/>
  <c r="E413" i="4"/>
  <c r="E414" i="4"/>
  <c r="J176" i="2" s="1"/>
  <c r="E415" i="4"/>
  <c r="E416" i="4"/>
  <c r="E417" i="4"/>
  <c r="E418" i="4"/>
  <c r="E419" i="4"/>
  <c r="E420" i="4"/>
  <c r="J177" i="2" s="1"/>
  <c r="E421" i="4"/>
  <c r="E422" i="4"/>
  <c r="E423" i="4"/>
  <c r="E424" i="4"/>
  <c r="J178" i="2" s="1"/>
  <c r="E425" i="4"/>
  <c r="J179" i="2" s="1"/>
  <c r="E426" i="4"/>
  <c r="J180" i="2" s="1"/>
  <c r="E427" i="4"/>
  <c r="E428" i="4"/>
  <c r="E429" i="4"/>
  <c r="E430" i="4"/>
  <c r="E431" i="4"/>
  <c r="J181" i="2" s="1"/>
  <c r="E432" i="4"/>
  <c r="J182" i="2" s="1"/>
  <c r="E433" i="4"/>
  <c r="E434" i="4"/>
  <c r="J183" i="2" s="1"/>
  <c r="E435" i="4"/>
  <c r="J184" i="2" s="1"/>
  <c r="E436" i="4"/>
  <c r="E437" i="4"/>
  <c r="J185" i="2" s="1"/>
  <c r="E438" i="4"/>
  <c r="J186" i="2" s="1"/>
  <c r="E439" i="4"/>
  <c r="J187" i="2" s="1"/>
  <c r="E440" i="4"/>
  <c r="J188" i="2" s="1"/>
  <c r="E441" i="4"/>
  <c r="J189" i="2" s="1"/>
  <c r="E442" i="4"/>
  <c r="E443" i="4"/>
  <c r="J190" i="2" s="1"/>
  <c r="E444" i="4"/>
  <c r="E445" i="4"/>
  <c r="E446" i="4"/>
  <c r="E447" i="4"/>
  <c r="E448" i="4"/>
  <c r="J191" i="2" s="1"/>
  <c r="E449" i="4"/>
  <c r="E450" i="4"/>
  <c r="E451" i="4"/>
  <c r="J192" i="2" s="1"/>
  <c r="E452" i="4"/>
  <c r="E453" i="4"/>
  <c r="E454" i="4"/>
  <c r="E455" i="4"/>
  <c r="J193" i="2" s="1"/>
  <c r="E456" i="4"/>
  <c r="E457" i="4"/>
  <c r="E458" i="4"/>
  <c r="J194" i="2" s="1"/>
  <c r="E459" i="4"/>
  <c r="J195" i="2" s="1"/>
  <c r="E460" i="4"/>
  <c r="E461" i="4"/>
  <c r="E462" i="4"/>
  <c r="E463" i="4"/>
  <c r="J196" i="2" s="1"/>
  <c r="E464" i="4"/>
  <c r="E465" i="4"/>
  <c r="E466" i="4"/>
  <c r="J197" i="2" s="1"/>
  <c r="E467" i="4"/>
  <c r="E468" i="4"/>
  <c r="E469" i="4"/>
  <c r="E470" i="4"/>
  <c r="J198" i="2" s="1"/>
  <c r="E471" i="4"/>
  <c r="E472" i="4"/>
  <c r="J199" i="2" s="1"/>
  <c r="E473" i="4"/>
  <c r="E474" i="4"/>
  <c r="J200" i="2" s="1"/>
  <c r="E475" i="4"/>
  <c r="E476" i="4"/>
  <c r="E477" i="4"/>
  <c r="E478" i="4"/>
  <c r="E479" i="4"/>
  <c r="J201" i="2" s="1"/>
  <c r="E480" i="4"/>
  <c r="E481" i="4"/>
  <c r="J202" i="2" s="1"/>
  <c r="E482" i="4"/>
  <c r="E483" i="4"/>
  <c r="E484" i="4"/>
  <c r="E485" i="4"/>
  <c r="J203" i="2" s="1"/>
  <c r="E486" i="4"/>
  <c r="J204" i="2" s="1"/>
  <c r="E487" i="4"/>
  <c r="E488" i="4"/>
  <c r="E489" i="4"/>
  <c r="E490" i="4"/>
  <c r="J205" i="2" s="1"/>
  <c r="E491" i="4"/>
  <c r="J206" i="2" s="1"/>
  <c r="E492" i="4"/>
  <c r="J207" i="2" s="1"/>
  <c r="E493" i="4"/>
  <c r="E494" i="4"/>
  <c r="J208" i="2" s="1"/>
  <c r="E495" i="4"/>
  <c r="J209" i="2" s="1"/>
  <c r="E496" i="4"/>
  <c r="E497" i="4"/>
  <c r="J210" i="2" s="1"/>
  <c r="E498" i="4"/>
  <c r="E499" i="4"/>
  <c r="J211" i="2" s="1"/>
  <c r="E500" i="4"/>
  <c r="J212" i="2" s="1"/>
  <c r="E501" i="4"/>
  <c r="E502" i="4"/>
  <c r="E503" i="4"/>
  <c r="E504" i="4"/>
  <c r="E505" i="4"/>
  <c r="J213" i="2" s="1"/>
  <c r="E506" i="4"/>
  <c r="E507" i="4"/>
  <c r="E508" i="4"/>
  <c r="E509" i="4"/>
  <c r="E510" i="4"/>
  <c r="J214" i="2" s="1"/>
  <c r="E511" i="4"/>
  <c r="J215" i="2" s="1"/>
  <c r="E512" i="4"/>
  <c r="J216" i="2" s="1"/>
  <c r="E513" i="4"/>
  <c r="E514" i="4"/>
  <c r="E515" i="4"/>
  <c r="E516" i="4"/>
  <c r="E517" i="4"/>
  <c r="J217" i="2" s="1"/>
  <c r="E518" i="4"/>
  <c r="E519" i="4"/>
  <c r="E520" i="4"/>
  <c r="J218" i="2" s="1"/>
  <c r="E521" i="4"/>
  <c r="J219" i="2" s="1"/>
  <c r="E522" i="4"/>
  <c r="J220" i="2" s="1"/>
  <c r="E523" i="4"/>
  <c r="E524" i="4"/>
  <c r="E525" i="4"/>
  <c r="E526" i="4"/>
  <c r="J221" i="2" s="1"/>
  <c r="E527" i="4"/>
  <c r="E528" i="4"/>
  <c r="E529" i="4"/>
  <c r="E530" i="4"/>
  <c r="J222" i="2" s="1"/>
  <c r="E531" i="4"/>
  <c r="E532" i="4"/>
  <c r="E533" i="4"/>
  <c r="E534" i="4"/>
  <c r="J223" i="2" s="1"/>
  <c r="E535" i="4"/>
  <c r="J224" i="2" s="1"/>
  <c r="E536" i="4"/>
  <c r="E537" i="4"/>
  <c r="E538" i="4"/>
  <c r="E539" i="4"/>
  <c r="E540" i="4"/>
  <c r="E541" i="4"/>
  <c r="J225" i="2" s="1"/>
  <c r="E542" i="4"/>
  <c r="J226" i="2" s="1"/>
  <c r="E543" i="4"/>
  <c r="E544" i="4"/>
  <c r="J227" i="2" s="1"/>
  <c r="E545" i="4"/>
  <c r="E546" i="4"/>
  <c r="J228" i="2" s="1"/>
  <c r="E547" i="4"/>
  <c r="J229" i="2" s="1"/>
  <c r="E548" i="4"/>
  <c r="J230" i="2" s="1"/>
  <c r="E549" i="4"/>
  <c r="E550" i="4"/>
  <c r="J231" i="2" s="1"/>
  <c r="E551" i="4"/>
  <c r="E552" i="4"/>
  <c r="J232" i="2" s="1"/>
  <c r="E553" i="4"/>
  <c r="E554" i="4"/>
  <c r="J233" i="2" s="1"/>
  <c r="E555" i="4"/>
  <c r="E556" i="4"/>
  <c r="E557" i="4"/>
  <c r="J234" i="2" s="1"/>
  <c r="E558" i="4"/>
  <c r="E559" i="4"/>
  <c r="E560" i="4"/>
  <c r="E561" i="4"/>
  <c r="J235" i="2" s="1"/>
  <c r="E562" i="4"/>
  <c r="J236" i="2" s="1"/>
  <c r="E563" i="4"/>
  <c r="E564" i="4"/>
  <c r="E565" i="4"/>
  <c r="E566" i="4"/>
  <c r="J237" i="2" s="1"/>
  <c r="E567" i="4"/>
  <c r="E568" i="4"/>
  <c r="E569" i="4"/>
  <c r="J238" i="2" s="1"/>
  <c r="E570" i="4"/>
  <c r="J239" i="2" s="1"/>
  <c r="E571" i="4"/>
  <c r="J240" i="2" s="1"/>
  <c r="E572" i="4"/>
  <c r="J241" i="2" s="1"/>
  <c r="E573" i="4"/>
  <c r="J242" i="2" s="1"/>
  <c r="E574" i="4"/>
  <c r="J243" i="2" s="1"/>
  <c r="E575" i="4"/>
  <c r="J244" i="2" s="1"/>
  <c r="E576" i="4"/>
  <c r="E577" i="4"/>
  <c r="E578" i="4"/>
  <c r="J245" i="2" s="1"/>
  <c r="E579" i="4"/>
  <c r="E580" i="4"/>
  <c r="E581" i="4"/>
  <c r="E582" i="4"/>
  <c r="J247" i="2" s="1"/>
  <c r="E583" i="4"/>
  <c r="E584" i="4"/>
  <c r="E585" i="4"/>
  <c r="E586" i="4"/>
  <c r="J248" i="2" s="1"/>
  <c r="E587" i="4"/>
  <c r="J249" i="2" s="1"/>
  <c r="E588" i="4"/>
  <c r="E589" i="4"/>
  <c r="E590" i="4"/>
  <c r="E591" i="4"/>
  <c r="E592" i="4"/>
  <c r="J250" i="2" s="1"/>
  <c r="E593" i="4"/>
  <c r="E594" i="4"/>
  <c r="E595" i="4"/>
  <c r="E596" i="4"/>
  <c r="E597" i="4"/>
  <c r="E598" i="4"/>
  <c r="J251" i="2" s="1"/>
  <c r="E599" i="4"/>
  <c r="E600" i="4"/>
  <c r="E601" i="4"/>
  <c r="J252" i="2" s="1"/>
  <c r="E602" i="4"/>
  <c r="E603" i="4"/>
  <c r="J253" i="2" s="1"/>
  <c r="E604" i="4"/>
  <c r="E605" i="4"/>
  <c r="E606" i="4"/>
  <c r="E607" i="4"/>
  <c r="E608" i="4"/>
  <c r="J254" i="2" s="1"/>
  <c r="E609" i="4"/>
  <c r="J255" i="2" s="1"/>
  <c r="E610" i="4"/>
  <c r="J256" i="2" s="1"/>
  <c r="E611" i="4"/>
  <c r="E612" i="4"/>
  <c r="E613" i="4"/>
  <c r="E614" i="4"/>
  <c r="J257" i="2" s="1"/>
  <c r="E615" i="4"/>
  <c r="E616" i="4"/>
  <c r="E617" i="4"/>
  <c r="J258" i="2" s="1"/>
  <c r="E618" i="4"/>
  <c r="E619" i="4"/>
  <c r="E620" i="4"/>
  <c r="E621" i="4"/>
  <c r="E622" i="4"/>
  <c r="J259" i="2" s="1"/>
  <c r="E623" i="4"/>
  <c r="E624" i="4"/>
  <c r="E625" i="4"/>
  <c r="E626" i="4"/>
  <c r="E627" i="4"/>
  <c r="E628" i="4"/>
  <c r="J260" i="2" s="1"/>
  <c r="E629" i="4"/>
  <c r="E630" i="4"/>
  <c r="J261" i="2" s="1"/>
  <c r="E631" i="4"/>
  <c r="E632" i="4"/>
  <c r="J262" i="2" s="1"/>
  <c r="E633" i="4"/>
  <c r="E634" i="4"/>
  <c r="E635" i="4"/>
  <c r="J263" i="2" s="1"/>
  <c r="E636" i="4"/>
  <c r="E637" i="4"/>
  <c r="J264" i="2" s="1"/>
  <c r="E638" i="4"/>
  <c r="E639" i="4"/>
  <c r="E640" i="4"/>
  <c r="E641" i="4"/>
  <c r="E642" i="4"/>
  <c r="E643" i="4"/>
  <c r="J265" i="2" s="1"/>
  <c r="E644" i="4"/>
  <c r="E645" i="4"/>
  <c r="E646" i="4"/>
  <c r="E647" i="4"/>
  <c r="J266" i="2" s="1"/>
  <c r="E648" i="4"/>
  <c r="J267" i="2" s="1"/>
  <c r="E649" i="4"/>
  <c r="E650" i="4"/>
  <c r="J268" i="2" s="1"/>
  <c r="E651" i="4"/>
  <c r="J269" i="2" s="1"/>
  <c r="E652" i="4"/>
  <c r="J270" i="2" s="1"/>
  <c r="E653" i="4"/>
  <c r="J271" i="2" s="1"/>
  <c r="E654" i="4"/>
  <c r="E655" i="4"/>
  <c r="E656" i="4"/>
  <c r="J272" i="2" s="1"/>
  <c r="E657" i="4"/>
  <c r="E658" i="4"/>
  <c r="E659" i="4"/>
  <c r="J273" i="2" s="1"/>
  <c r="E660" i="4"/>
  <c r="E661" i="4"/>
  <c r="J274" i="2" s="1"/>
  <c r="E662" i="4"/>
  <c r="E663" i="4"/>
  <c r="J275" i="2" s="1"/>
  <c r="E664" i="4"/>
  <c r="E665" i="4"/>
  <c r="J276" i="2" s="1"/>
  <c r="E666" i="4"/>
  <c r="E667" i="4"/>
  <c r="J277" i="2" s="1"/>
  <c r="E668" i="4"/>
  <c r="E669" i="4"/>
  <c r="J278" i="2" s="1"/>
  <c r="E670" i="4"/>
  <c r="E671" i="4"/>
  <c r="E672" i="4"/>
  <c r="E673" i="4"/>
  <c r="J279" i="2" s="1"/>
  <c r="E674" i="4"/>
  <c r="E675" i="4"/>
  <c r="J280" i="2" s="1"/>
  <c r="E676" i="4"/>
  <c r="E677" i="4"/>
  <c r="E678" i="4"/>
  <c r="E679" i="4"/>
  <c r="J281" i="2" s="1"/>
  <c r="E680" i="4"/>
  <c r="J282" i="2" s="1"/>
  <c r="E681" i="4"/>
  <c r="E682" i="4"/>
  <c r="J283" i="2" s="1"/>
  <c r="E683" i="4"/>
  <c r="E684" i="4"/>
  <c r="E685" i="4"/>
  <c r="E686" i="4"/>
  <c r="E687" i="4"/>
  <c r="J284" i="2" s="1"/>
  <c r="E688" i="4"/>
  <c r="E689" i="4"/>
  <c r="E690" i="4"/>
  <c r="E691" i="4"/>
  <c r="E692" i="4"/>
  <c r="J285" i="2" s="1"/>
  <c r="E693" i="4"/>
  <c r="J286" i="2" s="1"/>
  <c r="E694" i="4"/>
  <c r="E695" i="4"/>
  <c r="E696" i="4"/>
  <c r="E697" i="4"/>
  <c r="J287" i="2" s="1"/>
  <c r="E698" i="4"/>
  <c r="E699" i="4"/>
  <c r="E700" i="4"/>
  <c r="J288" i="2" s="1"/>
  <c r="E701" i="4"/>
  <c r="J289" i="2" s="1"/>
  <c r="E702" i="4"/>
  <c r="E703" i="4"/>
  <c r="E704" i="4"/>
  <c r="J290" i="2" s="1"/>
  <c r="E705" i="4"/>
  <c r="E706" i="4"/>
  <c r="E707" i="4"/>
  <c r="J291" i="2" s="1"/>
  <c r="E708" i="4"/>
  <c r="E709" i="4"/>
  <c r="E710" i="4"/>
  <c r="E711" i="4"/>
  <c r="E712" i="4"/>
  <c r="J292" i="2" s="1"/>
  <c r="E713" i="4"/>
  <c r="E714" i="4"/>
  <c r="J293" i="2" s="1"/>
  <c r="E715" i="4"/>
  <c r="E716" i="4"/>
  <c r="E717" i="4"/>
  <c r="E718" i="4"/>
  <c r="J294" i="2" s="1"/>
  <c r="E719" i="4"/>
  <c r="E720" i="4"/>
  <c r="E721" i="4"/>
  <c r="E722" i="4"/>
  <c r="J295" i="2" s="1"/>
  <c r="E723" i="4"/>
  <c r="E724" i="4"/>
  <c r="J296" i="2" s="1"/>
  <c r="E725" i="4"/>
  <c r="J297" i="2" s="1"/>
  <c r="E726" i="4"/>
  <c r="J298" i="2" s="1"/>
  <c r="E727" i="4"/>
  <c r="J299" i="2" s="1"/>
  <c r="E728" i="4"/>
  <c r="E729" i="4"/>
  <c r="J300" i="2" s="1"/>
  <c r="E730" i="4"/>
  <c r="E731" i="4"/>
  <c r="J301" i="2" s="1"/>
  <c r="E732" i="4"/>
  <c r="J302" i="2" s="1"/>
  <c r="E733" i="4"/>
  <c r="J303" i="2" s="1"/>
  <c r="E734" i="4"/>
  <c r="E735" i="4"/>
  <c r="J304" i="2" s="1"/>
  <c r="E736" i="4"/>
  <c r="E737" i="4"/>
  <c r="E738" i="4"/>
  <c r="J305" i="2" s="1"/>
  <c r="E739" i="4"/>
  <c r="E740" i="4"/>
  <c r="E741" i="4"/>
  <c r="E742" i="4"/>
  <c r="J306" i="2" s="1"/>
  <c r="E743" i="4"/>
  <c r="J307" i="2" s="1"/>
  <c r="E744" i="4"/>
  <c r="J308" i="2" s="1"/>
  <c r="E745" i="4"/>
  <c r="E746" i="4"/>
  <c r="E747" i="4"/>
  <c r="E748" i="4"/>
  <c r="E749" i="4"/>
  <c r="J309" i="2" s="1"/>
  <c r="E750" i="4"/>
  <c r="E751" i="4"/>
  <c r="E752" i="4"/>
  <c r="E753" i="4"/>
  <c r="E754" i="4"/>
  <c r="J310" i="2" s="1"/>
  <c r="E755" i="4"/>
  <c r="E756" i="4"/>
  <c r="J311" i="2" s="1"/>
  <c r="E757" i="4"/>
  <c r="E758" i="4"/>
  <c r="E759" i="4"/>
  <c r="E760" i="4"/>
  <c r="J312" i="2" s="1"/>
  <c r="E761" i="4"/>
  <c r="J313" i="2" s="1"/>
  <c r="E762" i="4"/>
  <c r="E763" i="4"/>
  <c r="J314" i="2" s="1"/>
  <c r="E764" i="4"/>
  <c r="E765" i="4"/>
  <c r="J315" i="2" s="1"/>
  <c r="E766" i="4"/>
  <c r="J316" i="2" s="1"/>
  <c r="E767" i="4"/>
  <c r="J317" i="2" s="1"/>
  <c r="E768" i="4"/>
  <c r="E769" i="4"/>
  <c r="E770" i="4"/>
  <c r="E771" i="4"/>
  <c r="J318" i="2" s="1"/>
  <c r="E772" i="4"/>
  <c r="J319" i="2" s="1"/>
  <c r="E773" i="4"/>
  <c r="J320" i="2" s="1"/>
  <c r="E774" i="4"/>
  <c r="E775" i="4"/>
  <c r="J321" i="2" s="1"/>
  <c r="E776" i="4"/>
  <c r="E777" i="4"/>
  <c r="J322" i="2" s="1"/>
  <c r="E778" i="4"/>
  <c r="J323" i="2" s="1"/>
  <c r="E779" i="4"/>
  <c r="J324" i="2" s="1"/>
  <c r="E780" i="4"/>
  <c r="E781" i="4"/>
  <c r="E782" i="4"/>
  <c r="E783" i="4"/>
  <c r="E784" i="4"/>
  <c r="J325" i="2" s="1"/>
  <c r="E785" i="4"/>
  <c r="J326" i="2" s="1"/>
  <c r="E786" i="4"/>
  <c r="J327" i="2" s="1"/>
  <c r="E787" i="4"/>
  <c r="J328" i="2" s="1"/>
  <c r="E788" i="4"/>
  <c r="E789" i="4"/>
  <c r="E790" i="4"/>
  <c r="E791" i="4"/>
  <c r="E792" i="4"/>
  <c r="E793" i="4"/>
  <c r="J329" i="2" s="1"/>
  <c r="E794" i="4"/>
  <c r="E795" i="4"/>
  <c r="E796" i="4"/>
  <c r="E797" i="4"/>
  <c r="J330" i="2" s="1"/>
  <c r="E798" i="4"/>
  <c r="E799" i="4"/>
  <c r="E800" i="4"/>
  <c r="E801" i="4"/>
  <c r="E802" i="4"/>
  <c r="J331" i="2" s="1"/>
  <c r="E803" i="4"/>
  <c r="E804" i="4"/>
  <c r="E805" i="4"/>
  <c r="J332" i="2" s="1"/>
  <c r="E806" i="4"/>
  <c r="E807" i="4"/>
  <c r="J333" i="2" s="1"/>
  <c r="E808" i="4"/>
  <c r="J334" i="2" s="1"/>
  <c r="E809" i="4"/>
  <c r="J335" i="2" s="1"/>
  <c r="E810" i="4"/>
  <c r="J336" i="2" s="1"/>
  <c r="E811" i="4"/>
  <c r="J337" i="2" s="1"/>
  <c r="E812" i="4"/>
  <c r="E813" i="4"/>
  <c r="J338" i="2" s="1"/>
  <c r="E814" i="4"/>
  <c r="J339" i="2" s="1"/>
  <c r="E815" i="4"/>
  <c r="E816" i="4"/>
  <c r="E817" i="4"/>
  <c r="J340" i="2" s="1"/>
  <c r="E818" i="4"/>
  <c r="J341" i="2" s="1"/>
  <c r="E819" i="4"/>
  <c r="E820" i="4"/>
  <c r="E821" i="4"/>
  <c r="E822" i="4"/>
  <c r="E823" i="4"/>
  <c r="J342" i="2" s="1"/>
  <c r="E824" i="4"/>
  <c r="E825" i="4"/>
  <c r="E826" i="4"/>
  <c r="J343" i="2" s="1"/>
  <c r="E827" i="4"/>
  <c r="J344" i="2" s="1"/>
  <c r="E828" i="4"/>
  <c r="E829" i="4"/>
  <c r="E830" i="4"/>
  <c r="J345" i="2" s="1"/>
  <c r="E831" i="4"/>
  <c r="E832" i="4"/>
  <c r="E833" i="4"/>
  <c r="J346" i="2" s="1"/>
  <c r="E834" i="4"/>
  <c r="E835" i="4"/>
  <c r="J347" i="2" s="1"/>
  <c r="E836" i="4"/>
  <c r="J348" i="2" s="1"/>
  <c r="E837" i="4"/>
  <c r="J349" i="2" s="1"/>
  <c r="E838" i="4"/>
  <c r="J350" i="2" s="1"/>
  <c r="E839" i="4"/>
  <c r="J351" i="2" s="1"/>
  <c r="E840" i="4"/>
  <c r="J352" i="2" s="1"/>
  <c r="E841" i="4"/>
  <c r="J353" i="2" s="1"/>
  <c r="E842" i="4"/>
  <c r="E843" i="4"/>
  <c r="E844" i="4"/>
  <c r="E845" i="4"/>
  <c r="J354" i="2" s="1"/>
  <c r="E846" i="4"/>
  <c r="E847" i="4"/>
  <c r="E848" i="4"/>
  <c r="E849" i="4"/>
  <c r="E850" i="4"/>
  <c r="J355" i="2" s="1"/>
  <c r="E851" i="4"/>
  <c r="J356" i="2" s="1"/>
  <c r="E852" i="4"/>
  <c r="J357" i="2" s="1"/>
  <c r="E853" i="4"/>
  <c r="E854" i="4"/>
  <c r="J358" i="2" s="1"/>
  <c r="E855" i="4"/>
  <c r="E856" i="4"/>
  <c r="E857" i="4"/>
  <c r="J359" i="2" s="1"/>
  <c r="E858" i="4"/>
  <c r="J360" i="2" s="1"/>
  <c r="E859" i="4"/>
  <c r="E860" i="4"/>
  <c r="E861" i="4"/>
  <c r="J361" i="2" s="1"/>
  <c r="E862" i="4"/>
  <c r="E863" i="4"/>
  <c r="J362" i="2" s="1"/>
  <c r="E864" i="4"/>
  <c r="J363" i="2" s="1"/>
  <c r="E865" i="4"/>
  <c r="E866" i="4"/>
  <c r="E867" i="4"/>
  <c r="E868" i="4"/>
  <c r="J364" i="2" s="1"/>
  <c r="E869" i="4"/>
  <c r="E870" i="4"/>
  <c r="E871" i="4"/>
  <c r="E872" i="4"/>
  <c r="E873" i="4"/>
  <c r="J365" i="2" s="1"/>
  <c r="E874" i="4"/>
  <c r="E875" i="4"/>
  <c r="E876" i="4"/>
  <c r="E877" i="4"/>
  <c r="J366" i="2" s="1"/>
  <c r="E878" i="4"/>
  <c r="E879" i="4"/>
  <c r="E880" i="4"/>
  <c r="E881" i="4"/>
  <c r="J367" i="2" s="1"/>
  <c r="E882" i="4"/>
  <c r="E883" i="4"/>
  <c r="E884" i="4"/>
  <c r="E885" i="4"/>
  <c r="E886" i="4"/>
  <c r="J368" i="2" s="1"/>
  <c r="E887" i="4"/>
  <c r="E888" i="4"/>
  <c r="J369" i="2" s="1"/>
  <c r="E889" i="4"/>
  <c r="E890" i="4"/>
  <c r="E891" i="4"/>
  <c r="E892" i="4"/>
  <c r="E893" i="4"/>
  <c r="J370" i="2" s="1"/>
  <c r="E894" i="4"/>
  <c r="J371" i="2" s="1"/>
  <c r="E895" i="4"/>
  <c r="J372" i="2" s="1"/>
  <c r="E896" i="4"/>
  <c r="E897" i="4"/>
  <c r="J373" i="2" s="1"/>
  <c r="E898" i="4"/>
  <c r="E899" i="4"/>
  <c r="J374" i="2" s="1"/>
  <c r="E900" i="4"/>
  <c r="E901" i="4"/>
  <c r="J375" i="2" s="1"/>
  <c r="E902" i="4"/>
  <c r="E903" i="4"/>
  <c r="J376" i="2" s="1"/>
  <c r="E904" i="4"/>
  <c r="E905" i="4"/>
  <c r="E906" i="4"/>
  <c r="J377" i="2" s="1"/>
  <c r="E907" i="4"/>
  <c r="J378" i="2" s="1"/>
  <c r="E908" i="4"/>
  <c r="E909" i="4"/>
  <c r="J379" i="2" s="1"/>
  <c r="E910" i="4"/>
  <c r="E911" i="4"/>
  <c r="E912" i="4"/>
  <c r="J380" i="2" s="1"/>
  <c r="E913" i="4"/>
  <c r="J381" i="2" s="1"/>
  <c r="E914" i="4"/>
  <c r="E915" i="4"/>
  <c r="E916" i="4"/>
  <c r="E917" i="4"/>
  <c r="J382" i="2" s="1"/>
  <c r="E918" i="4"/>
  <c r="J383" i="2" s="1"/>
  <c r="E919" i="4"/>
  <c r="J384" i="2" s="1"/>
  <c r="E920" i="4"/>
  <c r="E921" i="4"/>
  <c r="E922" i="4"/>
  <c r="J385" i="2" s="1"/>
  <c r="E923" i="4"/>
  <c r="J386" i="2" s="1"/>
  <c r="E924" i="4"/>
  <c r="J387" i="2" s="1"/>
  <c r="E925" i="4"/>
  <c r="E926" i="4"/>
  <c r="J388" i="2" s="1"/>
  <c r="E927" i="4"/>
  <c r="J389" i="2" s="1"/>
  <c r="E928" i="4"/>
  <c r="E929" i="4"/>
  <c r="E930" i="4"/>
  <c r="J390" i="2" s="1"/>
  <c r="E931" i="4"/>
  <c r="E932" i="4"/>
  <c r="E933" i="4"/>
  <c r="E934" i="4"/>
  <c r="J391" i="2" s="1"/>
  <c r="E935" i="4"/>
  <c r="J392" i="2" s="1"/>
  <c r="E936" i="4"/>
  <c r="J393" i="2" s="1"/>
  <c r="E937" i="4"/>
  <c r="E938" i="4"/>
  <c r="E939" i="4"/>
  <c r="J394" i="2" s="1"/>
  <c r="E940" i="4"/>
  <c r="J395" i="2" s="1"/>
  <c r="E941" i="4"/>
  <c r="E942" i="4"/>
  <c r="E943" i="4"/>
  <c r="E944" i="4"/>
  <c r="E945" i="4"/>
  <c r="J396" i="2" s="1"/>
  <c r="E946" i="4"/>
  <c r="E947" i="4"/>
  <c r="J397" i="2" s="1"/>
  <c r="E948" i="4"/>
  <c r="E949" i="4"/>
  <c r="E950" i="4"/>
  <c r="J398" i="2" s="1"/>
  <c r="E951" i="4"/>
  <c r="E952" i="4"/>
  <c r="E953" i="4"/>
  <c r="E954" i="4"/>
  <c r="E955" i="4"/>
  <c r="J399" i="2" s="1"/>
  <c r="E956" i="4"/>
  <c r="E957" i="4"/>
  <c r="J400" i="2" s="1"/>
  <c r="E958" i="4"/>
  <c r="E959" i="4"/>
  <c r="E960" i="4"/>
  <c r="E961" i="4"/>
  <c r="J401" i="2" s="1"/>
  <c r="E962" i="4"/>
  <c r="E963" i="4"/>
  <c r="E964" i="4"/>
  <c r="E965" i="4"/>
  <c r="E966" i="4"/>
  <c r="J402" i="2" s="1"/>
  <c r="E967" i="4"/>
  <c r="E968" i="4"/>
  <c r="E969" i="4"/>
  <c r="J403" i="2" s="1"/>
  <c r="E970" i="4"/>
  <c r="E971" i="4"/>
  <c r="E972" i="4"/>
  <c r="E973" i="4"/>
  <c r="E974" i="4"/>
  <c r="J404" i="2" s="1"/>
  <c r="E975" i="4"/>
  <c r="E976" i="4"/>
  <c r="E977" i="4"/>
  <c r="E978" i="4"/>
  <c r="J405" i="2" s="1"/>
  <c r="E979" i="4"/>
  <c r="E980" i="4"/>
  <c r="E981" i="4"/>
  <c r="E982" i="4"/>
  <c r="E983" i="4"/>
  <c r="J406" i="2" s="1"/>
  <c r="E984" i="4"/>
  <c r="J407" i="2" s="1"/>
  <c r="E985" i="4"/>
  <c r="E986" i="4"/>
  <c r="E987" i="4"/>
  <c r="E988" i="4"/>
  <c r="J408" i="2" s="1"/>
  <c r="E989" i="4"/>
  <c r="E990" i="4"/>
  <c r="E991" i="4"/>
  <c r="E992" i="4"/>
  <c r="E993" i="4"/>
  <c r="J409" i="2" s="1"/>
  <c r="E994" i="4"/>
  <c r="J410" i="2" s="1"/>
  <c r="E995" i="4"/>
  <c r="E996" i="4"/>
  <c r="J411" i="2" s="1"/>
  <c r="E997" i="4"/>
  <c r="E998" i="4"/>
  <c r="E999" i="4"/>
  <c r="J412" i="2" s="1"/>
  <c r="E1000" i="4"/>
  <c r="E1001" i="4"/>
  <c r="E1002" i="4"/>
  <c r="E1003" i="4"/>
  <c r="J413" i="2" s="1"/>
  <c r="E1004" i="4"/>
  <c r="J414" i="2" s="1"/>
  <c r="E1005" i="4"/>
  <c r="E1006" i="4"/>
  <c r="E1007" i="4"/>
  <c r="J415" i="2" s="1"/>
  <c r="E1008" i="4"/>
  <c r="E1009" i="4"/>
  <c r="J416" i="2" s="1"/>
  <c r="E1010" i="4"/>
  <c r="E1011" i="4"/>
  <c r="J417" i="2" s="1"/>
  <c r="E1012" i="4"/>
  <c r="E1013" i="4"/>
  <c r="E1014" i="4"/>
  <c r="E1015" i="4"/>
  <c r="E1016" i="4"/>
  <c r="J418" i="2" s="1"/>
  <c r="E1017" i="4"/>
  <c r="E1018" i="4"/>
  <c r="J419" i="2" s="1"/>
  <c r="E1019" i="4"/>
  <c r="J420" i="2" s="1"/>
  <c r="E1020" i="4"/>
  <c r="J421" i="2" s="1"/>
  <c r="E1021" i="4"/>
  <c r="E1022" i="4"/>
  <c r="J422" i="2" s="1"/>
  <c r="E1023" i="4"/>
  <c r="E1024" i="4"/>
  <c r="E1025" i="4"/>
  <c r="E1026" i="4"/>
  <c r="J423" i="2" s="1"/>
  <c r="E1027" i="4"/>
  <c r="E1028" i="4"/>
  <c r="J424" i="2" s="1"/>
  <c r="E1029" i="4"/>
  <c r="J425" i="2" s="1"/>
  <c r="E1030" i="4"/>
  <c r="J426" i="2" s="1"/>
  <c r="E1031" i="4"/>
  <c r="J427" i="2" s="1"/>
  <c r="E1032" i="4"/>
  <c r="E1033" i="4"/>
  <c r="E1034" i="4"/>
  <c r="E1035" i="4"/>
  <c r="E1036" i="4"/>
  <c r="J428" i="2" s="1"/>
  <c r="E1037" i="4"/>
  <c r="E1038" i="4"/>
  <c r="E1039" i="4"/>
  <c r="E1040" i="4"/>
  <c r="E1041" i="4"/>
  <c r="J429" i="2" s="1"/>
  <c r="E1042" i="4"/>
  <c r="E1043" i="4"/>
  <c r="J430" i="2" s="1"/>
  <c r="E1044" i="4"/>
  <c r="E1045" i="4"/>
  <c r="E1046" i="4"/>
  <c r="E1047" i="4"/>
  <c r="J431" i="2" s="1"/>
  <c r="E1048" i="4"/>
  <c r="J432" i="2" s="1"/>
  <c r="E1049" i="4"/>
  <c r="E1050" i="4"/>
  <c r="E1051" i="4"/>
  <c r="E1052" i="4"/>
  <c r="E1053" i="4"/>
  <c r="J433" i="2" s="1"/>
  <c r="E1054" i="4"/>
  <c r="J434" i="2" s="1"/>
  <c r="E1055" i="4"/>
  <c r="J435" i="2" s="1"/>
  <c r="E1056" i="4"/>
  <c r="J436" i="2" s="1"/>
  <c r="E1057" i="4"/>
  <c r="J437" i="2" s="1"/>
  <c r="E1058" i="4"/>
  <c r="J438" i="2" s="1"/>
  <c r="E1059" i="4"/>
  <c r="E1060" i="4"/>
  <c r="E1061" i="4"/>
  <c r="E1062" i="4"/>
  <c r="J439" i="2" s="1"/>
  <c r="E1063" i="4"/>
  <c r="J440" i="2" s="1"/>
  <c r="E1064" i="4"/>
  <c r="E1065" i="4"/>
  <c r="E1066" i="4"/>
  <c r="E1067" i="4"/>
  <c r="J441" i="2" s="1"/>
  <c r="E1068" i="4"/>
  <c r="E1069" i="4"/>
  <c r="E1070" i="4"/>
  <c r="J442" i="2" s="1"/>
  <c r="E1071" i="4"/>
  <c r="E1072" i="4"/>
  <c r="E1073" i="4"/>
  <c r="E1074" i="4"/>
  <c r="J443" i="2" s="1"/>
  <c r="E1075" i="4"/>
  <c r="E1076" i="4"/>
  <c r="J444" i="2" s="1"/>
  <c r="E1077" i="4"/>
  <c r="E1078" i="4"/>
  <c r="E1079" i="4"/>
  <c r="E1080" i="4"/>
  <c r="E1081" i="4"/>
  <c r="J445" i="2" s="1"/>
  <c r="E1082" i="4"/>
  <c r="E1083" i="4"/>
  <c r="E1084" i="4"/>
  <c r="J446" i="2" s="1"/>
  <c r="E1085" i="4"/>
  <c r="J447" i="2" s="1"/>
  <c r="E1086" i="4"/>
  <c r="E1087" i="4"/>
  <c r="E1088" i="4"/>
  <c r="J448" i="2" s="1"/>
  <c r="E1089" i="4"/>
  <c r="J449" i="2" s="1"/>
  <c r="E1090" i="4"/>
  <c r="E1091" i="4"/>
  <c r="E1092" i="4"/>
  <c r="J450" i="2" s="1"/>
  <c r="E1093" i="4"/>
  <c r="E1094" i="4"/>
  <c r="E1095" i="4"/>
  <c r="E1096" i="4"/>
  <c r="E1097" i="4"/>
  <c r="J451" i="2" s="1"/>
  <c r="E1098" i="4"/>
  <c r="E1099" i="4"/>
  <c r="J452" i="2" s="1"/>
  <c r="E1100" i="4"/>
  <c r="E1101" i="4"/>
  <c r="E1102" i="4"/>
  <c r="E1103" i="4"/>
  <c r="J453" i="2" s="1"/>
  <c r="E1104" i="4"/>
  <c r="J454" i="2" s="1"/>
  <c r="E1105" i="4"/>
  <c r="J455" i="2" s="1"/>
  <c r="E1106" i="4"/>
  <c r="J456" i="2" s="1"/>
  <c r="E1107" i="4"/>
  <c r="J457" i="2" s="1"/>
  <c r="E1108" i="4"/>
  <c r="J458" i="2" s="1"/>
  <c r="E1109" i="4"/>
  <c r="E1110" i="4"/>
  <c r="E1111" i="4"/>
  <c r="J459" i="2" s="1"/>
  <c r="E1112" i="4"/>
  <c r="E1113" i="4"/>
  <c r="E1114" i="4"/>
  <c r="J460" i="2" s="1"/>
  <c r="E1115" i="4"/>
  <c r="J461" i="2" s="1"/>
  <c r="E1116" i="4"/>
  <c r="E1117" i="4"/>
  <c r="E1118" i="4"/>
  <c r="E1119" i="4"/>
  <c r="E1120" i="4"/>
  <c r="J462" i="2" s="1"/>
  <c r="E1121" i="4"/>
  <c r="E1122" i="4"/>
  <c r="J463" i="2" s="1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J466" i="2" s="1"/>
  <c r="E1135" i="4"/>
  <c r="J467" i="2" s="1"/>
  <c r="E1136" i="4"/>
  <c r="E1137" i="4"/>
  <c r="E1138" i="4"/>
  <c r="E1139" i="4"/>
  <c r="E1140" i="4"/>
  <c r="E1141" i="4"/>
  <c r="J469" i="2" s="1"/>
  <c r="E1142" i="4"/>
  <c r="J470" i="2" s="1"/>
  <c r="E1143" i="4"/>
  <c r="E1144" i="4"/>
  <c r="J471" i="2" s="1"/>
  <c r="E1145" i="4"/>
  <c r="E1146" i="4"/>
  <c r="J472" i="2" s="1"/>
  <c r="E1147" i="4"/>
  <c r="J473" i="2" s="1"/>
  <c r="E1148" i="4"/>
  <c r="J474" i="2" s="1"/>
  <c r="E1149" i="4"/>
  <c r="J475" i="2" s="1"/>
  <c r="E1150" i="4"/>
  <c r="E1151" i="4"/>
  <c r="E1152" i="4"/>
  <c r="E1153" i="4"/>
  <c r="E1154" i="4"/>
  <c r="J476" i="2" s="1"/>
  <c r="E1155" i="4"/>
  <c r="J477" i="2" s="1"/>
  <c r="E1156" i="4"/>
  <c r="E1157" i="4"/>
  <c r="E1158" i="4"/>
  <c r="J478" i="2" s="1"/>
  <c r="E1159" i="4"/>
  <c r="E1160" i="4"/>
  <c r="J479" i="2" s="1"/>
  <c r="E1161" i="4"/>
  <c r="J480" i="2" s="1"/>
  <c r="E1162" i="4"/>
  <c r="E1163" i="4"/>
  <c r="E1164" i="4"/>
  <c r="E1165" i="4"/>
  <c r="J481" i="2" s="1"/>
  <c r="E1166" i="4"/>
  <c r="E1167" i="4"/>
  <c r="E1168" i="4"/>
  <c r="E1169" i="4"/>
  <c r="E1170" i="4"/>
  <c r="J482" i="2" s="1"/>
  <c r="E1171" i="4"/>
  <c r="E1172" i="4"/>
  <c r="J483" i="2" s="1"/>
  <c r="E1173" i="4"/>
  <c r="J484" i="2" s="1"/>
  <c r="E1174" i="4"/>
  <c r="E1175" i="4"/>
  <c r="E1176" i="4"/>
  <c r="E1177" i="4"/>
  <c r="J485" i="2" s="1"/>
  <c r="E1178" i="4"/>
  <c r="E1179" i="4"/>
  <c r="J486" i="2" s="1"/>
  <c r="E1180" i="4"/>
  <c r="E1181" i="4"/>
  <c r="E1182" i="4"/>
  <c r="E1183" i="4"/>
  <c r="J487" i="2" s="1"/>
  <c r="E1184" i="4"/>
  <c r="E1185" i="4"/>
  <c r="J488" i="2" s="1"/>
  <c r="E1186" i="4"/>
  <c r="E1187" i="4"/>
  <c r="J489" i="2" s="1"/>
  <c r="E1188" i="4"/>
  <c r="E1189" i="4"/>
  <c r="E1190" i="4"/>
  <c r="E1191" i="4"/>
  <c r="E1192" i="4"/>
  <c r="E1193" i="4"/>
  <c r="J490" i="2" s="1"/>
  <c r="E1194" i="4"/>
  <c r="E1195" i="4"/>
  <c r="J491" i="2" s="1"/>
  <c r="E1196" i="4"/>
  <c r="E1197" i="4"/>
  <c r="J492" i="2" s="1"/>
  <c r="E1198" i="4"/>
  <c r="J493" i="2" s="1"/>
  <c r="E1199" i="4"/>
  <c r="E1200" i="4"/>
  <c r="E1201" i="4"/>
  <c r="E1202" i="4"/>
  <c r="J494" i="2" s="1"/>
  <c r="E1203" i="4"/>
  <c r="E1204" i="4"/>
  <c r="J495" i="2" s="1"/>
  <c r="E1205" i="4"/>
  <c r="E1206" i="4"/>
  <c r="E1207" i="4"/>
  <c r="E1208" i="4"/>
  <c r="E1209" i="4"/>
  <c r="J496" i="2" s="1"/>
  <c r="E1210" i="4"/>
  <c r="J497" i="2" s="1"/>
  <c r="E1211" i="4"/>
  <c r="J498" i="2" s="1"/>
  <c r="E1212" i="4"/>
  <c r="J499" i="2" s="1"/>
  <c r="E1213" i="4"/>
  <c r="J500" i="2" s="1"/>
  <c r="E1214" i="4"/>
  <c r="J501" i="2" s="1"/>
  <c r="E1215" i="4"/>
  <c r="E1216" i="4"/>
  <c r="J502" i="2" s="1"/>
  <c r="E1217" i="4"/>
  <c r="E1218" i="4"/>
  <c r="J503" i="2" s="1"/>
  <c r="E1219" i="4"/>
  <c r="E1220" i="4"/>
  <c r="J504" i="2" s="1"/>
  <c r="E1221" i="4"/>
  <c r="E1222" i="4"/>
  <c r="J505" i="2" s="1"/>
  <c r="E1223" i="4"/>
  <c r="J506" i="2" s="1"/>
  <c r="E1224" i="4"/>
  <c r="E1225" i="4"/>
  <c r="E1226" i="4"/>
  <c r="E1227" i="4"/>
  <c r="J507" i="2" s="1"/>
  <c r="E1228" i="4"/>
  <c r="J508" i="2" s="1"/>
  <c r="E1229" i="4"/>
  <c r="J509" i="2" s="1"/>
  <c r="E1230" i="4"/>
  <c r="E1231" i="4"/>
  <c r="E1232" i="4"/>
  <c r="E1233" i="4"/>
  <c r="J510" i="2" s="1"/>
  <c r="E1234" i="4"/>
  <c r="J511" i="2" s="1"/>
  <c r="E1235" i="4"/>
  <c r="E1236" i="4"/>
  <c r="J512" i="2" s="1"/>
  <c r="E1237" i="4"/>
  <c r="J513" i="2" s="1"/>
  <c r="E1238" i="4"/>
  <c r="E1239" i="4"/>
  <c r="E1240" i="4"/>
  <c r="J514" i="2" s="1"/>
  <c r="E1241" i="4"/>
  <c r="E1242" i="4"/>
  <c r="J515" i="2" s="1"/>
  <c r="E1243" i="4"/>
  <c r="E1244" i="4"/>
  <c r="E1245" i="4"/>
  <c r="E1246" i="4"/>
  <c r="J516" i="2" s="1"/>
  <c r="E1247" i="4"/>
  <c r="E1248" i="4"/>
  <c r="E1249" i="4"/>
  <c r="E1250" i="4"/>
  <c r="E1251" i="4"/>
  <c r="E1252" i="4"/>
  <c r="J517" i="2" s="1"/>
  <c r="E1253" i="4"/>
  <c r="E1254" i="4"/>
  <c r="E1255" i="4"/>
  <c r="E1256" i="4"/>
  <c r="J518" i="2" s="1"/>
  <c r="E1257" i="4"/>
  <c r="E1258" i="4"/>
  <c r="J519" i="2" s="1"/>
  <c r="E1259" i="4"/>
  <c r="J520" i="2" s="1"/>
  <c r="E1260" i="4"/>
  <c r="E1261" i="4"/>
  <c r="E1262" i="4"/>
  <c r="J521" i="2" s="1"/>
  <c r="E1263" i="4"/>
  <c r="J522" i="2" s="1"/>
  <c r="E1264" i="4"/>
  <c r="E1265" i="4"/>
  <c r="J523" i="2" s="1"/>
  <c r="E1266" i="4"/>
  <c r="E1267" i="4"/>
  <c r="E1268" i="4"/>
  <c r="E1269" i="4"/>
  <c r="J524" i="2" s="1"/>
  <c r="E1270" i="4"/>
  <c r="E1271" i="4"/>
  <c r="E1272" i="4"/>
  <c r="E1273" i="4"/>
  <c r="E1274" i="4"/>
  <c r="J525" i="2" s="1"/>
  <c r="E1275" i="4"/>
  <c r="J526" i="2" s="1"/>
  <c r="E1276" i="4"/>
  <c r="J527" i="2" s="1"/>
  <c r="E1277" i="4"/>
  <c r="J528" i="2" s="1"/>
  <c r="E1278" i="4"/>
  <c r="J529" i="2" s="1"/>
  <c r="E1279" i="4"/>
  <c r="E1280" i="4"/>
  <c r="E1281" i="4"/>
  <c r="E1282" i="4"/>
  <c r="E1283" i="4"/>
  <c r="J530" i="2" s="1"/>
  <c r="E1284" i="4"/>
  <c r="E1285" i="4"/>
  <c r="E1286" i="4"/>
  <c r="E1287" i="4"/>
  <c r="E1288" i="4"/>
  <c r="J531" i="2" s="1"/>
  <c r="E1289" i="4"/>
  <c r="E1290" i="4"/>
  <c r="J532" i="2" s="1"/>
  <c r="E1291" i="4"/>
  <c r="E1292" i="4"/>
  <c r="E1293" i="4"/>
  <c r="E1294" i="4"/>
  <c r="E1295" i="4"/>
  <c r="J533" i="2" s="1"/>
  <c r="E1296" i="4"/>
  <c r="J534" i="2" s="1"/>
  <c r="E1297" i="4"/>
  <c r="E1298" i="4"/>
  <c r="E1299" i="4"/>
  <c r="J535" i="2" s="1"/>
  <c r="E1300" i="4"/>
  <c r="J536" i="2" s="1"/>
  <c r="E1301" i="4"/>
  <c r="E1302" i="4"/>
  <c r="J537" i="2" s="1"/>
  <c r="E1303" i="4"/>
  <c r="J538" i="2" s="1"/>
  <c r="E1304" i="4"/>
  <c r="J539" i="2" s="1"/>
  <c r="E1305" i="4"/>
  <c r="J540" i="2" s="1"/>
  <c r="E1306" i="4"/>
  <c r="E1307" i="4"/>
  <c r="E1308" i="4"/>
  <c r="E1309" i="4"/>
  <c r="E1310" i="4"/>
  <c r="E1311" i="4"/>
  <c r="J541" i="2" s="1"/>
  <c r="E1312" i="4"/>
  <c r="E1313" i="4"/>
  <c r="E1314" i="4"/>
  <c r="E1315" i="4"/>
  <c r="E1316" i="4"/>
  <c r="E1317" i="4"/>
  <c r="J542" i="2" s="1"/>
  <c r="E1318" i="4"/>
  <c r="E1319" i="4"/>
  <c r="E1320" i="4"/>
  <c r="J543" i="2" s="1"/>
  <c r="E1321" i="4"/>
  <c r="J544" i="2" s="1"/>
  <c r="E1322" i="4"/>
  <c r="E1323" i="4"/>
  <c r="E1324" i="4"/>
  <c r="E1325" i="4"/>
  <c r="E1326" i="4"/>
  <c r="J545" i="2" s="1"/>
  <c r="E1327" i="4"/>
  <c r="J546" i="2" s="1"/>
  <c r="E1328" i="4"/>
  <c r="E1329" i="4"/>
  <c r="E1330" i="4"/>
  <c r="E1331" i="4"/>
  <c r="E1332" i="4"/>
  <c r="E1333" i="4"/>
  <c r="J547" i="2" s="1"/>
  <c r="E1334" i="4"/>
  <c r="E1335" i="4"/>
  <c r="E1336" i="4"/>
  <c r="E1337" i="4"/>
  <c r="E1338" i="4"/>
  <c r="J548" i="2" s="1"/>
  <c r="E1339" i="4"/>
  <c r="E1340" i="4"/>
  <c r="J549" i="2" s="1"/>
  <c r="E1341" i="4"/>
  <c r="J550" i="2" s="1"/>
  <c r="E1342" i="4"/>
  <c r="E1343" i="4"/>
  <c r="E1344" i="4"/>
  <c r="E1345" i="4"/>
  <c r="E1346" i="4"/>
  <c r="J551" i="2" s="1"/>
  <c r="E1347" i="4"/>
  <c r="E1348" i="4"/>
  <c r="E1349" i="4"/>
  <c r="J552" i="2" s="1"/>
  <c r="E1350" i="4"/>
  <c r="J553" i="2" s="1"/>
  <c r="E1351" i="4"/>
  <c r="E1352" i="4"/>
  <c r="E1353" i="4"/>
  <c r="E1354" i="4"/>
  <c r="J554" i="2" s="1"/>
  <c r="E1355" i="4"/>
  <c r="E1356" i="4"/>
  <c r="J555" i="2" s="1"/>
  <c r="E1357" i="4"/>
  <c r="E1358" i="4"/>
  <c r="E1359" i="4"/>
  <c r="E1360" i="4"/>
  <c r="E1361" i="4"/>
  <c r="J556" i="2" s="1"/>
  <c r="E1362" i="4"/>
  <c r="J557" i="2" s="1"/>
  <c r="E1363" i="4"/>
  <c r="E1364" i="4"/>
  <c r="E1365" i="4"/>
  <c r="E1366" i="4"/>
  <c r="E1367" i="4"/>
  <c r="J558" i="2" s="1"/>
  <c r="E1368" i="4"/>
  <c r="J559" i="2" s="1"/>
  <c r="E1369" i="4"/>
  <c r="E1370" i="4"/>
  <c r="E1371" i="4"/>
  <c r="E1372" i="4"/>
  <c r="J560" i="2" s="1"/>
  <c r="E1373" i="4"/>
  <c r="E1374" i="4"/>
  <c r="E1375" i="4"/>
  <c r="E1376" i="4"/>
  <c r="J561" i="2" s="1"/>
  <c r="E1377" i="4"/>
  <c r="E1378" i="4"/>
  <c r="E1379" i="4"/>
  <c r="E1380" i="4"/>
  <c r="J562" i="2" s="1"/>
  <c r="E1381" i="4"/>
  <c r="J563" i="2" s="1"/>
  <c r="E1382" i="4"/>
  <c r="J564" i="2" s="1"/>
  <c r="E1383" i="4"/>
  <c r="J565" i="2" s="1"/>
  <c r="E1384" i="4"/>
  <c r="E1385" i="4"/>
  <c r="E1386" i="4"/>
  <c r="J566" i="2" s="1"/>
  <c r="E1387" i="4"/>
  <c r="E1388" i="4"/>
  <c r="J567" i="2" s="1"/>
  <c r="E1389" i="4"/>
  <c r="E1390" i="4"/>
  <c r="J568" i="2" s="1"/>
  <c r="E1391" i="4"/>
  <c r="E1392" i="4"/>
  <c r="J569" i="2" s="1"/>
  <c r="E1393" i="4"/>
  <c r="J570" i="2" s="1"/>
  <c r="E1394" i="4"/>
  <c r="E1395" i="4"/>
  <c r="J571" i="2" s="1"/>
  <c r="E1396" i="4"/>
  <c r="J572" i="2" s="1"/>
  <c r="E1397" i="4"/>
  <c r="E1398" i="4"/>
  <c r="E1399" i="4"/>
  <c r="E1400" i="4"/>
  <c r="J573" i="2" s="1"/>
  <c r="E1401" i="4"/>
  <c r="J574" i="2" s="1"/>
  <c r="E1402" i="4"/>
  <c r="E1403" i="4"/>
  <c r="J575" i="2" s="1"/>
  <c r="E1404" i="4"/>
  <c r="J576" i="2" s="1"/>
  <c r="E1405" i="4"/>
  <c r="J577" i="2" s="1"/>
  <c r="E1406" i="4"/>
  <c r="E1407" i="4"/>
  <c r="E1408" i="4"/>
  <c r="E1409" i="4"/>
  <c r="J578" i="2" s="1"/>
  <c r="E1410" i="4"/>
  <c r="J579" i="2" s="1"/>
  <c r="E1411" i="4"/>
  <c r="J580" i="2" s="1"/>
  <c r="E1412" i="4"/>
  <c r="E1413" i="4"/>
  <c r="J581" i="2" s="1"/>
  <c r="E1414" i="4"/>
  <c r="J582" i="2" s="1"/>
  <c r="E1415" i="4"/>
  <c r="J583" i="2" s="1"/>
  <c r="E1416" i="4"/>
  <c r="E1417" i="4"/>
  <c r="J584" i="2" s="1"/>
  <c r="E1418" i="4"/>
  <c r="J585" i="2" s="1"/>
  <c r="E1419" i="4"/>
  <c r="E1420" i="4"/>
  <c r="J586" i="2" s="1"/>
  <c r="E1421" i="4"/>
  <c r="E1422" i="4"/>
  <c r="E1423" i="4"/>
  <c r="E1424" i="4"/>
  <c r="J587" i="2" s="1"/>
  <c r="E1425" i="4"/>
  <c r="J588" i="2" s="1"/>
  <c r="E1426" i="4"/>
  <c r="E1427" i="4"/>
  <c r="J589" i="2" s="1"/>
  <c r="E1428" i="4"/>
  <c r="E1429" i="4"/>
  <c r="J590" i="2" s="1"/>
  <c r="E1430" i="4"/>
  <c r="E1431" i="4"/>
  <c r="E1432" i="4"/>
  <c r="E1433" i="4"/>
  <c r="J591" i="2" s="1"/>
  <c r="E1434" i="4"/>
  <c r="E1435" i="4"/>
  <c r="E1436" i="4"/>
  <c r="E1437" i="4"/>
  <c r="E1438" i="4"/>
  <c r="J592" i="2" s="1"/>
  <c r="E1439" i="4"/>
  <c r="E1440" i="4"/>
  <c r="E1441" i="4"/>
  <c r="J593" i="2" s="1"/>
  <c r="E1442" i="4"/>
  <c r="E1443" i="4"/>
  <c r="E1444" i="4"/>
  <c r="E1445" i="4"/>
  <c r="J594" i="2" s="1"/>
  <c r="E1446" i="4"/>
  <c r="E1447" i="4"/>
  <c r="E1448" i="4"/>
  <c r="J595" i="2" s="1"/>
  <c r="E1449" i="4"/>
  <c r="J596" i="2" s="1"/>
  <c r="E1450" i="4"/>
  <c r="E1451" i="4"/>
  <c r="J597" i="2" s="1"/>
  <c r="E1452" i="4"/>
  <c r="E1453" i="4"/>
  <c r="J598" i="2" s="1"/>
  <c r="E1454" i="4"/>
  <c r="E1455" i="4"/>
  <c r="E1456" i="4"/>
  <c r="E1457" i="4"/>
  <c r="J599" i="2" s="1"/>
  <c r="E1458" i="4"/>
  <c r="E1459" i="4"/>
  <c r="J600" i="2" s="1"/>
  <c r="E1460" i="4"/>
  <c r="E1461" i="4"/>
  <c r="J601" i="2" s="1"/>
  <c r="E1462" i="4"/>
  <c r="E1463" i="4"/>
  <c r="J602" i="2" s="1"/>
  <c r="E1464" i="4"/>
  <c r="E1465" i="4"/>
  <c r="J603" i="2" s="1"/>
  <c r="E1466" i="4"/>
  <c r="E1467" i="4"/>
  <c r="E1468" i="4"/>
  <c r="E1469" i="4"/>
  <c r="E1470" i="4"/>
  <c r="E1471" i="4"/>
  <c r="J604" i="2" s="1"/>
  <c r="E1472" i="4"/>
  <c r="E1473" i="4"/>
  <c r="E1474" i="4"/>
  <c r="E1475" i="4"/>
  <c r="J605" i="2" s="1"/>
  <c r="E1476" i="4"/>
  <c r="E1477" i="4"/>
  <c r="J606" i="2" s="1"/>
  <c r="E1478" i="4"/>
  <c r="E1479" i="4"/>
  <c r="J607" i="2" s="1"/>
  <c r="E1480" i="4"/>
  <c r="E1481" i="4"/>
  <c r="J608" i="2" s="1"/>
  <c r="E1482" i="4"/>
  <c r="E1483" i="4"/>
  <c r="E1484" i="4"/>
  <c r="E1485" i="4"/>
  <c r="E1486" i="4"/>
  <c r="J609" i="2" s="1"/>
  <c r="E1487" i="4"/>
  <c r="E1488" i="4"/>
  <c r="E1489" i="4"/>
  <c r="E1490" i="4"/>
  <c r="E1491" i="4"/>
  <c r="E1492" i="4"/>
  <c r="J610" i="2" s="1"/>
  <c r="E1493" i="4"/>
  <c r="E1494" i="4"/>
  <c r="E1495" i="4"/>
  <c r="E1496" i="4"/>
  <c r="J611" i="2" s="1"/>
  <c r="E1497" i="4"/>
  <c r="J612" i="2" s="1"/>
  <c r="E1498" i="4"/>
  <c r="E1499" i="4"/>
  <c r="J613" i="2" s="1"/>
  <c r="E1500" i="4"/>
  <c r="E1501" i="4"/>
  <c r="E1502" i="4"/>
  <c r="E1503" i="4"/>
  <c r="E1504" i="4"/>
  <c r="J614" i="2" s="1"/>
  <c r="E1505" i="4"/>
  <c r="E1506" i="4"/>
  <c r="E1507" i="4"/>
  <c r="E1508" i="4"/>
  <c r="J615" i="2" s="1"/>
  <c r="E1509" i="4"/>
  <c r="J616" i="2" s="1"/>
  <c r="E1510" i="4"/>
  <c r="E1511" i="4"/>
  <c r="J617" i="2" s="1"/>
  <c r="E1512" i="4"/>
  <c r="J618" i="2" s="1"/>
  <c r="E1513" i="4"/>
  <c r="E1514" i="4"/>
  <c r="E1515" i="4"/>
  <c r="E1516" i="4"/>
  <c r="J619" i="2" s="1"/>
  <c r="E1517" i="4"/>
  <c r="J620" i="2" s="1"/>
  <c r="E1518" i="4"/>
  <c r="J621" i="2" s="1"/>
  <c r="E1519" i="4"/>
  <c r="E1520" i="4"/>
  <c r="E1521" i="4"/>
  <c r="E1522" i="4"/>
  <c r="E1523" i="4"/>
  <c r="J622" i="2" s="1"/>
  <c r="E1524" i="4"/>
  <c r="E1525" i="4"/>
  <c r="E1526" i="4"/>
  <c r="J623" i="2" s="1"/>
  <c r="E1527" i="4"/>
  <c r="E1528" i="4"/>
  <c r="J624" i="2" s="1"/>
  <c r="E1529" i="4"/>
  <c r="J625" i="2" s="1"/>
  <c r="E1530" i="4"/>
  <c r="E1531" i="4"/>
  <c r="E1532" i="4"/>
  <c r="E1533" i="4"/>
  <c r="E1534" i="4"/>
  <c r="J626" i="2" s="1"/>
  <c r="E1535" i="4"/>
  <c r="J627" i="2" s="1"/>
  <c r="E1536" i="4"/>
  <c r="J628" i="2" s="1"/>
  <c r="E1537" i="4"/>
  <c r="E1538" i="4"/>
  <c r="E1539" i="4"/>
  <c r="E1540" i="4"/>
  <c r="J629" i="2" s="1"/>
  <c r="E1541" i="4"/>
  <c r="E1542" i="4"/>
  <c r="J630" i="2" s="1"/>
  <c r="E1543" i="4"/>
  <c r="E1544" i="4"/>
  <c r="E1545" i="4"/>
  <c r="E1546" i="4"/>
  <c r="E1547" i="4"/>
  <c r="J631" i="2" s="1"/>
  <c r="E1548" i="4"/>
  <c r="J632" i="2" s="1"/>
  <c r="E1549" i="4"/>
  <c r="E1550" i="4"/>
  <c r="E1551" i="4"/>
  <c r="J633" i="2" s="1"/>
  <c r="E1552" i="4"/>
  <c r="E1553" i="4"/>
  <c r="J634" i="2" s="1"/>
  <c r="E1554" i="4"/>
  <c r="J635" i="2" s="1"/>
  <c r="E1555" i="4"/>
  <c r="E1556" i="4"/>
  <c r="E1557" i="4"/>
  <c r="E1558" i="4"/>
  <c r="J636" i="2" s="1"/>
  <c r="E1559" i="4"/>
  <c r="E1560" i="4"/>
  <c r="E1561" i="4"/>
  <c r="J637" i="2" s="1"/>
  <c r="E1562" i="4"/>
  <c r="E1563" i="4"/>
  <c r="E1564" i="4"/>
  <c r="E1565" i="4"/>
  <c r="J638" i="2" s="1"/>
  <c r="E1566" i="4"/>
  <c r="E1567" i="4"/>
  <c r="J639" i="2" s="1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D140" i="9" s="1" a="1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D139" i="9" s="1" a="1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I2" i="2"/>
  <c r="I3" i="2"/>
  <c r="G4" i="4" s="1"/>
  <c r="I4" i="2"/>
  <c r="I5" i="2"/>
  <c r="I6" i="2"/>
  <c r="I7" i="2"/>
  <c r="G16" i="4" s="1"/>
  <c r="I8" i="2"/>
  <c r="I9" i="2"/>
  <c r="G22" i="4" s="1"/>
  <c r="I10" i="2"/>
  <c r="I11" i="2"/>
  <c r="I12" i="2"/>
  <c r="I13" i="2"/>
  <c r="I14" i="2"/>
  <c r="I15" i="2"/>
  <c r="I16" i="2"/>
  <c r="I17" i="2"/>
  <c r="G54" i="4" s="1"/>
  <c r="I18" i="2"/>
  <c r="I19" i="2"/>
  <c r="G61" i="4" s="1"/>
  <c r="I20" i="2"/>
  <c r="G62" i="4" s="1"/>
  <c r="I21" i="2"/>
  <c r="I22" i="2"/>
  <c r="G67" i="4" s="1"/>
  <c r="I23" i="2"/>
  <c r="G68" i="4" s="1"/>
  <c r="I24" i="2"/>
  <c r="I25" i="2"/>
  <c r="G73" i="4" s="1"/>
  <c r="I26" i="2"/>
  <c r="G74" i="4" s="1"/>
  <c r="I27" i="2"/>
  <c r="I28" i="2"/>
  <c r="I29" i="2"/>
  <c r="G81" i="4" s="1"/>
  <c r="I30" i="2"/>
  <c r="I31" i="2"/>
  <c r="G86" i="4" s="1"/>
  <c r="I32" i="2"/>
  <c r="I33" i="2"/>
  <c r="G90" i="4" s="1"/>
  <c r="I34" i="2"/>
  <c r="G91" i="4" s="1"/>
  <c r="I35" i="2"/>
  <c r="G92" i="4" s="1"/>
  <c r="I36" i="2"/>
  <c r="I37" i="2"/>
  <c r="G95" i="4" s="1"/>
  <c r="I38" i="2"/>
  <c r="I39" i="2"/>
  <c r="G100" i="4" s="1"/>
  <c r="I40" i="2"/>
  <c r="G101" i="4" s="1"/>
  <c r="I41" i="2"/>
  <c r="I42" i="2"/>
  <c r="I43" i="2"/>
  <c r="I44" i="2"/>
  <c r="G113" i="4" s="1"/>
  <c r="I45" i="2"/>
  <c r="I46" i="2"/>
  <c r="G117" i="4" s="1"/>
  <c r="I47" i="2"/>
  <c r="I48" i="2"/>
  <c r="I49" i="2"/>
  <c r="I50" i="2"/>
  <c r="I51" i="2"/>
  <c r="G133" i="4" s="1"/>
  <c r="I52" i="2"/>
  <c r="I53" i="2"/>
  <c r="I54" i="2"/>
  <c r="I55" i="2"/>
  <c r="I56" i="2"/>
  <c r="G146" i="4" s="1"/>
  <c r="I57" i="2"/>
  <c r="G147" i="4" s="1"/>
  <c r="I58" i="2"/>
  <c r="I59" i="2"/>
  <c r="G150" i="4" s="1"/>
  <c r="I60" i="2"/>
  <c r="G151" i="4" s="1"/>
  <c r="I61" i="2"/>
  <c r="I62" i="2"/>
  <c r="I63" i="2"/>
  <c r="G161" i="4" s="1"/>
  <c r="I64" i="2"/>
  <c r="G162" i="4" s="1"/>
  <c r="I65" i="2"/>
  <c r="G163" i="4" s="1"/>
  <c r="I66" i="2"/>
  <c r="I67" i="2"/>
  <c r="G166" i="4" s="1"/>
  <c r="I68" i="2"/>
  <c r="I69" i="2"/>
  <c r="G172" i="4" s="1"/>
  <c r="I70" i="2"/>
  <c r="I71" i="2"/>
  <c r="I72" i="2"/>
  <c r="I73" i="2"/>
  <c r="G183" i="4" s="1"/>
  <c r="I74" i="2"/>
  <c r="G184" i="4" s="1"/>
  <c r="I75" i="2"/>
  <c r="I76" i="2"/>
  <c r="I77" i="2"/>
  <c r="I78" i="2"/>
  <c r="I79" i="2"/>
  <c r="I80" i="2"/>
  <c r="I81" i="2"/>
  <c r="I82" i="2"/>
  <c r="I83" i="2"/>
  <c r="G210" i="4" s="1"/>
  <c r="I84" i="2"/>
  <c r="G211" i="4" s="1"/>
  <c r="I85" i="2"/>
  <c r="G212" i="4" s="1"/>
  <c r="I86" i="2"/>
  <c r="I87" i="2"/>
  <c r="I88" i="2"/>
  <c r="I89" i="2"/>
  <c r="I90" i="2"/>
  <c r="G223" i="4" s="1"/>
  <c r="I91" i="2"/>
  <c r="I92" i="2"/>
  <c r="G226" i="4" s="1"/>
  <c r="I93" i="2"/>
  <c r="I94" i="2"/>
  <c r="I95" i="2"/>
  <c r="I96" i="2"/>
  <c r="G235" i="4" s="1"/>
  <c r="I97" i="2"/>
  <c r="G236" i="4" s="1"/>
  <c r="I98" i="2"/>
  <c r="I99" i="2"/>
  <c r="G239" i="4" s="1"/>
  <c r="I100" i="2"/>
  <c r="I101" i="2"/>
  <c r="I102" i="2"/>
  <c r="I103" i="2"/>
  <c r="I104" i="2"/>
  <c r="I105" i="2"/>
  <c r="G252" i="4" s="1"/>
  <c r="I106" i="2"/>
  <c r="I107" i="2"/>
  <c r="I108" i="2"/>
  <c r="G259" i="4" s="1"/>
  <c r="I109" i="2"/>
  <c r="I110" i="2"/>
  <c r="I111" i="2"/>
  <c r="G267" i="4" s="1"/>
  <c r="I112" i="2"/>
  <c r="I113" i="2"/>
  <c r="I114" i="2"/>
  <c r="I115" i="2"/>
  <c r="I116" i="2"/>
  <c r="I117" i="2"/>
  <c r="G286" i="4" s="1"/>
  <c r="I118" i="2"/>
  <c r="G287" i="4" s="1"/>
  <c r="I119" i="2"/>
  <c r="I120" i="2"/>
  <c r="I121" i="2"/>
  <c r="G292" i="4" s="1"/>
  <c r="I122" i="2"/>
  <c r="G293" i="4" s="1"/>
  <c r="I123" i="2"/>
  <c r="I124" i="2"/>
  <c r="I125" i="2"/>
  <c r="I126" i="2"/>
  <c r="G307" i="4" s="1"/>
  <c r="I127" i="2"/>
  <c r="I128" i="2"/>
  <c r="G312" i="4" s="1"/>
  <c r="I129" i="2"/>
  <c r="G313" i="4" s="1"/>
  <c r="I130" i="2"/>
  <c r="I131" i="2"/>
  <c r="G316" i="4" s="1"/>
  <c r="I132" i="2"/>
  <c r="I133" i="2"/>
  <c r="I134" i="2"/>
  <c r="I135" i="2"/>
  <c r="I136" i="2"/>
  <c r="I137" i="2"/>
  <c r="G336" i="4" s="1"/>
  <c r="I138" i="2"/>
  <c r="I139" i="2"/>
  <c r="I140" i="2"/>
  <c r="G342" i="4" s="1"/>
  <c r="I141" i="2"/>
  <c r="I142" i="2"/>
  <c r="I143" i="2"/>
  <c r="I144" i="2"/>
  <c r="G352" i="4" s="1"/>
  <c r="I145" i="2"/>
  <c r="G353" i="4" s="1"/>
  <c r="I146" i="2"/>
  <c r="I147" i="2"/>
  <c r="G356" i="4" s="1"/>
  <c r="I148" i="2"/>
  <c r="G357" i="4" s="1"/>
  <c r="I149" i="2"/>
  <c r="I150" i="2"/>
  <c r="I151" i="2"/>
  <c r="I152" i="2"/>
  <c r="G367" i="4" s="1"/>
  <c r="I153" i="2"/>
  <c r="I154" i="2"/>
  <c r="I155" i="2"/>
  <c r="G374" i="4" s="1"/>
  <c r="I156" i="2"/>
  <c r="I157" i="2"/>
  <c r="G378" i="4" s="1"/>
  <c r="I158" i="2"/>
  <c r="G379" i="4" s="1"/>
  <c r="I159" i="2"/>
  <c r="I160" i="2"/>
  <c r="I161" i="2"/>
  <c r="G384" i="4" s="1"/>
  <c r="I162" i="2"/>
  <c r="I163" i="2"/>
  <c r="I164" i="2"/>
  <c r="I165" i="2"/>
  <c r="I166" i="2"/>
  <c r="I167" i="2"/>
  <c r="G397" i="4" s="1"/>
  <c r="I168" i="2"/>
  <c r="G398" i="4" s="1"/>
  <c r="I169" i="2"/>
  <c r="G399" i="4" s="1"/>
  <c r="I170" i="2"/>
  <c r="G400" i="4" s="1"/>
  <c r="I171" i="2"/>
  <c r="I172" i="2"/>
  <c r="G405" i="4" s="1"/>
  <c r="I173" i="2"/>
  <c r="G406" i="4" s="1"/>
  <c r="I174" i="2"/>
  <c r="I175" i="2"/>
  <c r="I176" i="2"/>
  <c r="I177" i="2"/>
  <c r="I178" i="2"/>
  <c r="G424" i="4" s="1"/>
  <c r="I179" i="2"/>
  <c r="G425" i="4" s="1"/>
  <c r="I180" i="2"/>
  <c r="I181" i="2"/>
  <c r="G431" i="4" s="1"/>
  <c r="I182" i="2"/>
  <c r="I183" i="2"/>
  <c r="G434" i="4" s="1"/>
  <c r="I184" i="2"/>
  <c r="I185" i="2"/>
  <c r="G437" i="4" s="1"/>
  <c r="I186" i="2"/>
  <c r="G438" i="4" s="1"/>
  <c r="I187" i="2"/>
  <c r="G439" i="4" s="1"/>
  <c r="I188" i="2"/>
  <c r="G440" i="4" s="1"/>
  <c r="I189" i="2"/>
  <c r="I190" i="2"/>
  <c r="I191" i="2"/>
  <c r="I192" i="2"/>
  <c r="I193" i="2"/>
  <c r="I194" i="2"/>
  <c r="G458" i="4" s="1"/>
  <c r="I195" i="2"/>
  <c r="I196" i="2"/>
  <c r="I197" i="2"/>
  <c r="I198" i="2"/>
  <c r="I199" i="2"/>
  <c r="I200" i="2"/>
  <c r="I201" i="2"/>
  <c r="I202" i="2"/>
  <c r="I203" i="2"/>
  <c r="G485" i="4" s="1"/>
  <c r="I204" i="2"/>
  <c r="I205" i="2"/>
  <c r="G490" i="4" s="1"/>
  <c r="I206" i="2"/>
  <c r="G491" i="4" s="1"/>
  <c r="I207" i="2"/>
  <c r="I208" i="2"/>
  <c r="G494" i="4" s="1"/>
  <c r="I209" i="2"/>
  <c r="I210" i="2"/>
  <c r="I211" i="2"/>
  <c r="G499" i="4" s="1"/>
  <c r="I212" i="2"/>
  <c r="I213" i="2"/>
  <c r="I214" i="2"/>
  <c r="G510" i="4" s="1"/>
  <c r="I215" i="2"/>
  <c r="G511" i="4" s="1"/>
  <c r="I216" i="2"/>
  <c r="I217" i="2"/>
  <c r="I218" i="2"/>
  <c r="G520" i="4" s="1"/>
  <c r="I219" i="2"/>
  <c r="G521" i="4" s="1"/>
  <c r="I220" i="2"/>
  <c r="I221" i="2"/>
  <c r="I222" i="2"/>
  <c r="I223" i="2"/>
  <c r="G534" i="4" s="1"/>
  <c r="I224" i="2"/>
  <c r="I225" i="2"/>
  <c r="G541" i="4" s="1"/>
  <c r="I226" i="2"/>
  <c r="I227" i="2"/>
  <c r="I228" i="2"/>
  <c r="G546" i="4" s="1"/>
  <c r="I229" i="2"/>
  <c r="G547" i="4" s="1"/>
  <c r="I230" i="2"/>
  <c r="I231" i="2"/>
  <c r="I232" i="2"/>
  <c r="I233" i="2"/>
  <c r="I234" i="2"/>
  <c r="I235" i="2"/>
  <c r="G561" i="4" s="1"/>
  <c r="I236" i="2"/>
  <c r="I237" i="2"/>
  <c r="I238" i="2"/>
  <c r="G569" i="4" s="1"/>
  <c r="I239" i="2"/>
  <c r="G570" i="4" s="1"/>
  <c r="I240" i="2"/>
  <c r="G571" i="4" s="1"/>
  <c r="I241" i="2"/>
  <c r="G572" i="4" s="1"/>
  <c r="I242" i="2"/>
  <c r="G573" i="4" s="1"/>
  <c r="I243" i="2"/>
  <c r="G574" i="4" s="1"/>
  <c r="I244" i="2"/>
  <c r="I245" i="2"/>
  <c r="I246" i="2"/>
  <c r="I247" i="2"/>
  <c r="I248" i="2"/>
  <c r="G586" i="4" s="1"/>
  <c r="I249" i="2"/>
  <c r="I250" i="2"/>
  <c r="I251" i="2"/>
  <c r="I252" i="2"/>
  <c r="I253" i="2"/>
  <c r="I254" i="2"/>
  <c r="G608" i="4" s="1"/>
  <c r="I255" i="2"/>
  <c r="G609" i="4" s="1"/>
  <c r="I256" i="2"/>
  <c r="I257" i="2"/>
  <c r="I258" i="2"/>
  <c r="I259" i="2"/>
  <c r="I260" i="2"/>
  <c r="I261" i="2"/>
  <c r="I262" i="2"/>
  <c r="I263" i="2"/>
  <c r="I264" i="2"/>
  <c r="I265" i="2"/>
  <c r="I266" i="2"/>
  <c r="G647" i="4" s="1"/>
  <c r="I267" i="2"/>
  <c r="I268" i="2"/>
  <c r="G650" i="4" s="1"/>
  <c r="I269" i="2"/>
  <c r="G651" i="4" s="1"/>
  <c r="I270" i="2"/>
  <c r="G652" i="4" s="1"/>
  <c r="I271" i="2"/>
  <c r="I272" i="2"/>
  <c r="I273" i="2"/>
  <c r="I274" i="2"/>
  <c r="I275" i="2"/>
  <c r="I276" i="2"/>
  <c r="I277" i="2"/>
  <c r="I278" i="2"/>
  <c r="I279" i="2"/>
  <c r="I280" i="2"/>
  <c r="I281" i="2"/>
  <c r="G679" i="4" s="1"/>
  <c r="I282" i="2"/>
  <c r="I283" i="2"/>
  <c r="I284" i="2"/>
  <c r="I285" i="2"/>
  <c r="G692" i="4" s="1"/>
  <c r="I286" i="2"/>
  <c r="I287" i="2"/>
  <c r="I288" i="2"/>
  <c r="G700" i="4" s="1"/>
  <c r="I289" i="2"/>
  <c r="I290" i="2"/>
  <c r="I291" i="2"/>
  <c r="I292" i="2"/>
  <c r="I293" i="2"/>
  <c r="I294" i="2"/>
  <c r="I295" i="2"/>
  <c r="I296" i="2"/>
  <c r="G724" i="4" s="1"/>
  <c r="I297" i="2"/>
  <c r="G725" i="4" s="1"/>
  <c r="I298" i="2"/>
  <c r="G726" i="4" s="1"/>
  <c r="I299" i="2"/>
  <c r="I300" i="2"/>
  <c r="I301" i="2"/>
  <c r="G731" i="4" s="1"/>
  <c r="I302" i="2"/>
  <c r="G732" i="4" s="1"/>
  <c r="I303" i="2"/>
  <c r="I304" i="2"/>
  <c r="I305" i="2"/>
  <c r="I306" i="2"/>
  <c r="G742" i="4" s="1"/>
  <c r="I307" i="2"/>
  <c r="G743" i="4" s="1"/>
  <c r="I308" i="2"/>
  <c r="I309" i="2"/>
  <c r="I310" i="2"/>
  <c r="I311" i="2"/>
  <c r="I312" i="2"/>
  <c r="G760" i="4" s="1"/>
  <c r="I313" i="2"/>
  <c r="I314" i="2"/>
  <c r="I315" i="2"/>
  <c r="G765" i="4" s="1"/>
  <c r="I316" i="2"/>
  <c r="G766" i="4" s="1"/>
  <c r="I317" i="2"/>
  <c r="I318" i="2"/>
  <c r="G771" i="4" s="1"/>
  <c r="I319" i="2"/>
  <c r="G772" i="4" s="1"/>
  <c r="I320" i="2"/>
  <c r="I321" i="2"/>
  <c r="I322" i="2"/>
  <c r="G777" i="4" s="1"/>
  <c r="I323" i="2"/>
  <c r="G778" i="4" s="1"/>
  <c r="I324" i="2"/>
  <c r="I325" i="2"/>
  <c r="G784" i="4" s="1"/>
  <c r="I326" i="2"/>
  <c r="G785" i="4" s="1"/>
  <c r="I327" i="2"/>
  <c r="G786" i="4" s="1"/>
  <c r="I328" i="2"/>
  <c r="I329" i="2"/>
  <c r="I330" i="2"/>
  <c r="I331" i="2"/>
  <c r="I332" i="2"/>
  <c r="I333" i="2"/>
  <c r="G807" i="4" s="1"/>
  <c r="I334" i="2"/>
  <c r="G808" i="4" s="1"/>
  <c r="I335" i="2"/>
  <c r="G809" i="4" s="1"/>
  <c r="I336" i="2"/>
  <c r="G810" i="4" s="1"/>
  <c r="I337" i="2"/>
  <c r="I338" i="2"/>
  <c r="G813" i="4" s="1"/>
  <c r="I339" i="2"/>
  <c r="I340" i="2"/>
  <c r="G817" i="4" s="1"/>
  <c r="I341" i="2"/>
  <c r="I342" i="2"/>
  <c r="I343" i="2"/>
  <c r="G826" i="4" s="1"/>
  <c r="I344" i="2"/>
  <c r="I345" i="2"/>
  <c r="I346" i="2"/>
  <c r="I347" i="2"/>
  <c r="G835" i="4" s="1"/>
  <c r="I348" i="2"/>
  <c r="G836" i="4" s="1"/>
  <c r="I349" i="2"/>
  <c r="G837" i="4" s="1"/>
  <c r="I350" i="2"/>
  <c r="G838" i="4" s="1"/>
  <c r="I351" i="2"/>
  <c r="G839" i="4" s="1"/>
  <c r="I352" i="2"/>
  <c r="G840" i="4" s="1"/>
  <c r="I353" i="2"/>
  <c r="I354" i="2"/>
  <c r="I355" i="2"/>
  <c r="G850" i="4" s="1"/>
  <c r="I356" i="2"/>
  <c r="G851" i="4" s="1"/>
  <c r="I357" i="2"/>
  <c r="I358" i="2"/>
  <c r="I359" i="2"/>
  <c r="G857" i="4" s="1"/>
  <c r="I360" i="2"/>
  <c r="I361" i="2"/>
  <c r="I362" i="2"/>
  <c r="G863" i="4" s="1"/>
  <c r="I363" i="2"/>
  <c r="I364" i="2"/>
  <c r="I365" i="2"/>
  <c r="I366" i="2"/>
  <c r="I367" i="2"/>
  <c r="I368" i="2"/>
  <c r="I369" i="2"/>
  <c r="I370" i="2"/>
  <c r="G893" i="4" s="1"/>
  <c r="I371" i="2"/>
  <c r="G894" i="4" s="1"/>
  <c r="I372" i="2"/>
  <c r="I373" i="2"/>
  <c r="I374" i="2"/>
  <c r="I375" i="2"/>
  <c r="I376" i="2"/>
  <c r="I377" i="2"/>
  <c r="G906" i="4" s="1"/>
  <c r="I378" i="2"/>
  <c r="I379" i="2"/>
  <c r="I380" i="2"/>
  <c r="G912" i="4" s="1"/>
  <c r="I381" i="2"/>
  <c r="I382" i="2"/>
  <c r="G917" i="4" s="1"/>
  <c r="I383" i="2"/>
  <c r="G918" i="4" s="1"/>
  <c r="I384" i="2"/>
  <c r="I385" i="2"/>
  <c r="G922" i="4" s="1"/>
  <c r="I386" i="2"/>
  <c r="G923" i="4" s="1"/>
  <c r="I387" i="2"/>
  <c r="I388" i="2"/>
  <c r="G926" i="4" s="1"/>
  <c r="I389" i="2"/>
  <c r="I390" i="2"/>
  <c r="I391" i="2"/>
  <c r="G934" i="4" s="1"/>
  <c r="I392" i="2"/>
  <c r="G935" i="4" s="1"/>
  <c r="I393" i="2"/>
  <c r="I394" i="2"/>
  <c r="G939" i="4" s="1"/>
  <c r="I395" i="2"/>
  <c r="I396" i="2"/>
  <c r="I397" i="2"/>
  <c r="I398" i="2"/>
  <c r="I399" i="2"/>
  <c r="I400" i="2"/>
  <c r="I401" i="2"/>
  <c r="I402" i="2"/>
  <c r="I403" i="2"/>
  <c r="I404" i="2"/>
  <c r="I405" i="2"/>
  <c r="I406" i="2"/>
  <c r="G983" i="4" s="1"/>
  <c r="I407" i="2"/>
  <c r="I408" i="2"/>
  <c r="I409" i="2"/>
  <c r="G993" i="4" s="1"/>
  <c r="I410" i="2"/>
  <c r="I411" i="2"/>
  <c r="I412" i="2"/>
  <c r="I413" i="2"/>
  <c r="G1003" i="4" s="1"/>
  <c r="I414" i="2"/>
  <c r="I415" i="2"/>
  <c r="I416" i="2"/>
  <c r="I417" i="2"/>
  <c r="I418" i="2"/>
  <c r="I419" i="2"/>
  <c r="G1018" i="4" s="1"/>
  <c r="I420" i="2"/>
  <c r="G1019" i="4" s="1"/>
  <c r="I421" i="2"/>
  <c r="I422" i="2"/>
  <c r="I423" i="2"/>
  <c r="I424" i="2"/>
  <c r="G1028" i="4" s="1"/>
  <c r="I425" i="2"/>
  <c r="G1029" i="4" s="1"/>
  <c r="I426" i="2"/>
  <c r="G1030" i="4" s="1"/>
  <c r="I427" i="2"/>
  <c r="I428" i="2"/>
  <c r="I429" i="2"/>
  <c r="I430" i="2"/>
  <c r="I431" i="2"/>
  <c r="G1047" i="4" s="1"/>
  <c r="I432" i="2"/>
  <c r="I433" i="2"/>
  <c r="G1053" i="4" s="1"/>
  <c r="I434" i="2"/>
  <c r="G1054" i="4" s="1"/>
  <c r="I435" i="2"/>
  <c r="G1055" i="4" s="1"/>
  <c r="I436" i="2"/>
  <c r="G1056" i="4" s="1"/>
  <c r="I437" i="2"/>
  <c r="G1057" i="4" s="1"/>
  <c r="I438" i="2"/>
  <c r="I439" i="2"/>
  <c r="G1062" i="4" s="1"/>
  <c r="I440" i="2"/>
  <c r="I441" i="2"/>
  <c r="I442" i="2"/>
  <c r="I443" i="2"/>
  <c r="I444" i="2"/>
  <c r="I445" i="2"/>
  <c r="I446" i="2"/>
  <c r="G1084" i="4" s="1"/>
  <c r="I447" i="2"/>
  <c r="I448" i="2"/>
  <c r="G1088" i="4" s="1"/>
  <c r="I449" i="2"/>
  <c r="I450" i="2"/>
  <c r="I451" i="2"/>
  <c r="I452" i="2"/>
  <c r="I453" i="2"/>
  <c r="G1103" i="4" s="1"/>
  <c r="I454" i="2"/>
  <c r="G1104" i="4" s="1"/>
  <c r="I455" i="2"/>
  <c r="G1105" i="4" s="1"/>
  <c r="I456" i="2"/>
  <c r="G1106" i="4" s="1"/>
  <c r="I457" i="2"/>
  <c r="G1107" i="4" s="1"/>
  <c r="I458" i="2"/>
  <c r="I459" i="2"/>
  <c r="I460" i="2"/>
  <c r="G1114" i="4" s="1"/>
  <c r="I461" i="2"/>
  <c r="I462" i="2"/>
  <c r="I463" i="2"/>
  <c r="I464" i="2"/>
  <c r="I465" i="2"/>
  <c r="I466" i="2"/>
  <c r="G1134" i="4" s="1"/>
  <c r="I467" i="2"/>
  <c r="G1135" i="4" s="1"/>
  <c r="I468" i="2"/>
  <c r="I469" i="2"/>
  <c r="G1141" i="4" s="1"/>
  <c r="I470" i="2"/>
  <c r="I471" i="2"/>
  <c r="I472" i="2"/>
  <c r="G1146" i="4" s="1"/>
  <c r="I473" i="2"/>
  <c r="G1147" i="4" s="1"/>
  <c r="I474" i="2"/>
  <c r="G1148" i="4" s="1"/>
  <c r="I475" i="2"/>
  <c r="I476" i="2"/>
  <c r="G1154" i="4" s="1"/>
  <c r="I477" i="2"/>
  <c r="I478" i="2"/>
  <c r="I479" i="2"/>
  <c r="G1160" i="4" s="1"/>
  <c r="I480" i="2"/>
  <c r="I481" i="2"/>
  <c r="I482" i="2"/>
  <c r="I483" i="2"/>
  <c r="G1172" i="4" s="1"/>
  <c r="I484" i="2"/>
  <c r="I485" i="2"/>
  <c r="I486" i="2"/>
  <c r="I487" i="2"/>
  <c r="I488" i="2"/>
  <c r="I489" i="2"/>
  <c r="I490" i="2"/>
  <c r="I491" i="2"/>
  <c r="I492" i="2"/>
  <c r="G1197" i="4" s="1"/>
  <c r="I493" i="2"/>
  <c r="I494" i="2"/>
  <c r="I495" i="2"/>
  <c r="I496" i="2"/>
  <c r="G1209" i="4" s="1"/>
  <c r="I497" i="2"/>
  <c r="G1210" i="4" s="1"/>
  <c r="I498" i="2"/>
  <c r="G1211" i="4" s="1"/>
  <c r="I499" i="2"/>
  <c r="G1212" i="4" s="1"/>
  <c r="I500" i="2"/>
  <c r="G1213" i="4" s="1"/>
  <c r="I501" i="2"/>
  <c r="I502" i="2"/>
  <c r="I503" i="2"/>
  <c r="I504" i="2"/>
  <c r="I505" i="2"/>
  <c r="G1222" i="4" s="1"/>
  <c r="I506" i="2"/>
  <c r="I507" i="2"/>
  <c r="G1227" i="4" s="1"/>
  <c r="I508" i="2"/>
  <c r="G1228" i="4" s="1"/>
  <c r="I509" i="2"/>
  <c r="I510" i="2"/>
  <c r="G1233" i="4" s="1"/>
  <c r="I511" i="2"/>
  <c r="I512" i="2"/>
  <c r="G1236" i="4" s="1"/>
  <c r="I513" i="2"/>
  <c r="I514" i="2"/>
  <c r="I515" i="2"/>
  <c r="I516" i="2"/>
  <c r="I517" i="2"/>
  <c r="I518" i="2"/>
  <c r="I519" i="2"/>
  <c r="G1258" i="4" s="1"/>
  <c r="I520" i="2"/>
  <c r="I521" i="2"/>
  <c r="G1262" i="4" s="1"/>
  <c r="I522" i="2"/>
  <c r="I523" i="2"/>
  <c r="I524" i="2"/>
  <c r="I525" i="2"/>
  <c r="G1274" i="4" s="1"/>
  <c r="I526" i="2"/>
  <c r="G1275" i="4" s="1"/>
  <c r="I527" i="2"/>
  <c r="G1276" i="4" s="1"/>
  <c r="I528" i="2"/>
  <c r="G1277" i="4" s="1"/>
  <c r="I529" i="2"/>
  <c r="I530" i="2"/>
  <c r="I531" i="2"/>
  <c r="I532" i="2"/>
  <c r="I533" i="2"/>
  <c r="G1295" i="4" s="1"/>
  <c r="I534" i="2"/>
  <c r="I535" i="2"/>
  <c r="G1299" i="4" s="1"/>
  <c r="I536" i="2"/>
  <c r="I537" i="2"/>
  <c r="G1302" i="4" s="1"/>
  <c r="I538" i="2"/>
  <c r="G1303" i="4" s="1"/>
  <c r="I539" i="2"/>
  <c r="G1304" i="4" s="1"/>
  <c r="I540" i="2"/>
  <c r="I541" i="2"/>
  <c r="I542" i="2"/>
  <c r="I543" i="2"/>
  <c r="G1320" i="4" s="1"/>
  <c r="I544" i="2"/>
  <c r="I545" i="2"/>
  <c r="G1326" i="4" s="1"/>
  <c r="I546" i="2"/>
  <c r="I547" i="2"/>
  <c r="I548" i="2"/>
  <c r="I549" i="2"/>
  <c r="G1340" i="4" s="1"/>
  <c r="I550" i="2"/>
  <c r="I551" i="2"/>
  <c r="I552" i="2"/>
  <c r="G1349" i="4" s="1"/>
  <c r="I553" i="2"/>
  <c r="I554" i="2"/>
  <c r="G1354" i="4" s="1"/>
  <c r="I555" i="2"/>
  <c r="I556" i="2"/>
  <c r="G1361" i="4" s="1"/>
  <c r="I557" i="2"/>
  <c r="I558" i="2"/>
  <c r="G1367" i="4" s="1"/>
  <c r="I559" i="2"/>
  <c r="I560" i="2"/>
  <c r="I561" i="2"/>
  <c r="I562" i="2"/>
  <c r="G1380" i="4" s="1"/>
  <c r="I563" i="2"/>
  <c r="G1381" i="4" s="1"/>
  <c r="I564" i="2"/>
  <c r="G1382" i="4" s="1"/>
  <c r="I565" i="2"/>
  <c r="I566" i="2"/>
  <c r="I567" i="2"/>
  <c r="I568" i="2"/>
  <c r="I569" i="2"/>
  <c r="G1392" i="4" s="1"/>
  <c r="I570" i="2"/>
  <c r="I571" i="2"/>
  <c r="G1395" i="4" s="1"/>
  <c r="I572" i="2"/>
  <c r="I573" i="2"/>
  <c r="G1400" i="4" s="1"/>
  <c r="I574" i="2"/>
  <c r="I575" i="2"/>
  <c r="G1403" i="4" s="1"/>
  <c r="I576" i="2"/>
  <c r="G1404" i="4" s="1"/>
  <c r="I577" i="2"/>
  <c r="I578" i="2"/>
  <c r="G1409" i="4" s="1"/>
  <c r="I579" i="2"/>
  <c r="G1410" i="4" s="1"/>
  <c r="I580" i="2"/>
  <c r="I581" i="2"/>
  <c r="G1413" i="4" s="1"/>
  <c r="I582" i="2"/>
  <c r="G1414" i="4" s="1"/>
  <c r="I583" i="2"/>
  <c r="I584" i="2"/>
  <c r="G1417" i="4" s="1"/>
  <c r="I585" i="2"/>
  <c r="I586" i="2"/>
  <c r="I587" i="2"/>
  <c r="G1424" i="4" s="1"/>
  <c r="I588" i="2"/>
  <c r="I589" i="2"/>
  <c r="I590" i="2"/>
  <c r="I591" i="2"/>
  <c r="I592" i="2"/>
  <c r="I593" i="2"/>
  <c r="I594" i="2"/>
  <c r="I595" i="2"/>
  <c r="G1448" i="4" s="1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G1496" i="4" s="1"/>
  <c r="I612" i="2"/>
  <c r="I613" i="2"/>
  <c r="I614" i="2"/>
  <c r="I615" i="2"/>
  <c r="G1508" i="4" s="1"/>
  <c r="I616" i="2"/>
  <c r="I617" i="2"/>
  <c r="G1511" i="4" s="1"/>
  <c r="I618" i="2"/>
  <c r="I619" i="2"/>
  <c r="G1516" i="4" s="1"/>
  <c r="I620" i="2"/>
  <c r="G1517" i="4" s="1"/>
  <c r="I621" i="2"/>
  <c r="I622" i="2"/>
  <c r="I623" i="2"/>
  <c r="I624" i="2"/>
  <c r="G1528" i="4" s="1"/>
  <c r="I625" i="2"/>
  <c r="I626" i="2"/>
  <c r="G1534" i="4" s="1"/>
  <c r="I627" i="2"/>
  <c r="G1535" i="4" s="1"/>
  <c r="I628" i="2"/>
  <c r="I629" i="2"/>
  <c r="I630" i="2"/>
  <c r="I631" i="2"/>
  <c r="G1547" i="4" s="1"/>
  <c r="I632" i="2"/>
  <c r="I633" i="2"/>
  <c r="I634" i="2"/>
  <c r="G1553" i="4" s="1"/>
  <c r="I635" i="2"/>
  <c r="I636" i="2"/>
  <c r="I637" i="2"/>
  <c r="I638" i="2"/>
  <c r="I639" i="2"/>
  <c r="I640" i="2"/>
  <c r="I641" i="2"/>
  <c r="I642" i="2"/>
  <c r="G1576" i="4" s="1"/>
  <c r="I643" i="2"/>
  <c r="G1577" i="4" s="1"/>
  <c r="I644" i="2"/>
  <c r="I645" i="2"/>
  <c r="G1581" i="4" s="1"/>
  <c r="I646" i="2"/>
  <c r="G1582" i="4" s="1"/>
  <c r="I647" i="2"/>
  <c r="I648" i="2"/>
  <c r="I649" i="2"/>
  <c r="I650" i="2"/>
  <c r="G1593" i="4" s="1"/>
  <c r="I651" i="2"/>
  <c r="I652" i="2"/>
  <c r="G1599" i="4" s="1"/>
  <c r="I653" i="2"/>
  <c r="I654" i="2"/>
  <c r="G1604" i="4" s="1"/>
  <c r="I655" i="2"/>
  <c r="I656" i="2"/>
  <c r="I657" i="2"/>
  <c r="G1611" i="4" s="1"/>
  <c r="I658" i="2"/>
  <c r="I659" i="2"/>
  <c r="G1617" i="4" s="1"/>
  <c r="I660" i="2"/>
  <c r="I661" i="2"/>
  <c r="G1622" i="4" s="1"/>
  <c r="I662" i="2"/>
  <c r="I663" i="2"/>
  <c r="G1625" i="4" s="1"/>
  <c r="I664" i="2"/>
  <c r="I665" i="2"/>
  <c r="G1631" i="4" s="1"/>
  <c r="I666" i="2"/>
  <c r="I667" i="2"/>
  <c r="I668" i="2"/>
  <c r="I669" i="2"/>
  <c r="I670" i="2"/>
  <c r="G1650" i="4" s="1"/>
  <c r="I671" i="2"/>
  <c r="G1651" i="4" s="1"/>
  <c r="I672" i="2"/>
  <c r="I673" i="2"/>
  <c r="G1657" i="4" s="1"/>
  <c r="I674" i="2"/>
  <c r="I675" i="2"/>
  <c r="G1660" i="4" s="1"/>
  <c r="I676" i="2"/>
  <c r="I677" i="2"/>
  <c r="G1666" i="4" s="1"/>
  <c r="I678" i="2"/>
  <c r="I679" i="2"/>
  <c r="G1670" i="4" s="1"/>
  <c r="I680" i="2"/>
  <c r="I681" i="2"/>
  <c r="I682" i="2"/>
  <c r="I683" i="2"/>
  <c r="G1683" i="4" s="1"/>
  <c r="I684" i="2"/>
  <c r="G1684" i="4" s="1"/>
  <c r="I685" i="2"/>
  <c r="I686" i="2"/>
  <c r="G1688" i="4" s="1"/>
  <c r="I687" i="2"/>
  <c r="I688" i="2"/>
  <c r="G1691" i="4" s="1"/>
  <c r="I689" i="2"/>
  <c r="I690" i="2"/>
  <c r="G1696" i="4" s="1"/>
  <c r="I691" i="2"/>
  <c r="G1697" i="4" s="1"/>
  <c r="I692" i="2"/>
  <c r="G1698" i="4" s="1"/>
  <c r="I693" i="2"/>
  <c r="I694" i="2"/>
  <c r="G1701" i="4" s="1"/>
  <c r="I695" i="2"/>
  <c r="I696" i="2"/>
  <c r="I697" i="2"/>
  <c r="I698" i="2"/>
  <c r="I699" i="2"/>
  <c r="G1716" i="4" s="1"/>
  <c r="I700" i="2"/>
  <c r="G1717" i="4" s="1"/>
  <c r="I701" i="2"/>
  <c r="I702" i="2"/>
  <c r="G1723" i="4" s="1"/>
  <c r="I703" i="2"/>
  <c r="G1724" i="4" s="1"/>
  <c r="I704" i="2"/>
  <c r="I705" i="2"/>
  <c r="G1729" i="4" s="1"/>
  <c r="I706" i="2"/>
  <c r="G1730" i="4" s="1"/>
  <c r="I707" i="2"/>
  <c r="G1731" i="4" s="1"/>
  <c r="I708" i="2"/>
  <c r="G1732" i="4" s="1"/>
  <c r="I709" i="2"/>
  <c r="I710" i="2"/>
  <c r="I711" i="2"/>
  <c r="G1737" i="4" s="1"/>
  <c r="I712" i="2"/>
  <c r="I713" i="2"/>
  <c r="G1740" i="4" s="1"/>
  <c r="I714" i="2"/>
  <c r="I715" i="2"/>
  <c r="I716" i="2"/>
  <c r="G1751" i="4" s="1"/>
  <c r="I717" i="2"/>
  <c r="I718" i="2"/>
  <c r="G1756" i="4" s="1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G2289" i="4" s="1"/>
  <c r="I938" i="2"/>
  <c r="G2290" i="4" s="1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G3333" i="4" s="1"/>
  <c r="I1391" i="2"/>
  <c r="G3334" i="4" s="1"/>
  <c r="I1392" i="2"/>
  <c r="I1393" i="2"/>
  <c r="G3341" i="4" s="1"/>
  <c r="I1394" i="2"/>
  <c r="I1395" i="2"/>
  <c r="I1396" i="2"/>
  <c r="I1397" i="2"/>
  <c r="I1398" i="2"/>
  <c r="I1399" i="2"/>
  <c r="I1400" i="2"/>
  <c r="I1401" i="2"/>
  <c r="G3366" i="4" s="1"/>
  <c r="I1402" i="2"/>
  <c r="I1403" i="2"/>
  <c r="G3369" i="4" s="1"/>
  <c r="I1404" i="2"/>
  <c r="G3370" i="4" s="1"/>
  <c r="I1405" i="2"/>
  <c r="I1406" i="2"/>
  <c r="G3375" i="4" s="1"/>
  <c r="I1407" i="2"/>
  <c r="I1408" i="2"/>
  <c r="I1409" i="2"/>
  <c r="I1410" i="2"/>
  <c r="I1411" i="2"/>
  <c r="G3387" i="4" s="1"/>
  <c r="I1412" i="2"/>
  <c r="G3388" i="4" s="1"/>
  <c r="I1413" i="2"/>
  <c r="I1414" i="2"/>
  <c r="I1415" i="2"/>
  <c r="I1416" i="2"/>
  <c r="I1417" i="2"/>
  <c r="I1418" i="2"/>
  <c r="G3404" i="4" s="1"/>
  <c r="I1419" i="2"/>
  <c r="I1420" i="2"/>
  <c r="G3410" i="4" s="1"/>
  <c r="I1421" i="2"/>
  <c r="G3411" i="4" s="1"/>
  <c r="I1422" i="2"/>
  <c r="I1423" i="2"/>
  <c r="I1424" i="2"/>
  <c r="G3417" i="4" s="1"/>
  <c r="I1425" i="2"/>
  <c r="I1426" i="2"/>
  <c r="I1427" i="2"/>
  <c r="I1428" i="2"/>
  <c r="G3424" i="4" s="1"/>
  <c r="I1429" i="2"/>
  <c r="G3425" i="4" s="1"/>
  <c r="I1430" i="2"/>
  <c r="I1431" i="2"/>
  <c r="G3428" i="4" s="1"/>
  <c r="I1432" i="2"/>
  <c r="G3429" i="4" s="1"/>
  <c r="I1433" i="2"/>
  <c r="G3430" i="4" s="1"/>
  <c r="I1434" i="2"/>
  <c r="G3431" i="4" s="1"/>
  <c r="I1435" i="2"/>
  <c r="I1436" i="2"/>
  <c r="G3435" i="4" s="1"/>
  <c r="I1437" i="2"/>
  <c r="G3436" i="4" s="1"/>
  <c r="I1438" i="2"/>
  <c r="I1439" i="2"/>
  <c r="I1440" i="2"/>
  <c r="I1441" i="2"/>
  <c r="I1442" i="2"/>
  <c r="I1443" i="2"/>
  <c r="G3450" i="4" s="1"/>
  <c r="I1444" i="2"/>
  <c r="I1445" i="2"/>
  <c r="I1446" i="2"/>
  <c r="G3459" i="4" s="1"/>
  <c r="I1447" i="2"/>
  <c r="I1448" i="2"/>
  <c r="I1449" i="2"/>
  <c r="G3464" i="4" s="1"/>
  <c r="I1450" i="2"/>
  <c r="I1451" i="2"/>
  <c r="I1452" i="2"/>
  <c r="G3472" i="4" s="1"/>
  <c r="I1453" i="2"/>
  <c r="I1454" i="2"/>
  <c r="I1455" i="2"/>
  <c r="I1456" i="2"/>
  <c r="G3485" i="4" s="1"/>
  <c r="I1457" i="2"/>
  <c r="I1458" i="2"/>
  <c r="I1459" i="2"/>
  <c r="G3493" i="4" s="1"/>
  <c r="I1460" i="2"/>
  <c r="G3494" i="4" s="1"/>
  <c r="I1461" i="2"/>
  <c r="G3495" i="4" s="1"/>
  <c r="I1462" i="2"/>
  <c r="G3496" i="4" s="1"/>
  <c r="I1463" i="2"/>
  <c r="I1464" i="2"/>
  <c r="G3499" i="4" s="1"/>
  <c r="I1465" i="2"/>
  <c r="G3500" i="4" s="1"/>
  <c r="I1466" i="2"/>
  <c r="G3501" i="4" s="1"/>
  <c r="I1467" i="2"/>
  <c r="I1468" i="2"/>
  <c r="I1469" i="2"/>
  <c r="G3509" i="4" s="1"/>
  <c r="I1470" i="2"/>
  <c r="I1471" i="2"/>
  <c r="I1472" i="2"/>
  <c r="G3516" i="4" s="1"/>
  <c r="I1473" i="2"/>
  <c r="I1474" i="2"/>
  <c r="G3520" i="4" s="1"/>
  <c r="I1475" i="2"/>
  <c r="I1476" i="2"/>
  <c r="I1477" i="2"/>
  <c r="I1478" i="2"/>
  <c r="I1479" i="2"/>
  <c r="I1480" i="2"/>
  <c r="G3536" i="4" s="1"/>
  <c r="I1481" i="2"/>
  <c r="G3537" i="4" s="1"/>
  <c r="I1482" i="2"/>
  <c r="G3538" i="4" s="1"/>
  <c r="I1483" i="2"/>
  <c r="G3539" i="4" s="1"/>
  <c r="I1484" i="2"/>
  <c r="I1485" i="2"/>
  <c r="G3544" i="4" s="1"/>
  <c r="I1486" i="2"/>
  <c r="G3545" i="4" s="1"/>
  <c r="I1487" i="2"/>
  <c r="I1488" i="2"/>
  <c r="I1489" i="2"/>
  <c r="I1490" i="2"/>
  <c r="G3555" i="4" s="1"/>
  <c r="I1491" i="2"/>
  <c r="I1492" i="2"/>
  <c r="I1493" i="2"/>
  <c r="G3564" i="4" s="1"/>
  <c r="I1494" i="2"/>
  <c r="I1495" i="2"/>
  <c r="I1496" i="2"/>
  <c r="I1497" i="2"/>
  <c r="I1498" i="2"/>
  <c r="I1499" i="2"/>
  <c r="G3580" i="4" s="1"/>
  <c r="I1500" i="2"/>
  <c r="I1501" i="2"/>
  <c r="I1502" i="2"/>
  <c r="G3587" i="4" s="1"/>
  <c r="I1503" i="2"/>
  <c r="I1504" i="2"/>
  <c r="G3590" i="4" s="1"/>
  <c r="I1505" i="2"/>
  <c r="I1506" i="2"/>
  <c r="G3593" i="4" s="1"/>
  <c r="I1507" i="2"/>
  <c r="I1508" i="2"/>
  <c r="I1509" i="2"/>
  <c r="G3600" i="4" s="1"/>
  <c r="I1510" i="2"/>
  <c r="I1511" i="2"/>
  <c r="I1512" i="2"/>
  <c r="I1513" i="2"/>
  <c r="I1514" i="2"/>
  <c r="G3618" i="4" s="1"/>
  <c r="I1515" i="2"/>
  <c r="I1516" i="2"/>
  <c r="G3621" i="4" s="1"/>
  <c r="I1517" i="2"/>
  <c r="I1518" i="2"/>
  <c r="I1519" i="2"/>
  <c r="I1520" i="2"/>
  <c r="I1521" i="2"/>
  <c r="I1522" i="2"/>
  <c r="I1523" i="2"/>
  <c r="I1524" i="2"/>
  <c r="I1525" i="2"/>
  <c r="I1526" i="2"/>
  <c r="G3653" i="4" s="1"/>
  <c r="I1527" i="2"/>
  <c r="I1528" i="2"/>
  <c r="I1529" i="2"/>
  <c r="I1530" i="2"/>
  <c r="I1531" i="2"/>
  <c r="G3665" i="4" s="1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G2" i="2"/>
  <c r="G3" i="2"/>
  <c r="F4" i="4" s="1"/>
  <c r="G4" i="2"/>
  <c r="G5" i="2"/>
  <c r="G6" i="2"/>
  <c r="G7" i="2"/>
  <c r="F16" i="4" s="1"/>
  <c r="G8" i="2"/>
  <c r="G9" i="2"/>
  <c r="F22" i="4" s="1"/>
  <c r="G10" i="2"/>
  <c r="G11" i="2"/>
  <c r="G12" i="2"/>
  <c r="G13" i="2"/>
  <c r="G14" i="2"/>
  <c r="G15" i="2"/>
  <c r="G16" i="2"/>
  <c r="G17" i="2"/>
  <c r="F54" i="4" s="1"/>
  <c r="G18" i="2"/>
  <c r="G19" i="2"/>
  <c r="F61" i="4" s="1"/>
  <c r="G20" i="2"/>
  <c r="F62" i="4" s="1"/>
  <c r="G21" i="2"/>
  <c r="G22" i="2"/>
  <c r="F67" i="4" s="1"/>
  <c r="G23" i="2"/>
  <c r="F68" i="4" s="1"/>
  <c r="G24" i="2"/>
  <c r="G25" i="2"/>
  <c r="F73" i="4" s="1"/>
  <c r="G26" i="2"/>
  <c r="F74" i="4" s="1"/>
  <c r="G27" i="2"/>
  <c r="G28" i="2"/>
  <c r="G29" i="2"/>
  <c r="F81" i="4" s="1"/>
  <c r="G30" i="2"/>
  <c r="G31" i="2"/>
  <c r="F86" i="4" s="1"/>
  <c r="G32" i="2"/>
  <c r="G33" i="2"/>
  <c r="F90" i="4" s="1"/>
  <c r="G34" i="2"/>
  <c r="F91" i="4" s="1"/>
  <c r="G35" i="2"/>
  <c r="F92" i="4" s="1"/>
  <c r="G36" i="2"/>
  <c r="G37" i="2"/>
  <c r="F95" i="4" s="1"/>
  <c r="G38" i="2"/>
  <c r="G39" i="2"/>
  <c r="F100" i="4" s="1"/>
  <c r="G40" i="2"/>
  <c r="F101" i="4" s="1"/>
  <c r="G41" i="2"/>
  <c r="G42" i="2"/>
  <c r="G43" i="2"/>
  <c r="G44" i="2"/>
  <c r="F113" i="4" s="1"/>
  <c r="G45" i="2"/>
  <c r="G46" i="2"/>
  <c r="F117" i="4" s="1"/>
  <c r="G47" i="2"/>
  <c r="G48" i="2"/>
  <c r="G49" i="2"/>
  <c r="G50" i="2"/>
  <c r="G51" i="2"/>
  <c r="F133" i="4" s="1"/>
  <c r="G52" i="2"/>
  <c r="G53" i="2"/>
  <c r="G54" i="2"/>
  <c r="G55" i="2"/>
  <c r="G56" i="2"/>
  <c r="F146" i="4" s="1"/>
  <c r="G57" i="2"/>
  <c r="F147" i="4" s="1"/>
  <c r="G58" i="2"/>
  <c r="G59" i="2"/>
  <c r="F150" i="4" s="1"/>
  <c r="G60" i="2"/>
  <c r="F151" i="4" s="1"/>
  <c r="G61" i="2"/>
  <c r="G62" i="2"/>
  <c r="G63" i="2"/>
  <c r="F161" i="4" s="1"/>
  <c r="G64" i="2"/>
  <c r="F162" i="4" s="1"/>
  <c r="G65" i="2"/>
  <c r="F163" i="4" s="1"/>
  <c r="G66" i="2"/>
  <c r="G67" i="2"/>
  <c r="F166" i="4" s="1"/>
  <c r="G68" i="2"/>
  <c r="G69" i="2"/>
  <c r="F172" i="4" s="1"/>
  <c r="G70" i="2"/>
  <c r="G71" i="2"/>
  <c r="G72" i="2"/>
  <c r="G73" i="2"/>
  <c r="F183" i="4" s="1"/>
  <c r="G74" i="2"/>
  <c r="F184" i="4" s="1"/>
  <c r="G75" i="2"/>
  <c r="G76" i="2"/>
  <c r="G77" i="2"/>
  <c r="G78" i="2"/>
  <c r="G79" i="2"/>
  <c r="G80" i="2"/>
  <c r="G81" i="2"/>
  <c r="G82" i="2"/>
  <c r="G83" i="2"/>
  <c r="F210" i="4" s="1"/>
  <c r="G84" i="2"/>
  <c r="F211" i="4" s="1"/>
  <c r="G85" i="2"/>
  <c r="F212" i="4" s="1"/>
  <c r="G86" i="2"/>
  <c r="G87" i="2"/>
  <c r="G88" i="2"/>
  <c r="G89" i="2"/>
  <c r="G90" i="2"/>
  <c r="F223" i="4" s="1"/>
  <c r="G91" i="2"/>
  <c r="G92" i="2"/>
  <c r="F226" i="4" s="1"/>
  <c r="G93" i="2"/>
  <c r="G94" i="2"/>
  <c r="G95" i="2"/>
  <c r="G96" i="2"/>
  <c r="F235" i="4" s="1"/>
  <c r="G97" i="2"/>
  <c r="F236" i="4" s="1"/>
  <c r="G98" i="2"/>
  <c r="G99" i="2"/>
  <c r="F239" i="4" s="1"/>
  <c r="G100" i="2"/>
  <c r="G101" i="2"/>
  <c r="G102" i="2"/>
  <c r="G103" i="2"/>
  <c r="G104" i="2"/>
  <c r="G105" i="2"/>
  <c r="F252" i="4" s="1"/>
  <c r="G106" i="2"/>
  <c r="G107" i="2"/>
  <c r="G108" i="2"/>
  <c r="F259" i="4" s="1"/>
  <c r="G109" i="2"/>
  <c r="G110" i="2"/>
  <c r="G111" i="2"/>
  <c r="F267" i="4" s="1"/>
  <c r="G112" i="2"/>
  <c r="G113" i="2"/>
  <c r="G114" i="2"/>
  <c r="G115" i="2"/>
  <c r="G116" i="2"/>
  <c r="G117" i="2"/>
  <c r="F286" i="4" s="1"/>
  <c r="G118" i="2"/>
  <c r="F287" i="4" s="1"/>
  <c r="G119" i="2"/>
  <c r="G120" i="2"/>
  <c r="G121" i="2"/>
  <c r="F292" i="4" s="1"/>
  <c r="G122" i="2"/>
  <c r="F293" i="4" s="1"/>
  <c r="G123" i="2"/>
  <c r="G124" i="2"/>
  <c r="G125" i="2"/>
  <c r="G126" i="2"/>
  <c r="F307" i="4" s="1"/>
  <c r="G127" i="2"/>
  <c r="G128" i="2"/>
  <c r="F312" i="4" s="1"/>
  <c r="G129" i="2"/>
  <c r="F313" i="4" s="1"/>
  <c r="G130" i="2"/>
  <c r="G131" i="2"/>
  <c r="F316" i="4" s="1"/>
  <c r="G132" i="2"/>
  <c r="G133" i="2"/>
  <c r="G134" i="2"/>
  <c r="G135" i="2"/>
  <c r="G136" i="2"/>
  <c r="G137" i="2"/>
  <c r="F336" i="4" s="1"/>
  <c r="G138" i="2"/>
  <c r="G139" i="2"/>
  <c r="G140" i="2"/>
  <c r="F342" i="4" s="1"/>
  <c r="G141" i="2"/>
  <c r="G142" i="2"/>
  <c r="G143" i="2"/>
  <c r="G144" i="2"/>
  <c r="F352" i="4" s="1"/>
  <c r="G145" i="2"/>
  <c r="F353" i="4" s="1"/>
  <c r="G146" i="2"/>
  <c r="G147" i="2"/>
  <c r="F356" i="4" s="1"/>
  <c r="G148" i="2"/>
  <c r="F357" i="4" s="1"/>
  <c r="G149" i="2"/>
  <c r="G150" i="2"/>
  <c r="G151" i="2"/>
  <c r="G152" i="2"/>
  <c r="F367" i="4" s="1"/>
  <c r="G153" i="2"/>
  <c r="G154" i="2"/>
  <c r="G155" i="2"/>
  <c r="F374" i="4" s="1"/>
  <c r="G156" i="2"/>
  <c r="G157" i="2"/>
  <c r="F378" i="4" s="1"/>
  <c r="G158" i="2"/>
  <c r="F379" i="4" s="1"/>
  <c r="G159" i="2"/>
  <c r="G160" i="2"/>
  <c r="G161" i="2"/>
  <c r="F384" i="4" s="1"/>
  <c r="G162" i="2"/>
  <c r="G163" i="2"/>
  <c r="G164" i="2"/>
  <c r="G165" i="2"/>
  <c r="G166" i="2"/>
  <c r="G167" i="2"/>
  <c r="F397" i="4" s="1"/>
  <c r="G168" i="2"/>
  <c r="F398" i="4" s="1"/>
  <c r="G169" i="2"/>
  <c r="F399" i="4" s="1"/>
  <c r="G170" i="2"/>
  <c r="F400" i="4" s="1"/>
  <c r="G171" i="2"/>
  <c r="G172" i="2"/>
  <c r="F405" i="4" s="1"/>
  <c r="G173" i="2"/>
  <c r="F406" i="4" s="1"/>
  <c r="G174" i="2"/>
  <c r="G175" i="2"/>
  <c r="G176" i="2"/>
  <c r="G177" i="2"/>
  <c r="G178" i="2"/>
  <c r="F424" i="4" s="1"/>
  <c r="G179" i="2"/>
  <c r="F425" i="4" s="1"/>
  <c r="G180" i="2"/>
  <c r="G181" i="2"/>
  <c r="F431" i="4" s="1"/>
  <c r="G182" i="2"/>
  <c r="G183" i="2"/>
  <c r="F434" i="4" s="1"/>
  <c r="G184" i="2"/>
  <c r="G185" i="2"/>
  <c r="F437" i="4" s="1"/>
  <c r="G186" i="2"/>
  <c r="F438" i="4" s="1"/>
  <c r="G187" i="2"/>
  <c r="F439" i="4" s="1"/>
  <c r="G188" i="2"/>
  <c r="F440" i="4" s="1"/>
  <c r="G189" i="2"/>
  <c r="G190" i="2"/>
  <c r="G191" i="2"/>
  <c r="G192" i="2"/>
  <c r="G193" i="2"/>
  <c r="G194" i="2"/>
  <c r="F458" i="4" s="1"/>
  <c r="G195" i="2"/>
  <c r="G196" i="2"/>
  <c r="G197" i="2"/>
  <c r="G198" i="2"/>
  <c r="G199" i="2"/>
  <c r="G200" i="2"/>
  <c r="G201" i="2"/>
  <c r="G202" i="2"/>
  <c r="G203" i="2"/>
  <c r="F485" i="4" s="1"/>
  <c r="G204" i="2"/>
  <c r="G205" i="2"/>
  <c r="F490" i="4" s="1"/>
  <c r="G206" i="2"/>
  <c r="F491" i="4" s="1"/>
  <c r="G207" i="2"/>
  <c r="G208" i="2"/>
  <c r="F494" i="4" s="1"/>
  <c r="G209" i="2"/>
  <c r="G210" i="2"/>
  <c r="G211" i="2"/>
  <c r="F499" i="4" s="1"/>
  <c r="G212" i="2"/>
  <c r="G213" i="2"/>
  <c r="G214" i="2"/>
  <c r="F510" i="4" s="1"/>
  <c r="G215" i="2"/>
  <c r="F511" i="4" s="1"/>
  <c r="G216" i="2"/>
  <c r="G217" i="2"/>
  <c r="G218" i="2"/>
  <c r="F520" i="4" s="1"/>
  <c r="G219" i="2"/>
  <c r="F521" i="4" s="1"/>
  <c r="G220" i="2"/>
  <c r="G221" i="2"/>
  <c r="G222" i="2"/>
  <c r="G223" i="2"/>
  <c r="F534" i="4" s="1"/>
  <c r="G224" i="2"/>
  <c r="G225" i="2"/>
  <c r="F541" i="4" s="1"/>
  <c r="G226" i="2"/>
  <c r="G227" i="2"/>
  <c r="G228" i="2"/>
  <c r="F546" i="4" s="1"/>
  <c r="G229" i="2"/>
  <c r="F547" i="4" s="1"/>
  <c r="G230" i="2"/>
  <c r="G231" i="2"/>
  <c r="G232" i="2"/>
  <c r="G233" i="2"/>
  <c r="G234" i="2"/>
  <c r="G235" i="2"/>
  <c r="F561" i="4" s="1"/>
  <c r="G236" i="2"/>
  <c r="G237" i="2"/>
  <c r="G238" i="2"/>
  <c r="F569" i="4" s="1"/>
  <c r="G239" i="2"/>
  <c r="F570" i="4" s="1"/>
  <c r="G240" i="2"/>
  <c r="F571" i="4" s="1"/>
  <c r="G241" i="2"/>
  <c r="F572" i="4" s="1"/>
  <c r="G242" i="2"/>
  <c r="F573" i="4" s="1"/>
  <c r="G243" i="2"/>
  <c r="F574" i="4" s="1"/>
  <c r="G244" i="2"/>
  <c r="G245" i="2"/>
  <c r="G246" i="2"/>
  <c r="G247" i="2"/>
  <c r="G248" i="2"/>
  <c r="F586" i="4" s="1"/>
  <c r="G249" i="2"/>
  <c r="G250" i="2"/>
  <c r="G251" i="2"/>
  <c r="G252" i="2"/>
  <c r="G253" i="2"/>
  <c r="G254" i="2"/>
  <c r="F608" i="4" s="1"/>
  <c r="G255" i="2"/>
  <c r="F609" i="4" s="1"/>
  <c r="G256" i="2"/>
  <c r="G257" i="2"/>
  <c r="G258" i="2"/>
  <c r="G259" i="2"/>
  <c r="G260" i="2"/>
  <c r="G261" i="2"/>
  <c r="G262" i="2"/>
  <c r="G263" i="2"/>
  <c r="G264" i="2"/>
  <c r="G265" i="2"/>
  <c r="G266" i="2"/>
  <c r="F647" i="4" s="1"/>
  <c r="G267" i="2"/>
  <c r="G268" i="2"/>
  <c r="F650" i="4" s="1"/>
  <c r="G269" i="2"/>
  <c r="F651" i="4" s="1"/>
  <c r="G270" i="2"/>
  <c r="F652" i="4" s="1"/>
  <c r="G271" i="2"/>
  <c r="G272" i="2"/>
  <c r="G273" i="2"/>
  <c r="G274" i="2"/>
  <c r="G275" i="2"/>
  <c r="G276" i="2"/>
  <c r="G277" i="2"/>
  <c r="G278" i="2"/>
  <c r="G279" i="2"/>
  <c r="G280" i="2"/>
  <c r="G281" i="2"/>
  <c r="F679" i="4" s="1"/>
  <c r="G282" i="2"/>
  <c r="G283" i="2"/>
  <c r="G284" i="2"/>
  <c r="G285" i="2"/>
  <c r="F692" i="4" s="1"/>
  <c r="G286" i="2"/>
  <c r="G287" i="2"/>
  <c r="G288" i="2"/>
  <c r="F700" i="4" s="1"/>
  <c r="G289" i="2"/>
  <c r="G290" i="2"/>
  <c r="G291" i="2"/>
  <c r="G292" i="2"/>
  <c r="G293" i="2"/>
  <c r="G294" i="2"/>
  <c r="G295" i="2"/>
  <c r="G296" i="2"/>
  <c r="F724" i="4" s="1"/>
  <c r="G297" i="2"/>
  <c r="F725" i="4" s="1"/>
  <c r="G298" i="2"/>
  <c r="F726" i="4" s="1"/>
  <c r="G299" i="2"/>
  <c r="G300" i="2"/>
  <c r="G301" i="2"/>
  <c r="F731" i="4" s="1"/>
  <c r="G302" i="2"/>
  <c r="F732" i="4" s="1"/>
  <c r="G303" i="2"/>
  <c r="G304" i="2"/>
  <c r="G305" i="2"/>
  <c r="G306" i="2"/>
  <c r="F742" i="4" s="1"/>
  <c r="G307" i="2"/>
  <c r="F743" i="4" s="1"/>
  <c r="G308" i="2"/>
  <c r="G309" i="2"/>
  <c r="G310" i="2"/>
  <c r="G311" i="2"/>
  <c r="G312" i="2"/>
  <c r="F760" i="4" s="1"/>
  <c r="G313" i="2"/>
  <c r="G314" i="2"/>
  <c r="G315" i="2"/>
  <c r="F765" i="4" s="1"/>
  <c r="G316" i="2"/>
  <c r="F766" i="4" s="1"/>
  <c r="G317" i="2"/>
  <c r="G318" i="2"/>
  <c r="F771" i="4" s="1"/>
  <c r="G319" i="2"/>
  <c r="F772" i="4" s="1"/>
  <c r="G320" i="2"/>
  <c r="G321" i="2"/>
  <c r="G322" i="2"/>
  <c r="F777" i="4" s="1"/>
  <c r="G323" i="2"/>
  <c r="F778" i="4" s="1"/>
  <c r="G324" i="2"/>
  <c r="G325" i="2"/>
  <c r="F784" i="4" s="1"/>
  <c r="G326" i="2"/>
  <c r="F785" i="4" s="1"/>
  <c r="G327" i="2"/>
  <c r="F786" i="4" s="1"/>
  <c r="G328" i="2"/>
  <c r="G329" i="2"/>
  <c r="G330" i="2"/>
  <c r="G331" i="2"/>
  <c r="G332" i="2"/>
  <c r="G333" i="2"/>
  <c r="F807" i="4" s="1"/>
  <c r="G334" i="2"/>
  <c r="F808" i="4" s="1"/>
  <c r="G335" i="2"/>
  <c r="F809" i="4" s="1"/>
  <c r="G336" i="2"/>
  <c r="F810" i="4" s="1"/>
  <c r="G337" i="2"/>
  <c r="G338" i="2"/>
  <c r="F813" i="4" s="1"/>
  <c r="G339" i="2"/>
  <c r="G340" i="2"/>
  <c r="F817" i="4" s="1"/>
  <c r="G341" i="2"/>
  <c r="G342" i="2"/>
  <c r="G343" i="2"/>
  <c r="F826" i="4" s="1"/>
  <c r="G344" i="2"/>
  <c r="G345" i="2"/>
  <c r="G346" i="2"/>
  <c r="G347" i="2"/>
  <c r="F835" i="4" s="1"/>
  <c r="G348" i="2"/>
  <c r="F836" i="4" s="1"/>
  <c r="G349" i="2"/>
  <c r="F837" i="4" s="1"/>
  <c r="G350" i="2"/>
  <c r="F838" i="4" s="1"/>
  <c r="G351" i="2"/>
  <c r="F839" i="4" s="1"/>
  <c r="G352" i="2"/>
  <c r="F840" i="4" s="1"/>
  <c r="G353" i="2"/>
  <c r="G354" i="2"/>
  <c r="G355" i="2"/>
  <c r="F850" i="4" s="1"/>
  <c r="G356" i="2"/>
  <c r="F851" i="4" s="1"/>
  <c r="G357" i="2"/>
  <c r="G358" i="2"/>
  <c r="G359" i="2"/>
  <c r="F857" i="4" s="1"/>
  <c r="G360" i="2"/>
  <c r="G361" i="2"/>
  <c r="G362" i="2"/>
  <c r="F863" i="4" s="1"/>
  <c r="G363" i="2"/>
  <c r="G364" i="2"/>
  <c r="G365" i="2"/>
  <c r="G366" i="2"/>
  <c r="G367" i="2"/>
  <c r="G368" i="2"/>
  <c r="G369" i="2"/>
  <c r="G370" i="2"/>
  <c r="F893" i="4" s="1"/>
  <c r="G371" i="2"/>
  <c r="F894" i="4" s="1"/>
  <c r="G372" i="2"/>
  <c r="G373" i="2"/>
  <c r="G374" i="2"/>
  <c r="G375" i="2"/>
  <c r="G376" i="2"/>
  <c r="G377" i="2"/>
  <c r="F906" i="4" s="1"/>
  <c r="G378" i="2"/>
  <c r="G379" i="2"/>
  <c r="G380" i="2"/>
  <c r="F912" i="4" s="1"/>
  <c r="G381" i="2"/>
  <c r="G382" i="2"/>
  <c r="F917" i="4" s="1"/>
  <c r="G383" i="2"/>
  <c r="F918" i="4" s="1"/>
  <c r="G384" i="2"/>
  <c r="G385" i="2"/>
  <c r="F922" i="4" s="1"/>
  <c r="G386" i="2"/>
  <c r="F923" i="4" s="1"/>
  <c r="G387" i="2"/>
  <c r="G388" i="2"/>
  <c r="F926" i="4" s="1"/>
  <c r="G389" i="2"/>
  <c r="G390" i="2"/>
  <c r="G391" i="2"/>
  <c r="F934" i="4" s="1"/>
  <c r="G392" i="2"/>
  <c r="F935" i="4" s="1"/>
  <c r="G393" i="2"/>
  <c r="G394" i="2"/>
  <c r="F939" i="4" s="1"/>
  <c r="G395" i="2"/>
  <c r="G396" i="2"/>
  <c r="G397" i="2"/>
  <c r="G398" i="2"/>
  <c r="G399" i="2"/>
  <c r="G400" i="2"/>
  <c r="G401" i="2"/>
  <c r="G402" i="2"/>
  <c r="G403" i="2"/>
  <c r="G404" i="2"/>
  <c r="G405" i="2"/>
  <c r="G406" i="2"/>
  <c r="F983" i="4" s="1"/>
  <c r="G407" i="2"/>
  <c r="G408" i="2"/>
  <c r="G409" i="2"/>
  <c r="F993" i="4" s="1"/>
  <c r="G410" i="2"/>
  <c r="G411" i="2"/>
  <c r="G412" i="2"/>
  <c r="G413" i="2"/>
  <c r="F1003" i="4" s="1"/>
  <c r="G414" i="2"/>
  <c r="G415" i="2"/>
  <c r="G416" i="2"/>
  <c r="G417" i="2"/>
  <c r="G418" i="2"/>
  <c r="G419" i="2"/>
  <c r="F1018" i="4" s="1"/>
  <c r="G420" i="2"/>
  <c r="F1019" i="4" s="1"/>
  <c r="G421" i="2"/>
  <c r="G422" i="2"/>
  <c r="G423" i="2"/>
  <c r="G424" i="2"/>
  <c r="F1028" i="4" s="1"/>
  <c r="G425" i="2"/>
  <c r="F1029" i="4" s="1"/>
  <c r="G426" i="2"/>
  <c r="F1030" i="4" s="1"/>
  <c r="G427" i="2"/>
  <c r="G428" i="2"/>
  <c r="G429" i="2"/>
  <c r="G430" i="2"/>
  <c r="G431" i="2"/>
  <c r="F1047" i="4" s="1"/>
  <c r="G432" i="2"/>
  <c r="G433" i="2"/>
  <c r="F1053" i="4" s="1"/>
  <c r="G434" i="2"/>
  <c r="F1054" i="4" s="1"/>
  <c r="G435" i="2"/>
  <c r="F1055" i="4" s="1"/>
  <c r="G436" i="2"/>
  <c r="F1056" i="4" s="1"/>
  <c r="G437" i="2"/>
  <c r="F1057" i="4" s="1"/>
  <c r="G438" i="2"/>
  <c r="G439" i="2"/>
  <c r="F1062" i="4" s="1"/>
  <c r="G440" i="2"/>
  <c r="G441" i="2"/>
  <c r="G442" i="2"/>
  <c r="G443" i="2"/>
  <c r="G444" i="2"/>
  <c r="G445" i="2"/>
  <c r="G446" i="2"/>
  <c r="F1084" i="4" s="1"/>
  <c r="G447" i="2"/>
  <c r="G448" i="2"/>
  <c r="F1088" i="4" s="1"/>
  <c r="G449" i="2"/>
  <c r="G450" i="2"/>
  <c r="G451" i="2"/>
  <c r="G452" i="2"/>
  <c r="G453" i="2"/>
  <c r="F1103" i="4" s="1"/>
  <c r="G454" i="2"/>
  <c r="F1104" i="4" s="1"/>
  <c r="G455" i="2"/>
  <c r="F1105" i="4" s="1"/>
  <c r="G456" i="2"/>
  <c r="F1106" i="4" s="1"/>
  <c r="G457" i="2"/>
  <c r="F1107" i="4" s="1"/>
  <c r="G458" i="2"/>
  <c r="G459" i="2"/>
  <c r="G460" i="2"/>
  <c r="F1114" i="4" s="1"/>
  <c r="G461" i="2"/>
  <c r="G462" i="2"/>
  <c r="G463" i="2"/>
  <c r="G464" i="2"/>
  <c r="G465" i="2"/>
  <c r="G466" i="2"/>
  <c r="F1134" i="4" s="1"/>
  <c r="G467" i="2"/>
  <c r="F1135" i="4" s="1"/>
  <c r="G468" i="2"/>
  <c r="G469" i="2"/>
  <c r="F1141" i="4" s="1"/>
  <c r="G470" i="2"/>
  <c r="G471" i="2"/>
  <c r="G472" i="2"/>
  <c r="F1146" i="4" s="1"/>
  <c r="G473" i="2"/>
  <c r="F1147" i="4" s="1"/>
  <c r="G474" i="2"/>
  <c r="F1148" i="4" s="1"/>
  <c r="G475" i="2"/>
  <c r="G476" i="2"/>
  <c r="F1154" i="4" s="1"/>
  <c r="G477" i="2"/>
  <c r="G478" i="2"/>
  <c r="G479" i="2"/>
  <c r="F1160" i="4" s="1"/>
  <c r="G480" i="2"/>
  <c r="G481" i="2"/>
  <c r="G482" i="2"/>
  <c r="G483" i="2"/>
  <c r="F1172" i="4" s="1"/>
  <c r="G484" i="2"/>
  <c r="G485" i="2"/>
  <c r="G486" i="2"/>
  <c r="G487" i="2"/>
  <c r="G488" i="2"/>
  <c r="G489" i="2"/>
  <c r="G490" i="2"/>
  <c r="G491" i="2"/>
  <c r="G492" i="2"/>
  <c r="F1197" i="4" s="1"/>
  <c r="G493" i="2"/>
  <c r="G494" i="2"/>
  <c r="G495" i="2"/>
  <c r="G496" i="2"/>
  <c r="G497" i="2"/>
  <c r="F1210" i="4" s="1"/>
  <c r="G498" i="2"/>
  <c r="F1211" i="4" s="1"/>
  <c r="G499" i="2"/>
  <c r="F1212" i="4" s="1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F1972" i="4" s="1"/>
  <c r="G808" i="2"/>
  <c r="F1973" i="4" s="1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25" i="7" a="1"/>
  <c r="F25" i="7" s="1"/>
  <c r="B16" i="7" a="1"/>
  <c r="B25" i="7" a="1"/>
  <c r="B25" i="7" s="1"/>
  <c r="G16" i="6"/>
  <c r="C2" i="7" a="1"/>
  <c r="C2" i="7" s="1"/>
  <c r="L206" i="9" l="1"/>
  <c r="H206" i="9" a="1"/>
  <c r="H206" i="9" s="1"/>
  <c r="K464" i="2"/>
  <c r="C111" i="9" a="1"/>
  <c r="C111" i="9" s="1"/>
  <c r="D111" i="9" s="1" a="1"/>
  <c r="D111" i="9" s="1"/>
  <c r="G2" i="4"/>
  <c r="G3" i="4"/>
  <c r="G5" i="4"/>
  <c r="G6" i="4"/>
  <c r="G7" i="4"/>
  <c r="G8" i="4"/>
  <c r="G9" i="4"/>
  <c r="G11" i="4"/>
  <c r="G10" i="4"/>
  <c r="G12" i="4"/>
  <c r="G14" i="4"/>
  <c r="G13" i="4"/>
  <c r="G15" i="4"/>
  <c r="G20" i="4"/>
  <c r="G17" i="4"/>
  <c r="G19" i="4"/>
  <c r="G21" i="4"/>
  <c r="G18" i="4"/>
  <c r="G23" i="4"/>
  <c r="G24" i="4"/>
  <c r="G25" i="4"/>
  <c r="G26" i="4"/>
  <c r="G27" i="4"/>
  <c r="G31" i="4"/>
  <c r="G29" i="4"/>
  <c r="G28" i="4"/>
  <c r="G32" i="4"/>
  <c r="G30" i="4"/>
  <c r="G33" i="4"/>
  <c r="G37" i="4"/>
  <c r="G34" i="4"/>
  <c r="G38" i="4"/>
  <c r="G36" i="4"/>
  <c r="G35" i="4"/>
  <c r="G41" i="4"/>
  <c r="G42" i="4"/>
  <c r="G43" i="4"/>
  <c r="G39" i="4"/>
  <c r="G40" i="4"/>
  <c r="G44" i="4"/>
  <c r="G45" i="4"/>
  <c r="G47" i="4"/>
  <c r="G48" i="4"/>
  <c r="G50" i="4"/>
  <c r="G46" i="4"/>
  <c r="G49" i="4"/>
  <c r="G51" i="4"/>
  <c r="G52" i="4"/>
  <c r="G53" i="4"/>
  <c r="G56" i="4"/>
  <c r="G58" i="4"/>
  <c r="G57" i="4"/>
  <c r="G60" i="4"/>
  <c r="G55" i="4"/>
  <c r="G59" i="4"/>
  <c r="G64" i="4"/>
  <c r="G63" i="4"/>
  <c r="G66" i="4"/>
  <c r="G65" i="4"/>
  <c r="G71" i="4"/>
  <c r="G69" i="4"/>
  <c r="G70" i="4"/>
  <c r="G72" i="4"/>
  <c r="G75" i="4"/>
  <c r="G77" i="4"/>
  <c r="G76" i="4"/>
  <c r="G79" i="4"/>
  <c r="G78" i="4"/>
  <c r="G80" i="4"/>
  <c r="G83" i="4"/>
  <c r="G85" i="4"/>
  <c r="G82" i="4"/>
  <c r="G84" i="4"/>
  <c r="G87" i="4"/>
  <c r="G89" i="4"/>
  <c r="G88" i="4"/>
  <c r="G94" i="4"/>
  <c r="G93" i="4"/>
  <c r="G99" i="4"/>
  <c r="G97" i="4"/>
  <c r="G98" i="4"/>
  <c r="G96" i="4"/>
  <c r="G105" i="4"/>
  <c r="G103" i="4"/>
  <c r="G106" i="4"/>
  <c r="G104" i="4"/>
  <c r="G102" i="4"/>
  <c r="G108" i="4"/>
  <c r="G107" i="4"/>
  <c r="G110" i="4"/>
  <c r="G109" i="4"/>
  <c r="G112" i="4"/>
  <c r="G111" i="4"/>
  <c r="G116" i="4"/>
  <c r="G114" i="4"/>
  <c r="G115" i="4"/>
  <c r="G118" i="4"/>
  <c r="G121" i="4"/>
  <c r="G120" i="4"/>
  <c r="G122" i="4"/>
  <c r="G119" i="4"/>
  <c r="G124" i="4"/>
  <c r="G123" i="4"/>
  <c r="G125" i="4"/>
  <c r="G127" i="4"/>
  <c r="G126" i="4"/>
  <c r="G128" i="4"/>
  <c r="G132" i="4"/>
  <c r="G129" i="4"/>
  <c r="G131" i="4"/>
  <c r="G130" i="4"/>
  <c r="G138" i="4"/>
  <c r="G137" i="4"/>
  <c r="G134" i="4"/>
  <c r="G135" i="4"/>
  <c r="G136" i="4"/>
  <c r="G139" i="4"/>
  <c r="G140" i="4"/>
  <c r="G141" i="4"/>
  <c r="G142" i="4"/>
  <c r="G143" i="4"/>
  <c r="G145" i="4"/>
  <c r="G144" i="4"/>
  <c r="G149" i="4"/>
  <c r="G148" i="4"/>
  <c r="G154" i="4"/>
  <c r="G153" i="4"/>
  <c r="G152" i="4"/>
  <c r="G155" i="4"/>
  <c r="G159" i="4"/>
  <c r="G158" i="4"/>
  <c r="G160" i="4"/>
  <c r="G157" i="4"/>
  <c r="G156" i="4"/>
  <c r="G164" i="4"/>
  <c r="G165" i="4"/>
  <c r="G168" i="4"/>
  <c r="G171" i="4"/>
  <c r="G170" i="4"/>
  <c r="G167" i="4"/>
  <c r="G169" i="4"/>
  <c r="G174" i="4"/>
  <c r="G173" i="4"/>
  <c r="G176" i="4"/>
  <c r="G177" i="4"/>
  <c r="G175" i="4"/>
  <c r="G181" i="4"/>
  <c r="G179" i="4"/>
  <c r="G178" i="4"/>
  <c r="G182" i="4"/>
  <c r="G180" i="4"/>
  <c r="G186" i="4"/>
  <c r="G185" i="4"/>
  <c r="G188" i="4"/>
  <c r="G187" i="4"/>
  <c r="G189" i="4"/>
  <c r="G192" i="4"/>
  <c r="G190" i="4"/>
  <c r="G193" i="4"/>
  <c r="G191" i="4"/>
  <c r="G194" i="4"/>
  <c r="G195" i="4"/>
  <c r="G196" i="4"/>
  <c r="G197" i="4"/>
  <c r="G199" i="4"/>
  <c r="G198" i="4"/>
  <c r="G201" i="4"/>
  <c r="G202" i="4"/>
  <c r="G200" i="4"/>
  <c r="G206" i="4"/>
  <c r="G203" i="4"/>
  <c r="G205" i="4"/>
  <c r="G204" i="4"/>
  <c r="G207" i="4"/>
  <c r="G208" i="4"/>
  <c r="G209" i="4"/>
  <c r="G213" i="4"/>
  <c r="G214" i="4"/>
  <c r="G215" i="4"/>
  <c r="G216" i="4"/>
  <c r="G217" i="4"/>
  <c r="G218" i="4"/>
  <c r="G219" i="4"/>
  <c r="G220" i="4"/>
  <c r="G222" i="4"/>
  <c r="G221" i="4"/>
  <c r="G225" i="4"/>
  <c r="G224" i="4"/>
  <c r="G227" i="4"/>
  <c r="G228" i="4"/>
  <c r="G229" i="4"/>
  <c r="G230" i="4"/>
  <c r="G231" i="4"/>
  <c r="G232" i="4"/>
  <c r="G233" i="4"/>
  <c r="G234" i="4"/>
  <c r="G238" i="4"/>
  <c r="G237" i="4"/>
  <c r="G241" i="4"/>
  <c r="G240" i="4"/>
  <c r="G243" i="4"/>
  <c r="G242" i="4"/>
  <c r="G244" i="4"/>
  <c r="G245" i="4"/>
  <c r="G246" i="4"/>
  <c r="G247" i="4"/>
  <c r="G248" i="4"/>
  <c r="G249" i="4"/>
  <c r="G251" i="4"/>
  <c r="G250" i="4"/>
  <c r="G253" i="4"/>
  <c r="G254" i="4"/>
  <c r="G255" i="4"/>
  <c r="G256" i="4"/>
  <c r="G258" i="4"/>
  <c r="G257" i="4"/>
  <c r="G261" i="4"/>
  <c r="G260" i="4"/>
  <c r="G266" i="4"/>
  <c r="G265" i="4"/>
  <c r="G264" i="4"/>
  <c r="G263" i="4"/>
  <c r="G262" i="4"/>
  <c r="G269" i="4"/>
  <c r="G268" i="4"/>
  <c r="G272" i="4"/>
  <c r="G273" i="4"/>
  <c r="G271" i="4"/>
  <c r="G270" i="4"/>
  <c r="G278" i="4"/>
  <c r="G277" i="4"/>
  <c r="G276" i="4"/>
  <c r="G275" i="4"/>
  <c r="G274" i="4"/>
  <c r="G280" i="4"/>
  <c r="G281" i="4"/>
  <c r="G282" i="4"/>
  <c r="G279" i="4"/>
  <c r="G284" i="4"/>
  <c r="G283" i="4"/>
  <c r="G285" i="4"/>
  <c r="G288" i="4"/>
  <c r="G289" i="4"/>
  <c r="G291" i="4"/>
  <c r="G290" i="4"/>
  <c r="G298" i="4"/>
  <c r="G295" i="4"/>
  <c r="G294" i="4"/>
  <c r="G296" i="4"/>
  <c r="G297" i="4"/>
  <c r="G300" i="4"/>
  <c r="G299" i="4"/>
  <c r="G305" i="4"/>
  <c r="G306" i="4"/>
  <c r="G304" i="4"/>
  <c r="G302" i="4"/>
  <c r="G303" i="4"/>
  <c r="G301" i="4"/>
  <c r="G311" i="4"/>
  <c r="G310" i="4"/>
  <c r="G309" i="4"/>
  <c r="G308" i="4"/>
  <c r="G315" i="4"/>
  <c r="G314" i="4"/>
  <c r="G317" i="4"/>
  <c r="G318" i="4"/>
  <c r="G323" i="4"/>
  <c r="G322" i="4"/>
  <c r="G319" i="4"/>
  <c r="G320" i="4"/>
  <c r="G321" i="4"/>
  <c r="G324" i="4"/>
  <c r="G325" i="4"/>
  <c r="G326" i="4"/>
  <c r="G330" i="4"/>
  <c r="G327" i="4"/>
  <c r="G328" i="4"/>
  <c r="G329" i="4"/>
  <c r="G334" i="4"/>
  <c r="G333" i="4"/>
  <c r="G332" i="4"/>
  <c r="G331" i="4"/>
  <c r="G335" i="4"/>
  <c r="G338" i="4"/>
  <c r="G337" i="4"/>
  <c r="G341" i="4"/>
  <c r="G340" i="4"/>
  <c r="G339" i="4"/>
  <c r="G345" i="4"/>
  <c r="G344" i="4"/>
  <c r="G343" i="4"/>
  <c r="G346" i="4"/>
  <c r="G348" i="4"/>
  <c r="G347" i="4"/>
  <c r="G351" i="4"/>
  <c r="G350" i="4"/>
  <c r="G349" i="4"/>
  <c r="G355" i="4"/>
  <c r="G354" i="4"/>
  <c r="G359" i="4"/>
  <c r="G360" i="4"/>
  <c r="G358" i="4"/>
  <c r="G361" i="4"/>
  <c r="G362" i="4"/>
  <c r="G363" i="4"/>
  <c r="G365" i="4"/>
  <c r="G366" i="4"/>
  <c r="G364" i="4"/>
  <c r="G368" i="4"/>
  <c r="G369" i="4"/>
  <c r="G370" i="4"/>
  <c r="G371" i="4"/>
  <c r="G372" i="4"/>
  <c r="G373" i="4"/>
  <c r="G376" i="4"/>
  <c r="G375" i="4"/>
  <c r="G377" i="4"/>
  <c r="G380" i="4"/>
  <c r="G381" i="4"/>
  <c r="G382" i="4"/>
  <c r="G383" i="4"/>
  <c r="G385" i="4"/>
  <c r="G386" i="4"/>
  <c r="G388" i="4"/>
  <c r="G387" i="4"/>
  <c r="G389" i="4"/>
  <c r="G390" i="4"/>
  <c r="G391" i="4"/>
  <c r="G392" i="4"/>
  <c r="G393" i="4"/>
  <c r="G396" i="4"/>
  <c r="G395" i="4"/>
  <c r="G394" i="4"/>
  <c r="G403" i="4"/>
  <c r="G402" i="4"/>
  <c r="G401" i="4"/>
  <c r="G404" i="4"/>
  <c r="G409" i="4"/>
  <c r="G411" i="4"/>
  <c r="G410" i="4"/>
  <c r="G408" i="4"/>
  <c r="G407" i="4"/>
  <c r="G413" i="4"/>
  <c r="G412" i="4"/>
  <c r="G416" i="4"/>
  <c r="G419" i="4"/>
  <c r="G418" i="4"/>
  <c r="G417" i="4"/>
  <c r="G415" i="4"/>
  <c r="G414" i="4"/>
  <c r="G422" i="4"/>
  <c r="G420" i="4"/>
  <c r="G421" i="4"/>
  <c r="G423" i="4"/>
  <c r="G427" i="4"/>
  <c r="G428" i="4"/>
  <c r="G429" i="4"/>
  <c r="G426" i="4"/>
  <c r="G430" i="4"/>
  <c r="G432" i="4"/>
  <c r="G433" i="4"/>
  <c r="G435" i="4"/>
  <c r="G436" i="4"/>
  <c r="G441" i="4"/>
  <c r="G442" i="4"/>
  <c r="G446" i="4"/>
  <c r="G447" i="4"/>
  <c r="G443" i="4"/>
  <c r="G444" i="4"/>
  <c r="G445" i="4"/>
  <c r="G448" i="4"/>
  <c r="G449" i="4"/>
  <c r="G450" i="4"/>
  <c r="G452" i="4"/>
  <c r="G451" i="4"/>
  <c r="G453" i="4"/>
  <c r="G454" i="4"/>
  <c r="G456" i="4"/>
  <c r="G457" i="4"/>
  <c r="G455" i="4"/>
  <c r="G459" i="4"/>
  <c r="G460" i="4"/>
  <c r="G461" i="4"/>
  <c r="G462" i="4"/>
  <c r="G464" i="4"/>
  <c r="G463" i="4"/>
  <c r="G465" i="4"/>
  <c r="G469" i="4"/>
  <c r="G466" i="4"/>
  <c r="G468" i="4"/>
  <c r="G467" i="4"/>
  <c r="G471" i="4"/>
  <c r="G470" i="4"/>
  <c r="G472" i="4"/>
  <c r="G473" i="4"/>
  <c r="G475" i="4"/>
  <c r="G476" i="4"/>
  <c r="G477" i="4"/>
  <c r="G478" i="4"/>
  <c r="G474" i="4"/>
  <c r="G479" i="4"/>
  <c r="G480" i="4"/>
  <c r="G481" i="4"/>
  <c r="G482" i="4"/>
  <c r="G483" i="4"/>
  <c r="G484" i="4"/>
  <c r="G489" i="4"/>
  <c r="G486" i="4"/>
  <c r="G488" i="4"/>
  <c r="G487" i="4"/>
  <c r="G493" i="4"/>
  <c r="G492" i="4"/>
  <c r="G496" i="4"/>
  <c r="G495" i="4"/>
  <c r="G498" i="4"/>
  <c r="G497" i="4"/>
  <c r="G503" i="4"/>
  <c r="G502" i="4"/>
  <c r="G501" i="4"/>
  <c r="G500" i="4"/>
  <c r="G504" i="4"/>
  <c r="G507" i="4"/>
  <c r="G505" i="4"/>
  <c r="G506" i="4"/>
  <c r="G508" i="4"/>
  <c r="G509" i="4"/>
  <c r="G512" i="4"/>
  <c r="G513" i="4"/>
  <c r="G514" i="4"/>
  <c r="G515" i="4"/>
  <c r="G516" i="4"/>
  <c r="G518" i="4"/>
  <c r="G517" i="4"/>
  <c r="G519" i="4"/>
  <c r="G525" i="4"/>
  <c r="G524" i="4"/>
  <c r="G522" i="4"/>
  <c r="G523" i="4"/>
  <c r="G527" i="4"/>
  <c r="G528" i="4"/>
  <c r="G529" i="4"/>
  <c r="G526" i="4"/>
  <c r="G532" i="4"/>
  <c r="G533" i="4"/>
  <c r="G530" i="4"/>
  <c r="G531" i="4"/>
  <c r="G540" i="4"/>
  <c r="G539" i="4"/>
  <c r="G538" i="4"/>
  <c r="G536" i="4"/>
  <c r="G537" i="4"/>
  <c r="G535" i="4"/>
  <c r="G543" i="4"/>
  <c r="G542" i="4"/>
  <c r="G545" i="4"/>
  <c r="G544" i="4"/>
  <c r="G549" i="4"/>
  <c r="G548" i="4"/>
  <c r="G550" i="4"/>
  <c r="G551" i="4"/>
  <c r="G553" i="4"/>
  <c r="G552" i="4"/>
  <c r="G555" i="4"/>
  <c r="G554" i="4"/>
  <c r="G556" i="4"/>
  <c r="G559" i="4"/>
  <c r="G560" i="4"/>
  <c r="G558" i="4"/>
  <c r="G557" i="4"/>
  <c r="G564" i="4"/>
  <c r="G562" i="4"/>
  <c r="G565" i="4"/>
  <c r="G563" i="4"/>
  <c r="G566" i="4"/>
  <c r="G567" i="4"/>
  <c r="G568" i="4"/>
  <c r="G576" i="4"/>
  <c r="G577" i="4"/>
  <c r="G575" i="4"/>
  <c r="G579" i="4"/>
  <c r="G578" i="4"/>
  <c r="G580" i="4"/>
  <c r="G581" i="4"/>
  <c r="G584" i="4"/>
  <c r="G582" i="4"/>
  <c r="G583" i="4"/>
  <c r="G585" i="4"/>
  <c r="G589" i="4"/>
  <c r="G587" i="4"/>
  <c r="G588" i="4"/>
  <c r="G591" i="4"/>
  <c r="G590" i="4"/>
  <c r="G595" i="4"/>
  <c r="G594" i="4"/>
  <c r="G592" i="4"/>
  <c r="G597" i="4"/>
  <c r="G596" i="4"/>
  <c r="G593" i="4"/>
  <c r="G600" i="4"/>
  <c r="G598" i="4"/>
  <c r="G599" i="4"/>
  <c r="G602" i="4"/>
  <c r="G601" i="4"/>
  <c r="G607" i="4"/>
  <c r="G603" i="4"/>
  <c r="G605" i="4"/>
  <c r="G604" i="4"/>
  <c r="G606" i="4"/>
  <c r="G613" i="4"/>
  <c r="G611" i="4"/>
  <c r="G610" i="4"/>
  <c r="G612" i="4"/>
  <c r="G616" i="4"/>
  <c r="G615" i="4"/>
  <c r="G614" i="4"/>
  <c r="G620" i="4"/>
  <c r="G621" i="4"/>
  <c r="G617" i="4"/>
  <c r="G619" i="4"/>
  <c r="G618" i="4"/>
  <c r="G627" i="4"/>
  <c r="G624" i="4"/>
  <c r="G625" i="4"/>
  <c r="G623" i="4"/>
  <c r="G622" i="4"/>
  <c r="G626" i="4"/>
  <c r="G629" i="4"/>
  <c r="G628" i="4"/>
  <c r="G631" i="4"/>
  <c r="G630" i="4"/>
  <c r="G634" i="4"/>
  <c r="G633" i="4"/>
  <c r="G632" i="4"/>
  <c r="G636" i="4"/>
  <c r="G635" i="4"/>
  <c r="G641" i="4"/>
  <c r="G640" i="4"/>
  <c r="G642" i="4"/>
  <c r="G639" i="4"/>
  <c r="G638" i="4"/>
  <c r="G637" i="4"/>
  <c r="G645" i="4"/>
  <c r="G646" i="4"/>
  <c r="G644" i="4"/>
  <c r="G643" i="4"/>
  <c r="G649" i="4"/>
  <c r="G648" i="4"/>
  <c r="G654" i="4"/>
  <c r="G655" i="4"/>
  <c r="G653" i="4"/>
  <c r="G656" i="4"/>
  <c r="G657" i="4"/>
  <c r="G658" i="4"/>
  <c r="G659" i="4"/>
  <c r="G660" i="4"/>
  <c r="G661" i="4"/>
  <c r="G662" i="4"/>
  <c r="G664" i="4"/>
  <c r="G663" i="4"/>
  <c r="G666" i="4"/>
  <c r="G665" i="4"/>
  <c r="G668" i="4"/>
  <c r="G667" i="4"/>
  <c r="G670" i="4"/>
  <c r="G669" i="4"/>
  <c r="G672" i="4"/>
  <c r="G671" i="4"/>
  <c r="G673" i="4"/>
  <c r="G674" i="4"/>
  <c r="G677" i="4"/>
  <c r="G676" i="4"/>
  <c r="G675" i="4"/>
  <c r="G678" i="4"/>
  <c r="G681" i="4"/>
  <c r="G680" i="4"/>
  <c r="G686" i="4"/>
  <c r="G683" i="4"/>
  <c r="G685" i="4"/>
  <c r="G684" i="4"/>
  <c r="G682" i="4"/>
  <c r="G688" i="4"/>
  <c r="G687" i="4"/>
  <c r="G691" i="4"/>
  <c r="G690" i="4"/>
  <c r="G689" i="4"/>
  <c r="G696" i="4"/>
  <c r="G694" i="4"/>
  <c r="G693" i="4"/>
  <c r="G695" i="4"/>
  <c r="G697" i="4"/>
  <c r="G698" i="4"/>
  <c r="G699" i="4"/>
  <c r="G701" i="4"/>
  <c r="G703" i="4"/>
  <c r="G702" i="4"/>
  <c r="G706" i="4"/>
  <c r="G705" i="4"/>
  <c r="G704" i="4"/>
  <c r="G709" i="4"/>
  <c r="G710" i="4"/>
  <c r="G707" i="4"/>
  <c r="G711" i="4"/>
  <c r="G708" i="4"/>
  <c r="G712" i="4"/>
  <c r="G713" i="4"/>
  <c r="G717" i="4"/>
  <c r="G714" i="4"/>
  <c r="G715" i="4"/>
  <c r="G716" i="4"/>
  <c r="G721" i="4"/>
  <c r="G719" i="4"/>
  <c r="G720" i="4"/>
  <c r="G718" i="4"/>
  <c r="G723" i="4"/>
  <c r="G722" i="4"/>
  <c r="G728" i="4"/>
  <c r="G727" i="4"/>
  <c r="G729" i="4"/>
  <c r="G730" i="4"/>
  <c r="G733" i="4"/>
  <c r="G734" i="4"/>
  <c r="G737" i="4"/>
  <c r="G735" i="4"/>
  <c r="G736" i="4"/>
  <c r="G739" i="4"/>
  <c r="G741" i="4"/>
  <c r="G738" i="4"/>
  <c r="G740" i="4"/>
  <c r="G745" i="4"/>
  <c r="G746" i="4"/>
  <c r="G748" i="4"/>
  <c r="G744" i="4"/>
  <c r="G747" i="4"/>
  <c r="G751" i="4"/>
  <c r="G750" i="4"/>
  <c r="G749" i="4"/>
  <c r="G753" i="4"/>
  <c r="G752" i="4"/>
  <c r="G755" i="4"/>
  <c r="G754" i="4"/>
  <c r="G757" i="4"/>
  <c r="G758" i="4"/>
  <c r="G756" i="4"/>
  <c r="G759" i="4"/>
  <c r="G762" i="4"/>
  <c r="G761" i="4"/>
  <c r="G764" i="4"/>
  <c r="G763" i="4"/>
  <c r="G770" i="4"/>
  <c r="G768" i="4"/>
  <c r="G767" i="4"/>
  <c r="G769" i="4"/>
  <c r="G774" i="4"/>
  <c r="G773" i="4"/>
  <c r="G775" i="4"/>
  <c r="G776" i="4"/>
  <c r="G780" i="4"/>
  <c r="G783" i="4"/>
  <c r="G781" i="4"/>
  <c r="G779" i="4"/>
  <c r="G782" i="4"/>
  <c r="G789" i="4"/>
  <c r="G792" i="4"/>
  <c r="G791" i="4"/>
  <c r="G790" i="4"/>
  <c r="G788" i="4"/>
  <c r="G787" i="4"/>
  <c r="G793" i="4"/>
  <c r="G795" i="4"/>
  <c r="G794" i="4"/>
  <c r="G796" i="4"/>
  <c r="G800" i="4"/>
  <c r="G797" i="4"/>
  <c r="G801" i="4"/>
  <c r="G798" i="4"/>
  <c r="G799" i="4"/>
  <c r="G804" i="4"/>
  <c r="G802" i="4"/>
  <c r="G803" i="4"/>
  <c r="G805" i="4"/>
  <c r="G806" i="4"/>
  <c r="G812" i="4"/>
  <c r="G811" i="4"/>
  <c r="G815" i="4"/>
  <c r="G816" i="4"/>
  <c r="G814" i="4"/>
  <c r="G821" i="4"/>
  <c r="G822" i="4"/>
  <c r="G820" i="4"/>
  <c r="G818" i="4"/>
  <c r="G819" i="4"/>
  <c r="G824" i="4"/>
  <c r="G823" i="4"/>
  <c r="G825" i="4"/>
  <c r="G827" i="4"/>
  <c r="G829" i="4"/>
  <c r="G828" i="4"/>
  <c r="G830" i="4"/>
  <c r="G831" i="4"/>
  <c r="G832" i="4"/>
  <c r="G834" i="4"/>
  <c r="G833" i="4"/>
  <c r="G843" i="4"/>
  <c r="G841" i="4"/>
  <c r="G844" i="4"/>
  <c r="G842" i="4"/>
  <c r="G846" i="4"/>
  <c r="G848" i="4"/>
  <c r="G845" i="4"/>
  <c r="G849" i="4"/>
  <c r="G847" i="4"/>
  <c r="G852" i="4"/>
  <c r="G853" i="4"/>
  <c r="G856" i="4"/>
  <c r="G854" i="4"/>
  <c r="G855" i="4"/>
  <c r="G859" i="4"/>
  <c r="G858" i="4"/>
  <c r="G860" i="4"/>
  <c r="G862" i="4"/>
  <c r="G861" i="4"/>
  <c r="G866" i="4"/>
  <c r="G865" i="4"/>
  <c r="G864" i="4"/>
  <c r="G867" i="4"/>
  <c r="G869" i="4"/>
  <c r="G870" i="4"/>
  <c r="G872" i="4"/>
  <c r="G868" i="4"/>
  <c r="G871" i="4"/>
  <c r="G873" i="4"/>
  <c r="G876" i="4"/>
  <c r="G875" i="4"/>
  <c r="G874" i="4"/>
  <c r="G879" i="4"/>
  <c r="G878" i="4"/>
  <c r="G880" i="4"/>
  <c r="G877" i="4"/>
  <c r="G884" i="4"/>
  <c r="G885" i="4"/>
  <c r="G881" i="4"/>
  <c r="G883" i="4"/>
  <c r="G882" i="4"/>
  <c r="G886" i="4"/>
  <c r="G887" i="4"/>
  <c r="G891" i="4"/>
  <c r="G890" i="4"/>
  <c r="G889" i="4"/>
  <c r="G892" i="4"/>
  <c r="G888" i="4"/>
  <c r="G896" i="4"/>
  <c r="G895" i="4"/>
  <c r="G898" i="4"/>
  <c r="G897" i="4"/>
  <c r="G899" i="4"/>
  <c r="G900" i="4"/>
  <c r="G901" i="4"/>
  <c r="G902" i="4"/>
  <c r="G903" i="4"/>
  <c r="G904" i="4"/>
  <c r="G905" i="4"/>
  <c r="G908" i="4"/>
  <c r="G907" i="4"/>
  <c r="G910" i="4"/>
  <c r="G909" i="4"/>
  <c r="G911" i="4"/>
  <c r="G915" i="4"/>
  <c r="G914" i="4"/>
  <c r="G916" i="4"/>
  <c r="G913" i="4"/>
  <c r="G920" i="4"/>
  <c r="G919" i="4"/>
  <c r="G921" i="4"/>
  <c r="G924" i="4"/>
  <c r="G925" i="4"/>
  <c r="G927" i="4"/>
  <c r="G928" i="4"/>
  <c r="G929" i="4"/>
  <c r="G930" i="4"/>
  <c r="G933" i="4"/>
  <c r="G932" i="4"/>
  <c r="G931" i="4"/>
  <c r="G938" i="4"/>
  <c r="G937" i="4"/>
  <c r="G936" i="4"/>
  <c r="G943" i="4"/>
  <c r="G941" i="4"/>
  <c r="G944" i="4"/>
  <c r="G940" i="4"/>
  <c r="G942" i="4"/>
  <c r="G945" i="4"/>
  <c r="G946" i="4"/>
  <c r="G948" i="4"/>
  <c r="G947" i="4"/>
  <c r="G949" i="4"/>
  <c r="G954" i="4"/>
  <c r="G951" i="4"/>
  <c r="G952" i="4"/>
  <c r="G950" i="4"/>
  <c r="G953" i="4"/>
  <c r="G956" i="4"/>
  <c r="G955" i="4"/>
  <c r="G960" i="4"/>
  <c r="G958" i="4"/>
  <c r="G957" i="4"/>
  <c r="G959" i="4"/>
  <c r="G965" i="4"/>
  <c r="G964" i="4"/>
  <c r="G961" i="4"/>
  <c r="G962" i="4"/>
  <c r="G963" i="4"/>
  <c r="G966" i="4"/>
  <c r="G967" i="4"/>
  <c r="G968" i="4"/>
  <c r="G970" i="4"/>
  <c r="G973" i="4"/>
  <c r="G969" i="4"/>
  <c r="G972" i="4"/>
  <c r="G971" i="4"/>
  <c r="G977" i="4"/>
  <c r="G976" i="4"/>
  <c r="G975" i="4"/>
  <c r="G974" i="4"/>
  <c r="G980" i="4"/>
  <c r="G981" i="4"/>
  <c r="G979" i="4"/>
  <c r="G982" i="4"/>
  <c r="G978" i="4"/>
  <c r="G987" i="4"/>
  <c r="G986" i="4"/>
  <c r="G984" i="4"/>
  <c r="G985" i="4"/>
  <c r="G990" i="4"/>
  <c r="G988" i="4"/>
  <c r="G991" i="4"/>
  <c r="G989" i="4"/>
  <c r="G992" i="4"/>
  <c r="G994" i="4"/>
  <c r="G995" i="4"/>
  <c r="G997" i="4"/>
  <c r="G996" i="4"/>
  <c r="G998" i="4"/>
  <c r="G1000" i="4"/>
  <c r="G1001" i="4"/>
  <c r="G1002" i="4"/>
  <c r="G999" i="4"/>
  <c r="G1006" i="4"/>
  <c r="G1005" i="4"/>
  <c r="G1004" i="4"/>
  <c r="G1008" i="4"/>
  <c r="G1007" i="4"/>
  <c r="G1009" i="4"/>
  <c r="G1010" i="4"/>
  <c r="G1015" i="4"/>
  <c r="G1012" i="4"/>
  <c r="G1014" i="4"/>
  <c r="G1013" i="4"/>
  <c r="G1011" i="4"/>
  <c r="G1017" i="4"/>
  <c r="G1016" i="4"/>
  <c r="G1021" i="4"/>
  <c r="G1020" i="4"/>
  <c r="G1023" i="4"/>
  <c r="G1024" i="4"/>
  <c r="G1022" i="4"/>
  <c r="G1025" i="4"/>
  <c r="G1027" i="4"/>
  <c r="G1026" i="4"/>
  <c r="G1034" i="4"/>
  <c r="G1035" i="4"/>
  <c r="G1033" i="4"/>
  <c r="G1031" i="4"/>
  <c r="G1032" i="4"/>
  <c r="G1039" i="4"/>
  <c r="G1038" i="4"/>
  <c r="G1036" i="4"/>
  <c r="G1040" i="4"/>
  <c r="G1037" i="4"/>
  <c r="G1042" i="4"/>
  <c r="G1041" i="4"/>
  <c r="G1046" i="4"/>
  <c r="G1043" i="4"/>
  <c r="G1044" i="4"/>
  <c r="G1045" i="4"/>
  <c r="G1048" i="4"/>
  <c r="G1052" i="4"/>
  <c r="G1050" i="4"/>
  <c r="G1049" i="4"/>
  <c r="G1051" i="4"/>
  <c r="G1060" i="4"/>
  <c r="G1061" i="4"/>
  <c r="G1059" i="4"/>
  <c r="G1058" i="4"/>
  <c r="G1063" i="4"/>
  <c r="G1066" i="4"/>
  <c r="G1064" i="4"/>
  <c r="G1065" i="4"/>
  <c r="G1067" i="4"/>
  <c r="G1068" i="4"/>
  <c r="G1069" i="4"/>
  <c r="G1072" i="4"/>
  <c r="G1071" i="4"/>
  <c r="G1073" i="4"/>
  <c r="G1070" i="4"/>
  <c r="G1075" i="4"/>
  <c r="G1074" i="4"/>
  <c r="G1080" i="4"/>
  <c r="G1077" i="4"/>
  <c r="G1079" i="4"/>
  <c r="G1078" i="4"/>
  <c r="G1076" i="4"/>
  <c r="G1083" i="4"/>
  <c r="G1081" i="4"/>
  <c r="G1082" i="4"/>
  <c r="G1085" i="4"/>
  <c r="G1086" i="4"/>
  <c r="G1087" i="4"/>
  <c r="G1090" i="4"/>
  <c r="G1091" i="4"/>
  <c r="G1089" i="4"/>
  <c r="G1092" i="4"/>
  <c r="G1094" i="4"/>
  <c r="G1095" i="4"/>
  <c r="G1093" i="4"/>
  <c r="G1096" i="4"/>
  <c r="G1097" i="4"/>
  <c r="G1098" i="4"/>
  <c r="G1101" i="4"/>
  <c r="G1102" i="4"/>
  <c r="G1099" i="4"/>
  <c r="G1100" i="4"/>
  <c r="G1109" i="4"/>
  <c r="G1110" i="4"/>
  <c r="G1108" i="4"/>
  <c r="G1112" i="4"/>
  <c r="G1113" i="4"/>
  <c r="G1111" i="4"/>
  <c r="G1118" i="4"/>
  <c r="G1117" i="4"/>
  <c r="G1119" i="4"/>
  <c r="G1115" i="4"/>
  <c r="G1116" i="4"/>
  <c r="G1120" i="4"/>
  <c r="G1121" i="4"/>
  <c r="G1125" i="4"/>
  <c r="G1124" i="4"/>
  <c r="G1122" i="4"/>
  <c r="G1126" i="4"/>
  <c r="G1123" i="4"/>
  <c r="G1128" i="4"/>
  <c r="G1127" i="4"/>
  <c r="G1130" i="4"/>
  <c r="G1131" i="4"/>
  <c r="G1129" i="4"/>
  <c r="G1133" i="4"/>
  <c r="G1132" i="4"/>
  <c r="G1137" i="4"/>
  <c r="G1140" i="4"/>
  <c r="G1138" i="4"/>
  <c r="G1139" i="4"/>
  <c r="G1136" i="4"/>
  <c r="G1142" i="4"/>
  <c r="G1143" i="4"/>
  <c r="G1145" i="4"/>
  <c r="G1144" i="4"/>
  <c r="G1153" i="4"/>
  <c r="G1150" i="4"/>
  <c r="G1149" i="4"/>
  <c r="G1151" i="4"/>
  <c r="G1152" i="4"/>
  <c r="G1156" i="4"/>
  <c r="G1155" i="4"/>
  <c r="G1157" i="4"/>
  <c r="G1158" i="4"/>
  <c r="G1159" i="4"/>
  <c r="G1161" i="4"/>
  <c r="G1163" i="4"/>
  <c r="G1162" i="4"/>
  <c r="G1164" i="4"/>
  <c r="G1166" i="4"/>
  <c r="G1169" i="4"/>
  <c r="G1167" i="4"/>
  <c r="G1165" i="4"/>
  <c r="G1168" i="4"/>
  <c r="G1170" i="4"/>
  <c r="G1171" i="4"/>
  <c r="G1174" i="4"/>
  <c r="G1173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90" i="4"/>
  <c r="G1188" i="4"/>
  <c r="G1189" i="4"/>
  <c r="G1187" i="4"/>
  <c r="G1191" i="4"/>
  <c r="G1192" i="4"/>
  <c r="G1194" i="4"/>
  <c r="G1193" i="4"/>
  <c r="G1196" i="4"/>
  <c r="G1195" i="4"/>
  <c r="G1201" i="4"/>
  <c r="G1200" i="4"/>
  <c r="G1198" i="4"/>
  <c r="G1199" i="4"/>
  <c r="G1202" i="4"/>
  <c r="G1203" i="4"/>
  <c r="G1206" i="4"/>
  <c r="G1204" i="4"/>
  <c r="G1207" i="4"/>
  <c r="G1208" i="4"/>
  <c r="G1205" i="4"/>
  <c r="G1215" i="4"/>
  <c r="G1214" i="4"/>
  <c r="G1217" i="4"/>
  <c r="G1216" i="4"/>
  <c r="G1219" i="4"/>
  <c r="G1218" i="4"/>
  <c r="G1221" i="4"/>
  <c r="G1220" i="4"/>
  <c r="G1224" i="4"/>
  <c r="G1226" i="4"/>
  <c r="G1223" i="4"/>
  <c r="G1225" i="4"/>
  <c r="G1232" i="4"/>
  <c r="G1229" i="4"/>
  <c r="G1230" i="4"/>
  <c r="G1231" i="4"/>
  <c r="G1234" i="4"/>
  <c r="G1235" i="4"/>
  <c r="G1239" i="4"/>
  <c r="G1238" i="4"/>
  <c r="G1237" i="4"/>
  <c r="G1240" i="4"/>
  <c r="G1241" i="4"/>
  <c r="G1244" i="4"/>
  <c r="G1245" i="4"/>
  <c r="G1242" i="4"/>
  <c r="G1243" i="4"/>
  <c r="G1247" i="4"/>
  <c r="G1246" i="4"/>
  <c r="G1251" i="4"/>
  <c r="G1250" i="4"/>
  <c r="G1249" i="4"/>
  <c r="G1248" i="4"/>
  <c r="G1253" i="4"/>
  <c r="G1255" i="4"/>
  <c r="G1254" i="4"/>
  <c r="G1252" i="4"/>
  <c r="G1257" i="4"/>
  <c r="G1256" i="4"/>
  <c r="G1259" i="4"/>
  <c r="G1261" i="4"/>
  <c r="G1264" i="4"/>
  <c r="G1263" i="4"/>
  <c r="G1268" i="4"/>
  <c r="G1266" i="4"/>
  <c r="G1265" i="4"/>
  <c r="G1267" i="4"/>
  <c r="G1272" i="4"/>
  <c r="G1273" i="4"/>
  <c r="G1269" i="4"/>
  <c r="G1270" i="4"/>
  <c r="G1271" i="4"/>
  <c r="G1281" i="4"/>
  <c r="G1278" i="4"/>
  <c r="G1280" i="4"/>
  <c r="G1282" i="4"/>
  <c r="G1279" i="4"/>
  <c r="G1286" i="4"/>
  <c r="G1284" i="4"/>
  <c r="G1287" i="4"/>
  <c r="G1283" i="4"/>
  <c r="G1285" i="4"/>
  <c r="G1289" i="4"/>
  <c r="G1288" i="4"/>
  <c r="G1291" i="4"/>
  <c r="G1290" i="4"/>
  <c r="G1294" i="4"/>
  <c r="G1292" i="4"/>
  <c r="G1293" i="4"/>
  <c r="G1298" i="4"/>
  <c r="G1297" i="4"/>
  <c r="G1296" i="4"/>
  <c r="G1301" i="4"/>
  <c r="G1300" i="4"/>
  <c r="G1307" i="4"/>
  <c r="G1309" i="4"/>
  <c r="G1306" i="4"/>
  <c r="G1305" i="4"/>
  <c r="G1308" i="4"/>
  <c r="G1310" i="4"/>
  <c r="G1315" i="4"/>
  <c r="G1314" i="4"/>
  <c r="G1312" i="4"/>
  <c r="G1311" i="4"/>
  <c r="G1313" i="4"/>
  <c r="G1316" i="4"/>
  <c r="G1318" i="4"/>
  <c r="G1319" i="4"/>
  <c r="G1317" i="4"/>
  <c r="G1322" i="4"/>
  <c r="G1325" i="4"/>
  <c r="G1324" i="4"/>
  <c r="G1321" i="4"/>
  <c r="G1323" i="4"/>
  <c r="G1331" i="4"/>
  <c r="G1332" i="4"/>
  <c r="G1330" i="4"/>
  <c r="G1328" i="4"/>
  <c r="G1327" i="4"/>
  <c r="G1329" i="4"/>
  <c r="G1333" i="4"/>
  <c r="G1336" i="4"/>
  <c r="G1335" i="4"/>
  <c r="G1337" i="4"/>
  <c r="G1334" i="4"/>
  <c r="G1338" i="4"/>
  <c r="G1339" i="4"/>
  <c r="G1344" i="4"/>
  <c r="G1341" i="4"/>
  <c r="G1345" i="4"/>
  <c r="G1342" i="4"/>
  <c r="G1343" i="4"/>
  <c r="G1346" i="4"/>
  <c r="G1347" i="4"/>
  <c r="G1348" i="4"/>
  <c r="G1351" i="4"/>
  <c r="G1350" i="4"/>
  <c r="G1353" i="4"/>
  <c r="G1352" i="4"/>
  <c r="G1358" i="4"/>
  <c r="G1356" i="4"/>
  <c r="G1359" i="4"/>
  <c r="G1360" i="4"/>
  <c r="G1357" i="4"/>
  <c r="G1364" i="4"/>
  <c r="G1362" i="4"/>
  <c r="G1365" i="4"/>
  <c r="G1366" i="4"/>
  <c r="G1363" i="4"/>
  <c r="G1368" i="4"/>
  <c r="G1369" i="4"/>
  <c r="G1370" i="4"/>
  <c r="G1371" i="4"/>
  <c r="G1374" i="4"/>
  <c r="G1375" i="4"/>
  <c r="G1372" i="4"/>
  <c r="G1373" i="4"/>
  <c r="G1377" i="4"/>
  <c r="G1379" i="4"/>
  <c r="G1376" i="4"/>
  <c r="G1378" i="4"/>
  <c r="G1385" i="4"/>
  <c r="G1383" i="4"/>
  <c r="G1384" i="4"/>
  <c r="G1386" i="4"/>
  <c r="G1387" i="4"/>
  <c r="G1388" i="4"/>
  <c r="G1389" i="4"/>
  <c r="G1391" i="4"/>
  <c r="G1390" i="4"/>
  <c r="G1394" i="4"/>
  <c r="G1393" i="4"/>
  <c r="G1398" i="4"/>
  <c r="G1396" i="4"/>
  <c r="G1397" i="4"/>
  <c r="G1399" i="4"/>
  <c r="G1402" i="4"/>
  <c r="G1401" i="4"/>
  <c r="G1408" i="4"/>
  <c r="G1406" i="4"/>
  <c r="G1405" i="4"/>
  <c r="G1407" i="4"/>
  <c r="G1411" i="4"/>
  <c r="G1412" i="4"/>
  <c r="G1415" i="4"/>
  <c r="G1416" i="4"/>
  <c r="G1419" i="4"/>
  <c r="G1418" i="4"/>
  <c r="G1423" i="4"/>
  <c r="G1422" i="4"/>
  <c r="G1421" i="4"/>
  <c r="G1420" i="4"/>
  <c r="G1426" i="4"/>
  <c r="G1425" i="4"/>
  <c r="G1427" i="4"/>
  <c r="G1428" i="4"/>
  <c r="G1431" i="4"/>
  <c r="G1429" i="4"/>
  <c r="G1430" i="4"/>
  <c r="G1432" i="4"/>
  <c r="G1436" i="4"/>
  <c r="G1433" i="4"/>
  <c r="G1434" i="4"/>
  <c r="G1437" i="4"/>
  <c r="G1435" i="4"/>
  <c r="G1438" i="4"/>
  <c r="G1439" i="4"/>
  <c r="G1440" i="4"/>
  <c r="G1442" i="4"/>
  <c r="G1441" i="4"/>
  <c r="G1443" i="4"/>
  <c r="G1444" i="4"/>
  <c r="G1447" i="4"/>
  <c r="G1446" i="4"/>
  <c r="G1445" i="4"/>
  <c r="G1449" i="4"/>
  <c r="G1450" i="4"/>
  <c r="G1452" i="4"/>
  <c r="G1451" i="4"/>
  <c r="G1456" i="4"/>
  <c r="G1454" i="4"/>
  <c r="G1455" i="4"/>
  <c r="G1453" i="4"/>
  <c r="G1458" i="4"/>
  <c r="G1457" i="4"/>
  <c r="G1459" i="4"/>
  <c r="G1460" i="4"/>
  <c r="G1461" i="4"/>
  <c r="G1462" i="4"/>
  <c r="G1464" i="4"/>
  <c r="G1463" i="4"/>
  <c r="G1467" i="4"/>
  <c r="G1470" i="4"/>
  <c r="G1466" i="4"/>
  <c r="G1468" i="4"/>
  <c r="G1465" i="4"/>
  <c r="G1469" i="4"/>
  <c r="G1472" i="4"/>
  <c r="G1473" i="4"/>
  <c r="G1471" i="4"/>
  <c r="G1474" i="4"/>
  <c r="G1475" i="4"/>
  <c r="G1476" i="4"/>
  <c r="G1477" i="4"/>
  <c r="G1478" i="4"/>
  <c r="G1479" i="4"/>
  <c r="G1480" i="4"/>
  <c r="G1482" i="4"/>
  <c r="G1484" i="4"/>
  <c r="G1481" i="4"/>
  <c r="G1485" i="4"/>
  <c r="G1483" i="4"/>
  <c r="G1487" i="4"/>
  <c r="G1489" i="4"/>
  <c r="G1491" i="4"/>
  <c r="G1486" i="4"/>
  <c r="G1488" i="4"/>
  <c r="G1490" i="4"/>
  <c r="G1495" i="4"/>
  <c r="G1494" i="4"/>
  <c r="G1492" i="4"/>
  <c r="G1493" i="4"/>
  <c r="G1498" i="4"/>
  <c r="G1497" i="4"/>
  <c r="G1500" i="4"/>
  <c r="G1502" i="4"/>
  <c r="G1501" i="4"/>
  <c r="G1499" i="4"/>
  <c r="G1503" i="4"/>
  <c r="G1507" i="4"/>
  <c r="G1506" i="4"/>
  <c r="G1504" i="4"/>
  <c r="G1505" i="4"/>
  <c r="G1510" i="4"/>
  <c r="G1509" i="4"/>
  <c r="G1515" i="4"/>
  <c r="G1513" i="4"/>
  <c r="G1514" i="4"/>
  <c r="G1512" i="4"/>
  <c r="G1519" i="4"/>
  <c r="G1520" i="4"/>
  <c r="G1522" i="4"/>
  <c r="G1518" i="4"/>
  <c r="G1521" i="4"/>
  <c r="G1523" i="4"/>
  <c r="G1525" i="4"/>
  <c r="G1524" i="4"/>
  <c r="G1527" i="4"/>
  <c r="G1526" i="4"/>
  <c r="G1533" i="4"/>
  <c r="G1530" i="4"/>
  <c r="G1532" i="4"/>
  <c r="G1531" i="4"/>
  <c r="G1529" i="4"/>
  <c r="G1537" i="4"/>
  <c r="G1539" i="4"/>
  <c r="G1536" i="4"/>
  <c r="G1538" i="4"/>
  <c r="G1540" i="4"/>
  <c r="G1541" i="4"/>
  <c r="G1543" i="4"/>
  <c r="G1546" i="4"/>
  <c r="G1542" i="4"/>
  <c r="G1545" i="4"/>
  <c r="G1544" i="4"/>
  <c r="G1550" i="4"/>
  <c r="G1549" i="4"/>
  <c r="G1548" i="4"/>
  <c r="G1552" i="4"/>
  <c r="G1551" i="4"/>
  <c r="G1556" i="4"/>
  <c r="G1554" i="4"/>
  <c r="G1555" i="4"/>
  <c r="G1557" i="4"/>
  <c r="G1560" i="4"/>
  <c r="G1558" i="4"/>
  <c r="G1559" i="4"/>
  <c r="G1561" i="4"/>
  <c r="G1564" i="4"/>
  <c r="G1562" i="4"/>
  <c r="G1563" i="4"/>
  <c r="G1565" i="4"/>
  <c r="G1566" i="4"/>
  <c r="G1567" i="4"/>
  <c r="G1568" i="4"/>
  <c r="G1569" i="4"/>
  <c r="G1572" i="4"/>
  <c r="G1570" i="4"/>
  <c r="G1571" i="4"/>
  <c r="G1573" i="4"/>
  <c r="G1574" i="4"/>
  <c r="G1575" i="4"/>
  <c r="G1578" i="4"/>
  <c r="G1579" i="4"/>
  <c r="G1580" i="4"/>
  <c r="G1584" i="4"/>
  <c r="G1583" i="4"/>
  <c r="G1587" i="4"/>
  <c r="G1590" i="4"/>
  <c r="G1585" i="4"/>
  <c r="G1588" i="4"/>
  <c r="G1586" i="4"/>
  <c r="G1589" i="4"/>
  <c r="G1592" i="4"/>
  <c r="G1591" i="4"/>
  <c r="G1596" i="4"/>
  <c r="G1594" i="4"/>
  <c r="G1595" i="4"/>
  <c r="G1597" i="4"/>
  <c r="G1598" i="4"/>
  <c r="G1602" i="4"/>
  <c r="G1600" i="4"/>
  <c r="G1603" i="4"/>
  <c r="G1601" i="4"/>
  <c r="G1607" i="4"/>
  <c r="G1605" i="4"/>
  <c r="G1606" i="4"/>
  <c r="G1609" i="4"/>
  <c r="G1608" i="4"/>
  <c r="G1610" i="4"/>
  <c r="G1614" i="4"/>
  <c r="G1613" i="4"/>
  <c r="G1616" i="4"/>
  <c r="G1615" i="4"/>
  <c r="G1612" i="4"/>
  <c r="G1621" i="4"/>
  <c r="G1620" i="4"/>
  <c r="G1619" i="4"/>
  <c r="G1618" i="4"/>
  <c r="G1623" i="4"/>
  <c r="G1624" i="4"/>
  <c r="G1626" i="4"/>
  <c r="G1630" i="4"/>
  <c r="G1629" i="4"/>
  <c r="G1627" i="4"/>
  <c r="G1628" i="4"/>
  <c r="G1632" i="4"/>
  <c r="G1633" i="4"/>
  <c r="G1636" i="4"/>
  <c r="G1635" i="4"/>
  <c r="G1637" i="4"/>
  <c r="G1634" i="4"/>
  <c r="G1643" i="4"/>
  <c r="G1642" i="4"/>
  <c r="G1641" i="4"/>
  <c r="G1638" i="4"/>
  <c r="G1639" i="4"/>
  <c r="G1640" i="4"/>
  <c r="G1649" i="4"/>
  <c r="G1647" i="4"/>
  <c r="G1644" i="4"/>
  <c r="G1646" i="4"/>
  <c r="G1648" i="4"/>
  <c r="G1645" i="4"/>
  <c r="G1655" i="4"/>
  <c r="G1653" i="4"/>
  <c r="G1656" i="4"/>
  <c r="G1652" i="4"/>
  <c r="G1654" i="4"/>
  <c r="G1658" i="4"/>
  <c r="G1659" i="4"/>
  <c r="G1663" i="4"/>
  <c r="G1664" i="4"/>
  <c r="G1661" i="4"/>
  <c r="G1662" i="4"/>
  <c r="G1665" i="4"/>
  <c r="G1669" i="4"/>
  <c r="G1667" i="4"/>
  <c r="G1668" i="4"/>
  <c r="G1672" i="4"/>
  <c r="G1671" i="4"/>
  <c r="G1674" i="4"/>
  <c r="G1673" i="4"/>
  <c r="G1678" i="4"/>
  <c r="G1676" i="4"/>
  <c r="G1677" i="4"/>
  <c r="G1679" i="4"/>
  <c r="G1675" i="4"/>
  <c r="G1680" i="4"/>
  <c r="G1681" i="4"/>
  <c r="G1682" i="4"/>
  <c r="G1685" i="4"/>
  <c r="G1686" i="4"/>
  <c r="G1687" i="4"/>
  <c r="G1689" i="4"/>
  <c r="G1690" i="4"/>
  <c r="G1695" i="4"/>
  <c r="G1692" i="4"/>
  <c r="G1693" i="4"/>
  <c r="G1694" i="4"/>
  <c r="G1699" i="4"/>
  <c r="G1700" i="4"/>
  <c r="G1703" i="4"/>
  <c r="G1702" i="4"/>
  <c r="G1705" i="4"/>
  <c r="G1704" i="4"/>
  <c r="G1710" i="4"/>
  <c r="G1707" i="4"/>
  <c r="G1709" i="4"/>
  <c r="G1706" i="4"/>
  <c r="G1708" i="4"/>
  <c r="G1712" i="4"/>
  <c r="G1714" i="4"/>
  <c r="G1711" i="4"/>
  <c r="G1715" i="4"/>
  <c r="G1713" i="4"/>
  <c r="G1719" i="4"/>
  <c r="G1718" i="4"/>
  <c r="G1721" i="4"/>
  <c r="G1720" i="4"/>
  <c r="G1722" i="4"/>
  <c r="G1725" i="4"/>
  <c r="G1727" i="4"/>
  <c r="G1726" i="4"/>
  <c r="G1728" i="4"/>
  <c r="G1733" i="4"/>
  <c r="G1734" i="4"/>
  <c r="G1735" i="4"/>
  <c r="G1736" i="4"/>
  <c r="G1738" i="4"/>
  <c r="G1739" i="4"/>
  <c r="G1742" i="4"/>
  <c r="G1743" i="4"/>
  <c r="G1741" i="4"/>
  <c r="G1744" i="4"/>
  <c r="G1746" i="4"/>
  <c r="G1748" i="4"/>
  <c r="G1745" i="4"/>
  <c r="G1749" i="4"/>
  <c r="G1747" i="4"/>
  <c r="G1750" i="4"/>
  <c r="G1754" i="4"/>
  <c r="G1752" i="4"/>
  <c r="G1753" i="4"/>
  <c r="G1757" i="4"/>
  <c r="G1758" i="4"/>
  <c r="G1761" i="4"/>
  <c r="G1760" i="4"/>
  <c r="G1759" i="4"/>
  <c r="G2292" i="4"/>
  <c r="G2291" i="4"/>
  <c r="G2296" i="4"/>
  <c r="G2294" i="4"/>
  <c r="G2297" i="4"/>
  <c r="G2298" i="4"/>
  <c r="G2293" i="4"/>
  <c r="G2295" i="4"/>
  <c r="G2299" i="4"/>
  <c r="G2300" i="4"/>
  <c r="G2303" i="4"/>
  <c r="G2302" i="4"/>
  <c r="G2301" i="4"/>
  <c r="G3336" i="4"/>
  <c r="G3337" i="4"/>
  <c r="G3338" i="4"/>
  <c r="G3339" i="4"/>
  <c r="G3340" i="4"/>
  <c r="G3335" i="4"/>
  <c r="G3342" i="4"/>
  <c r="G3343" i="4"/>
  <c r="G3345" i="4"/>
  <c r="G3346" i="4"/>
  <c r="G3347" i="4"/>
  <c r="G3348" i="4"/>
  <c r="G3344" i="4"/>
  <c r="G3351" i="4"/>
  <c r="G3350" i="4"/>
  <c r="G3349" i="4"/>
  <c r="G3356" i="4"/>
  <c r="G3355" i="4"/>
  <c r="G3354" i="4"/>
  <c r="G3353" i="4"/>
  <c r="G3352" i="4"/>
  <c r="G3357" i="4"/>
  <c r="G3358" i="4"/>
  <c r="G3361" i="4"/>
  <c r="G3359" i="4"/>
  <c r="G3360" i="4"/>
  <c r="G3363" i="4"/>
  <c r="G3362" i="4"/>
  <c r="G3364" i="4"/>
  <c r="G3365" i="4"/>
  <c r="G3368" i="4"/>
  <c r="G3367" i="4"/>
  <c r="G3373" i="4"/>
  <c r="G3371" i="4"/>
  <c r="G3372" i="4"/>
  <c r="G3374" i="4"/>
  <c r="G3376" i="4"/>
  <c r="G3377" i="4"/>
  <c r="G3378" i="4"/>
  <c r="G3381" i="4"/>
  <c r="G3380" i="4"/>
  <c r="G3379" i="4"/>
  <c r="G3383" i="4"/>
  <c r="G3382" i="4"/>
  <c r="G3384" i="4"/>
  <c r="G3385" i="4"/>
  <c r="G3386" i="4"/>
  <c r="G3390" i="4"/>
  <c r="G3389" i="4"/>
  <c r="G3393" i="4"/>
  <c r="G3392" i="4"/>
  <c r="G3391" i="4"/>
  <c r="G3397" i="4"/>
  <c r="G3395" i="4"/>
  <c r="G3394" i="4"/>
  <c r="G3396" i="4"/>
  <c r="G3399" i="4"/>
  <c r="G3398" i="4"/>
  <c r="G3401" i="4"/>
  <c r="G3400" i="4"/>
  <c r="G3402" i="4"/>
  <c r="G3403" i="4"/>
  <c r="G3405" i="4"/>
  <c r="G3406" i="4"/>
  <c r="G3407" i="4"/>
  <c r="G3408" i="4"/>
  <c r="G3409" i="4"/>
  <c r="G3413" i="4"/>
  <c r="G3412" i="4"/>
  <c r="G3414" i="4"/>
  <c r="G3415" i="4"/>
  <c r="G3416" i="4"/>
  <c r="G3418" i="4"/>
  <c r="G3419" i="4"/>
  <c r="G3420" i="4"/>
  <c r="G3421" i="4"/>
  <c r="G3422" i="4"/>
  <c r="G3423" i="4"/>
  <c r="G3426" i="4"/>
  <c r="G3427" i="4"/>
  <c r="G3432" i="4"/>
  <c r="G3433" i="4"/>
  <c r="G3434" i="4"/>
  <c r="G3439" i="4"/>
  <c r="G3438" i="4"/>
  <c r="G3437" i="4"/>
  <c r="G3442" i="4"/>
  <c r="G3441" i="4"/>
  <c r="G3440" i="4"/>
  <c r="G3444" i="4"/>
  <c r="G3443" i="4"/>
  <c r="G3445" i="4"/>
  <c r="G3446" i="4"/>
  <c r="G3447" i="4"/>
  <c r="G3448" i="4"/>
  <c r="G3449" i="4"/>
  <c r="G3451" i="4"/>
  <c r="G3452" i="4"/>
  <c r="G3453" i="4"/>
  <c r="G3454" i="4"/>
  <c r="G3455" i="4"/>
  <c r="G3456" i="4"/>
  <c r="G3457" i="4"/>
  <c r="G3458" i="4"/>
  <c r="G3460" i="4"/>
  <c r="G3461" i="4"/>
  <c r="G3462" i="4"/>
  <c r="G3463" i="4"/>
  <c r="G3465" i="4"/>
  <c r="G3466" i="4"/>
  <c r="G3467" i="4"/>
  <c r="G3469" i="4"/>
  <c r="G3471" i="4"/>
  <c r="G3470" i="4"/>
  <c r="G3468" i="4"/>
  <c r="G3474" i="4"/>
  <c r="G3475" i="4"/>
  <c r="G3476" i="4"/>
  <c r="G3477" i="4"/>
  <c r="G3473" i="4"/>
  <c r="G3479" i="4"/>
  <c r="G3480" i="4"/>
  <c r="G3481" i="4"/>
  <c r="G3478" i="4"/>
  <c r="G3482" i="4"/>
  <c r="G3483" i="4"/>
  <c r="G3484" i="4"/>
  <c r="G3486" i="4"/>
  <c r="G3487" i="4"/>
  <c r="G3489" i="4"/>
  <c r="G3490" i="4"/>
  <c r="G3491" i="4"/>
  <c r="G3492" i="4"/>
  <c r="G3488" i="4"/>
  <c r="G3497" i="4"/>
  <c r="G3498" i="4"/>
  <c r="G3502" i="4"/>
  <c r="G3504" i="4"/>
  <c r="G3503" i="4"/>
  <c r="G3508" i="4"/>
  <c r="G3507" i="4"/>
  <c r="G3506" i="4"/>
  <c r="G3505" i="4"/>
  <c r="G3510" i="4"/>
  <c r="G3511" i="4"/>
  <c r="G3512" i="4"/>
  <c r="G3513" i="4"/>
  <c r="G3514" i="4"/>
  <c r="G3515" i="4"/>
  <c r="G3518" i="4"/>
  <c r="G3517" i="4"/>
  <c r="G3519" i="4"/>
  <c r="G3521" i="4"/>
  <c r="G3522" i="4"/>
  <c r="G3523" i="4"/>
  <c r="G3524" i="4"/>
  <c r="G3525" i="4"/>
  <c r="G3531" i="4"/>
  <c r="G3527" i="4"/>
  <c r="G3528" i="4"/>
  <c r="G3529" i="4"/>
  <c r="G3530" i="4"/>
  <c r="G3526" i="4"/>
  <c r="G3532" i="4"/>
  <c r="G3533" i="4"/>
  <c r="G3535" i="4"/>
  <c r="G3534" i="4"/>
  <c r="G3543" i="4"/>
  <c r="G3542" i="4"/>
  <c r="G3541" i="4"/>
  <c r="G3540" i="4"/>
  <c r="G3546" i="4"/>
  <c r="G3547" i="4"/>
  <c r="G3549" i="4"/>
  <c r="G3550" i="4"/>
  <c r="G3551" i="4"/>
  <c r="G3548" i="4"/>
  <c r="G3554" i="4"/>
  <c r="G3552" i="4"/>
  <c r="G3553" i="4"/>
  <c r="G3556" i="4"/>
  <c r="G3557" i="4"/>
  <c r="G3558" i="4"/>
  <c r="G3559" i="4"/>
  <c r="G3560" i="4"/>
  <c r="G3561" i="4"/>
  <c r="G3562" i="4"/>
  <c r="G3563" i="4"/>
  <c r="G3565" i="4"/>
  <c r="G3566" i="4"/>
  <c r="G3567" i="4"/>
  <c r="G3568" i="4"/>
  <c r="G3573" i="4"/>
  <c r="G3572" i="4"/>
  <c r="G3571" i="4"/>
  <c r="G3570" i="4"/>
  <c r="G3569" i="4"/>
  <c r="G3574" i="4"/>
  <c r="G3576" i="4"/>
  <c r="G3575" i="4"/>
  <c r="G3578" i="4"/>
  <c r="G3577" i="4"/>
  <c r="G3579" i="4"/>
  <c r="G3582" i="4"/>
  <c r="G3581" i="4"/>
  <c r="G3583" i="4"/>
  <c r="G3584" i="4"/>
  <c r="G3585" i="4"/>
  <c r="G3586" i="4"/>
  <c r="G3588" i="4"/>
  <c r="G3589" i="4"/>
  <c r="G3591" i="4"/>
  <c r="G3592" i="4"/>
  <c r="G3595" i="4"/>
  <c r="G3594" i="4"/>
  <c r="G3596" i="4"/>
  <c r="G3597" i="4"/>
  <c r="G3599" i="4"/>
  <c r="G3598" i="4"/>
  <c r="G3601" i="4"/>
  <c r="G3602" i="4"/>
  <c r="G3603" i="4"/>
  <c r="G3608" i="4"/>
  <c r="G3607" i="4"/>
  <c r="G3606" i="4"/>
  <c r="G3605" i="4"/>
  <c r="G3604" i="4"/>
  <c r="G3610" i="4"/>
  <c r="G3609" i="4"/>
  <c r="G3613" i="4"/>
  <c r="G3612" i="4"/>
  <c r="G3611" i="4"/>
  <c r="G3614" i="4"/>
  <c r="G3617" i="4"/>
  <c r="G3616" i="4"/>
  <c r="G3615" i="4"/>
  <c r="G3620" i="4"/>
  <c r="G3619" i="4"/>
  <c r="G3623" i="4"/>
  <c r="G3622" i="4"/>
  <c r="G3626" i="4"/>
  <c r="G3625" i="4"/>
  <c r="G3624" i="4"/>
  <c r="G3627" i="4"/>
  <c r="G3628" i="4"/>
  <c r="G3629" i="4"/>
  <c r="G3630" i="4"/>
  <c r="G3631" i="4"/>
  <c r="G3632" i="4"/>
  <c r="G3633" i="4"/>
  <c r="G3636" i="4"/>
  <c r="G3635" i="4"/>
  <c r="G3634" i="4"/>
  <c r="G3637" i="4"/>
  <c r="G3638" i="4"/>
  <c r="G3640" i="4"/>
  <c r="G3639" i="4"/>
  <c r="G3642" i="4"/>
  <c r="G3641" i="4"/>
  <c r="G3644" i="4"/>
  <c r="G3643" i="4"/>
  <c r="G3647" i="4"/>
  <c r="G3645" i="4"/>
  <c r="G3646" i="4"/>
  <c r="G3648" i="4"/>
  <c r="G3650" i="4"/>
  <c r="G3651" i="4"/>
  <c r="G3652" i="4"/>
  <c r="G3649" i="4"/>
  <c r="G3656" i="4"/>
  <c r="G3654" i="4"/>
  <c r="G3655" i="4"/>
  <c r="G3658" i="4"/>
  <c r="G3657" i="4"/>
  <c r="G3661" i="4"/>
  <c r="G3660" i="4"/>
  <c r="G3659" i="4"/>
  <c r="G3662" i="4"/>
  <c r="G3663" i="4"/>
  <c r="G3664" i="4"/>
  <c r="G3666" i="4"/>
  <c r="G3668" i="4"/>
  <c r="G3669" i="4"/>
  <c r="G3667" i="4"/>
  <c r="F2" i="4"/>
  <c r="F3" i="4"/>
  <c r="F7" i="4"/>
  <c r="F5" i="4"/>
  <c r="F6" i="4"/>
  <c r="F8" i="4"/>
  <c r="F11" i="4"/>
  <c r="F12" i="4"/>
  <c r="F9" i="4"/>
  <c r="F10" i="4"/>
  <c r="F13" i="4"/>
  <c r="F15" i="4"/>
  <c r="F14" i="4"/>
  <c r="F17" i="4"/>
  <c r="F19" i="4"/>
  <c r="F21" i="4"/>
  <c r="F18" i="4"/>
  <c r="F20" i="4"/>
  <c r="F24" i="4"/>
  <c r="F26" i="4"/>
  <c r="F27" i="4"/>
  <c r="F25" i="4"/>
  <c r="F23" i="4"/>
  <c r="F33" i="4"/>
  <c r="F28" i="4"/>
  <c r="F31" i="4"/>
  <c r="F30" i="4"/>
  <c r="F32" i="4"/>
  <c r="F29" i="4"/>
  <c r="F35" i="4"/>
  <c r="F37" i="4"/>
  <c r="F34" i="4"/>
  <c r="F36" i="4"/>
  <c r="F38" i="4"/>
  <c r="F39" i="4"/>
  <c r="F40" i="4"/>
  <c r="F42" i="4"/>
  <c r="F41" i="4"/>
  <c r="F43" i="4"/>
  <c r="F44" i="4"/>
  <c r="F45" i="4"/>
  <c r="F46" i="4"/>
  <c r="F48" i="4"/>
  <c r="F49" i="4"/>
  <c r="F47" i="4"/>
  <c r="F50" i="4"/>
  <c r="F52" i="4"/>
  <c r="F51" i="4"/>
  <c r="F53" i="4"/>
  <c r="F57" i="4"/>
  <c r="F55" i="4"/>
  <c r="F56" i="4"/>
  <c r="F58" i="4"/>
  <c r="F59" i="4"/>
  <c r="F60" i="4"/>
  <c r="F63" i="4"/>
  <c r="F64" i="4"/>
  <c r="F65" i="4"/>
  <c r="F66" i="4"/>
  <c r="F72" i="4"/>
  <c r="F70" i="4"/>
  <c r="F69" i="4"/>
  <c r="F71" i="4"/>
  <c r="F75" i="4"/>
  <c r="F77" i="4"/>
  <c r="F76" i="4"/>
  <c r="F79" i="4"/>
  <c r="F80" i="4"/>
  <c r="F78" i="4"/>
  <c r="F85" i="4"/>
  <c r="F83" i="4"/>
  <c r="F82" i="4"/>
  <c r="F84" i="4"/>
  <c r="F87" i="4"/>
  <c r="F89" i="4"/>
  <c r="F88" i="4"/>
  <c r="F93" i="4"/>
  <c r="F94" i="4"/>
  <c r="F98" i="4"/>
  <c r="F97" i="4"/>
  <c r="F96" i="4"/>
  <c r="F99" i="4"/>
  <c r="F106" i="4"/>
  <c r="F105" i="4"/>
  <c r="F103" i="4"/>
  <c r="F104" i="4"/>
  <c r="F102" i="4"/>
  <c r="F110" i="4"/>
  <c r="F108" i="4"/>
  <c r="F109" i="4"/>
  <c r="F107" i="4"/>
  <c r="F111" i="4"/>
  <c r="F112" i="4"/>
  <c r="F116" i="4"/>
  <c r="F114" i="4"/>
  <c r="F115" i="4"/>
  <c r="F122" i="4"/>
  <c r="F120" i="4"/>
  <c r="F118" i="4"/>
  <c r="F121" i="4"/>
  <c r="F119" i="4"/>
  <c r="F123" i="4"/>
  <c r="F124" i="4"/>
  <c r="F128" i="4"/>
  <c r="F126" i="4"/>
  <c r="F125" i="4"/>
  <c r="F127" i="4"/>
  <c r="F132" i="4"/>
  <c r="F130" i="4"/>
  <c r="F129" i="4"/>
  <c r="F131" i="4"/>
  <c r="F138" i="4"/>
  <c r="F134" i="4"/>
  <c r="F136" i="4"/>
  <c r="F137" i="4"/>
  <c r="F135" i="4"/>
  <c r="F139" i="4"/>
  <c r="F140" i="4"/>
  <c r="F142" i="4"/>
  <c r="F141" i="4"/>
  <c r="F145" i="4"/>
  <c r="F144" i="4"/>
  <c r="F143" i="4"/>
  <c r="F149" i="4"/>
  <c r="F148" i="4"/>
  <c r="F154" i="4"/>
  <c r="F155" i="4"/>
  <c r="F153" i="4"/>
  <c r="F152" i="4"/>
  <c r="F160" i="4"/>
  <c r="F158" i="4"/>
  <c r="F156" i="4"/>
  <c r="F157" i="4"/>
  <c r="F159" i="4"/>
  <c r="F164" i="4"/>
  <c r="F165" i="4"/>
  <c r="F169" i="4"/>
  <c r="F171" i="4"/>
  <c r="F168" i="4"/>
  <c r="F167" i="4"/>
  <c r="F170" i="4"/>
  <c r="F173" i="4"/>
  <c r="F174" i="4"/>
  <c r="F175" i="4"/>
  <c r="F177" i="4"/>
  <c r="F176" i="4"/>
  <c r="F179" i="4"/>
  <c r="F181" i="4"/>
  <c r="F178" i="4"/>
  <c r="F180" i="4"/>
  <c r="F182" i="4"/>
  <c r="F185" i="4"/>
  <c r="F187" i="4"/>
  <c r="F188" i="4"/>
  <c r="F186" i="4"/>
  <c r="F192" i="4"/>
  <c r="F193" i="4"/>
  <c r="F191" i="4"/>
  <c r="F190" i="4"/>
  <c r="F189" i="4"/>
  <c r="F194" i="4"/>
  <c r="F195" i="4"/>
  <c r="F197" i="4"/>
  <c r="F196" i="4"/>
  <c r="F198" i="4"/>
  <c r="F199" i="4"/>
  <c r="F200" i="4"/>
  <c r="F202" i="4"/>
  <c r="F201" i="4"/>
  <c r="F204" i="4"/>
  <c r="F206" i="4"/>
  <c r="F207" i="4"/>
  <c r="F203" i="4"/>
  <c r="F205" i="4"/>
  <c r="F208" i="4"/>
  <c r="F209" i="4"/>
  <c r="F214" i="4"/>
  <c r="F213" i="4"/>
  <c r="F218" i="4"/>
  <c r="F217" i="4"/>
  <c r="F215" i="4"/>
  <c r="F216" i="4"/>
  <c r="F220" i="4"/>
  <c r="F219" i="4"/>
  <c r="F221" i="4"/>
  <c r="F222" i="4"/>
  <c r="F225" i="4"/>
  <c r="F224" i="4"/>
  <c r="F228" i="4"/>
  <c r="F227" i="4"/>
  <c r="F230" i="4"/>
  <c r="F231" i="4"/>
  <c r="F229" i="4"/>
  <c r="F232" i="4"/>
  <c r="F233" i="4"/>
  <c r="F234" i="4"/>
  <c r="F238" i="4"/>
  <c r="F237" i="4"/>
  <c r="F240" i="4"/>
  <c r="F241" i="4"/>
  <c r="F242" i="4"/>
  <c r="F243" i="4"/>
  <c r="F244" i="4"/>
  <c r="F246" i="4"/>
  <c r="F245" i="4"/>
  <c r="F248" i="4"/>
  <c r="F247" i="4"/>
  <c r="F250" i="4"/>
  <c r="F251" i="4"/>
  <c r="F249" i="4"/>
  <c r="F253" i="4"/>
  <c r="F255" i="4"/>
  <c r="F256" i="4"/>
  <c r="F254" i="4"/>
  <c r="F257" i="4"/>
  <c r="F258" i="4"/>
  <c r="F261" i="4"/>
  <c r="F260" i="4"/>
  <c r="F264" i="4"/>
  <c r="F263" i="4"/>
  <c r="F265" i="4"/>
  <c r="F262" i="4"/>
  <c r="F266" i="4"/>
  <c r="F268" i="4"/>
  <c r="F269" i="4"/>
  <c r="F273" i="4"/>
  <c r="F272" i="4"/>
  <c r="F270" i="4"/>
  <c r="F271" i="4"/>
  <c r="F275" i="4"/>
  <c r="F274" i="4"/>
  <c r="F276" i="4"/>
  <c r="F278" i="4"/>
  <c r="F277" i="4"/>
  <c r="F280" i="4"/>
  <c r="F282" i="4"/>
  <c r="F281" i="4"/>
  <c r="F279" i="4"/>
  <c r="F284" i="4"/>
  <c r="F285" i="4"/>
  <c r="F283" i="4"/>
  <c r="F289" i="4"/>
  <c r="F288" i="4"/>
  <c r="F290" i="4"/>
  <c r="F291" i="4"/>
  <c r="F294" i="4"/>
  <c r="F296" i="4"/>
  <c r="F295" i="4"/>
  <c r="F298" i="4"/>
  <c r="F297" i="4"/>
  <c r="F300" i="4"/>
  <c r="F299" i="4"/>
  <c r="F305" i="4"/>
  <c r="F302" i="4"/>
  <c r="F301" i="4"/>
  <c r="F306" i="4"/>
  <c r="F304" i="4"/>
  <c r="F303" i="4"/>
  <c r="F310" i="4"/>
  <c r="F311" i="4"/>
  <c r="F308" i="4"/>
  <c r="F309" i="4"/>
  <c r="F315" i="4"/>
  <c r="F314" i="4"/>
  <c r="F318" i="4"/>
  <c r="F317" i="4"/>
  <c r="F319" i="4"/>
  <c r="F323" i="4"/>
  <c r="F321" i="4"/>
  <c r="F322" i="4"/>
  <c r="F320" i="4"/>
  <c r="F325" i="4"/>
  <c r="F324" i="4"/>
  <c r="F326" i="4"/>
  <c r="F330" i="4"/>
  <c r="F329" i="4"/>
  <c r="F327" i="4"/>
  <c r="F328" i="4"/>
  <c r="F334" i="4"/>
  <c r="F332" i="4"/>
  <c r="F333" i="4"/>
  <c r="F331" i="4"/>
  <c r="F335" i="4"/>
  <c r="F337" i="4"/>
  <c r="F338" i="4"/>
  <c r="F339" i="4"/>
  <c r="F341" i="4"/>
  <c r="F340" i="4"/>
  <c r="F345" i="4"/>
  <c r="F343" i="4"/>
  <c r="F344" i="4"/>
  <c r="F346" i="4"/>
  <c r="F348" i="4"/>
  <c r="F347" i="4"/>
  <c r="F350" i="4"/>
  <c r="F349" i="4"/>
  <c r="F351" i="4"/>
  <c r="F355" i="4"/>
  <c r="F354" i="4"/>
  <c r="F359" i="4"/>
  <c r="F358" i="4"/>
  <c r="F360" i="4"/>
  <c r="F362" i="4"/>
  <c r="F361" i="4"/>
  <c r="F363" i="4"/>
  <c r="F366" i="4"/>
  <c r="F364" i="4"/>
  <c r="F365" i="4"/>
  <c r="F370" i="4"/>
  <c r="F368" i="4"/>
  <c r="F369" i="4"/>
  <c r="F371" i="4"/>
  <c r="F372" i="4"/>
  <c r="F373" i="4"/>
  <c r="F375" i="4"/>
  <c r="F377" i="4"/>
  <c r="F376" i="4"/>
  <c r="F380" i="4"/>
  <c r="F381" i="4"/>
  <c r="F383" i="4"/>
  <c r="F382" i="4"/>
  <c r="F386" i="4"/>
  <c r="F385" i="4"/>
  <c r="F387" i="4"/>
  <c r="F388" i="4"/>
  <c r="F390" i="4"/>
  <c r="F391" i="4"/>
  <c r="F389" i="4"/>
  <c r="F392" i="4"/>
  <c r="F393" i="4"/>
  <c r="F395" i="4"/>
  <c r="F394" i="4"/>
  <c r="F396" i="4"/>
  <c r="F402" i="4"/>
  <c r="F401" i="4"/>
  <c r="F403" i="4"/>
  <c r="F404" i="4"/>
  <c r="F411" i="4"/>
  <c r="F409" i="4"/>
  <c r="F407" i="4"/>
  <c r="F408" i="4"/>
  <c r="F410" i="4"/>
  <c r="F413" i="4"/>
  <c r="F412" i="4"/>
  <c r="F414" i="4"/>
  <c r="F416" i="4"/>
  <c r="F418" i="4"/>
  <c r="F419" i="4"/>
  <c r="F417" i="4"/>
  <c r="F415" i="4"/>
  <c r="F423" i="4"/>
  <c r="F421" i="4"/>
  <c r="F422" i="4"/>
  <c r="F420" i="4"/>
  <c r="F428" i="4"/>
  <c r="F430" i="4"/>
  <c r="F429" i="4"/>
  <c r="F427" i="4"/>
  <c r="F426" i="4"/>
  <c r="F432" i="4"/>
  <c r="F433" i="4"/>
  <c r="F435" i="4"/>
  <c r="F436" i="4"/>
  <c r="F441" i="4"/>
  <c r="F442" i="4"/>
  <c r="F443" i="4"/>
  <c r="F445" i="4"/>
  <c r="F444" i="4"/>
  <c r="F447" i="4"/>
  <c r="F446" i="4"/>
  <c r="F449" i="4"/>
  <c r="F450" i="4"/>
  <c r="F448" i="4"/>
  <c r="F451" i="4"/>
  <c r="F453" i="4"/>
  <c r="F452" i="4"/>
  <c r="F454" i="4"/>
  <c r="F455" i="4"/>
  <c r="F457" i="4"/>
  <c r="F456" i="4"/>
  <c r="F459" i="4"/>
  <c r="F461" i="4"/>
  <c r="F460" i="4"/>
  <c r="F462" i="4"/>
  <c r="F464" i="4"/>
  <c r="F465" i="4"/>
  <c r="F463" i="4"/>
  <c r="F469" i="4"/>
  <c r="F466" i="4"/>
  <c r="F468" i="4"/>
  <c r="F467" i="4"/>
  <c r="F471" i="4"/>
  <c r="F470" i="4"/>
  <c r="F472" i="4"/>
  <c r="F473" i="4"/>
  <c r="F478" i="4"/>
  <c r="F475" i="4"/>
  <c r="F474" i="4"/>
  <c r="F476" i="4"/>
  <c r="F477" i="4"/>
  <c r="F480" i="4"/>
  <c r="F479" i="4"/>
  <c r="F483" i="4"/>
  <c r="F481" i="4"/>
  <c r="F482" i="4"/>
  <c r="F484" i="4"/>
  <c r="F486" i="4"/>
  <c r="F489" i="4"/>
  <c r="F487" i="4"/>
  <c r="F488" i="4"/>
  <c r="F493" i="4"/>
  <c r="F492" i="4"/>
  <c r="F496" i="4"/>
  <c r="F495" i="4"/>
  <c r="F497" i="4"/>
  <c r="F498" i="4"/>
  <c r="F503" i="4"/>
  <c r="F501" i="4"/>
  <c r="F502" i="4"/>
  <c r="F500" i="4"/>
  <c r="F504" i="4"/>
  <c r="F506" i="4"/>
  <c r="F508" i="4"/>
  <c r="F505" i="4"/>
  <c r="F507" i="4"/>
  <c r="F509" i="4"/>
  <c r="F516" i="4"/>
  <c r="F512" i="4"/>
  <c r="F514" i="4"/>
  <c r="F513" i="4"/>
  <c r="F515" i="4"/>
  <c r="F518" i="4"/>
  <c r="F519" i="4"/>
  <c r="F517" i="4"/>
  <c r="F522" i="4"/>
  <c r="F524" i="4"/>
  <c r="F523" i="4"/>
  <c r="F525" i="4"/>
  <c r="F528" i="4"/>
  <c r="F526" i="4"/>
  <c r="F529" i="4"/>
  <c r="F527" i="4"/>
  <c r="F532" i="4"/>
  <c r="F531" i="4"/>
  <c r="F533" i="4"/>
  <c r="F530" i="4"/>
  <c r="F540" i="4"/>
  <c r="F538" i="4"/>
  <c r="F536" i="4"/>
  <c r="F535" i="4"/>
  <c r="F539" i="4"/>
  <c r="F537" i="4"/>
  <c r="F542" i="4"/>
  <c r="F543" i="4"/>
  <c r="F544" i="4"/>
  <c r="F545" i="4"/>
  <c r="F548" i="4"/>
  <c r="F549" i="4"/>
  <c r="F550" i="4"/>
  <c r="F551" i="4"/>
  <c r="F552" i="4"/>
  <c r="F553" i="4"/>
  <c r="F555" i="4"/>
  <c r="F554" i="4"/>
  <c r="F556" i="4"/>
  <c r="F557" i="4"/>
  <c r="F558" i="4"/>
  <c r="F559" i="4"/>
  <c r="F560" i="4"/>
  <c r="F564" i="4"/>
  <c r="F565" i="4"/>
  <c r="F563" i="4"/>
  <c r="F562" i="4"/>
  <c r="F566" i="4"/>
  <c r="F567" i="4"/>
  <c r="F568" i="4"/>
  <c r="F575" i="4"/>
  <c r="F577" i="4"/>
  <c r="F576" i="4"/>
  <c r="F578" i="4"/>
  <c r="F579" i="4"/>
  <c r="F580" i="4"/>
  <c r="F581" i="4"/>
  <c r="F584" i="4"/>
  <c r="F585" i="4"/>
  <c r="F583" i="4"/>
  <c r="F582" i="4"/>
  <c r="F587" i="4"/>
  <c r="F590" i="4"/>
  <c r="F589" i="4"/>
  <c r="F591" i="4"/>
  <c r="F588" i="4"/>
  <c r="F594" i="4"/>
  <c r="F592" i="4"/>
  <c r="F595" i="4"/>
  <c r="F597" i="4"/>
  <c r="F593" i="4"/>
  <c r="F596" i="4"/>
  <c r="F598" i="4"/>
  <c r="F600" i="4"/>
  <c r="F599" i="4"/>
  <c r="F601" i="4"/>
  <c r="F602" i="4"/>
  <c r="F603" i="4"/>
  <c r="F606" i="4"/>
  <c r="F605" i="4"/>
  <c r="F604" i="4"/>
  <c r="F607" i="4"/>
  <c r="F612" i="4"/>
  <c r="F611" i="4"/>
  <c r="F613" i="4"/>
  <c r="F610" i="4"/>
  <c r="F616" i="4"/>
  <c r="F614" i="4"/>
  <c r="F615" i="4"/>
  <c r="F617" i="4"/>
  <c r="F619" i="4"/>
  <c r="F620" i="4"/>
  <c r="F621" i="4"/>
  <c r="F618" i="4"/>
  <c r="F627" i="4"/>
  <c r="F624" i="4"/>
  <c r="F623" i="4"/>
  <c r="F622" i="4"/>
  <c r="F625" i="4"/>
  <c r="F626" i="4"/>
  <c r="F629" i="4"/>
  <c r="F628" i="4"/>
  <c r="F630" i="4"/>
  <c r="F631" i="4"/>
  <c r="F633" i="4"/>
  <c r="F634" i="4"/>
  <c r="F632" i="4"/>
  <c r="F635" i="4"/>
  <c r="F636" i="4"/>
  <c r="F642" i="4"/>
  <c r="F639" i="4"/>
  <c r="F640" i="4"/>
  <c r="F637" i="4"/>
  <c r="F641" i="4"/>
  <c r="F638" i="4"/>
  <c r="F645" i="4"/>
  <c r="F643" i="4"/>
  <c r="F646" i="4"/>
  <c r="F644" i="4"/>
  <c r="F649" i="4"/>
  <c r="F648" i="4"/>
  <c r="F655" i="4"/>
  <c r="F653" i="4"/>
  <c r="F654" i="4"/>
  <c r="F657" i="4"/>
  <c r="F658" i="4"/>
  <c r="F656" i="4"/>
  <c r="F659" i="4"/>
  <c r="F660" i="4"/>
  <c r="F661" i="4"/>
  <c r="F662" i="4"/>
  <c r="F663" i="4"/>
  <c r="F664" i="4"/>
  <c r="F665" i="4"/>
  <c r="F666" i="4"/>
  <c r="F668" i="4"/>
  <c r="F667" i="4"/>
  <c r="F671" i="4"/>
  <c r="F669" i="4"/>
  <c r="F672" i="4"/>
  <c r="F670" i="4"/>
  <c r="F673" i="4"/>
  <c r="F674" i="4"/>
  <c r="F676" i="4"/>
  <c r="F678" i="4"/>
  <c r="F675" i="4"/>
  <c r="F677" i="4"/>
  <c r="F681" i="4"/>
  <c r="F680" i="4"/>
  <c r="F684" i="4"/>
  <c r="F682" i="4"/>
  <c r="F686" i="4"/>
  <c r="F683" i="4"/>
  <c r="F685" i="4"/>
  <c r="F687" i="4"/>
  <c r="F691" i="4"/>
  <c r="F690" i="4"/>
  <c r="F689" i="4"/>
  <c r="F688" i="4"/>
  <c r="F696" i="4"/>
  <c r="F693" i="4"/>
  <c r="F694" i="4"/>
  <c r="F695" i="4"/>
  <c r="F699" i="4"/>
  <c r="F698" i="4"/>
  <c r="F697" i="4"/>
  <c r="F702" i="4"/>
  <c r="F703" i="4"/>
  <c r="F701" i="4"/>
  <c r="F705" i="4"/>
  <c r="F704" i="4"/>
  <c r="F706" i="4"/>
  <c r="F709" i="4"/>
  <c r="F707" i="4"/>
  <c r="F708" i="4"/>
  <c r="F711" i="4"/>
  <c r="F710" i="4"/>
  <c r="F712" i="4"/>
  <c r="F713" i="4"/>
  <c r="F715" i="4"/>
  <c r="F717" i="4"/>
  <c r="F714" i="4"/>
  <c r="F716" i="4"/>
  <c r="F720" i="4"/>
  <c r="F718" i="4"/>
  <c r="F721" i="4"/>
  <c r="F719" i="4"/>
  <c r="F722" i="4"/>
  <c r="F723" i="4"/>
  <c r="F727" i="4"/>
  <c r="F728" i="4"/>
  <c r="F729" i="4"/>
  <c r="F730" i="4"/>
  <c r="F733" i="4"/>
  <c r="F734" i="4"/>
  <c r="F737" i="4"/>
  <c r="F735" i="4"/>
  <c r="F736" i="4"/>
  <c r="F739" i="4"/>
  <c r="F741" i="4"/>
  <c r="F738" i="4"/>
  <c r="F740" i="4"/>
  <c r="F744" i="4"/>
  <c r="F746" i="4"/>
  <c r="F745" i="4"/>
  <c r="F748" i="4"/>
  <c r="F747" i="4"/>
  <c r="F751" i="4"/>
  <c r="F749" i="4"/>
  <c r="F753" i="4"/>
  <c r="F752" i="4"/>
  <c r="F750" i="4"/>
  <c r="F755" i="4"/>
  <c r="F754" i="4"/>
  <c r="F758" i="4"/>
  <c r="F756" i="4"/>
  <c r="F757" i="4"/>
  <c r="F759" i="4"/>
  <c r="F762" i="4"/>
  <c r="F761" i="4"/>
  <c r="F764" i="4"/>
  <c r="F763" i="4"/>
  <c r="F769" i="4"/>
  <c r="F767" i="4"/>
  <c r="F768" i="4"/>
  <c r="F770" i="4"/>
  <c r="F773" i="4"/>
  <c r="F774" i="4"/>
  <c r="F776" i="4"/>
  <c r="F775" i="4"/>
  <c r="F779" i="4"/>
  <c r="F783" i="4"/>
  <c r="F782" i="4"/>
  <c r="F781" i="4"/>
  <c r="F780" i="4"/>
  <c r="F791" i="4"/>
  <c r="F790" i="4"/>
  <c r="F787" i="4"/>
  <c r="F789" i="4"/>
  <c r="F788" i="4"/>
  <c r="F792" i="4"/>
  <c r="F793" i="4"/>
  <c r="F794" i="4"/>
  <c r="F796" i="4"/>
  <c r="F795" i="4"/>
  <c r="F801" i="4"/>
  <c r="F798" i="4"/>
  <c r="F800" i="4"/>
  <c r="F797" i="4"/>
  <c r="F799" i="4"/>
  <c r="F802" i="4"/>
  <c r="F804" i="4"/>
  <c r="F803" i="4"/>
  <c r="F805" i="4"/>
  <c r="F806" i="4"/>
  <c r="F811" i="4"/>
  <c r="F812" i="4"/>
  <c r="F815" i="4"/>
  <c r="F814" i="4"/>
  <c r="F816" i="4"/>
  <c r="F818" i="4"/>
  <c r="F821" i="4"/>
  <c r="F819" i="4"/>
  <c r="F820" i="4"/>
  <c r="F822" i="4"/>
  <c r="F823" i="4"/>
  <c r="F825" i="4"/>
  <c r="F824" i="4"/>
  <c r="F827" i="4"/>
  <c r="F829" i="4"/>
  <c r="F828" i="4"/>
  <c r="F831" i="4"/>
  <c r="F830" i="4"/>
  <c r="F832" i="4"/>
  <c r="F833" i="4"/>
  <c r="F834" i="4"/>
  <c r="F842" i="4"/>
  <c r="F841" i="4"/>
  <c r="F844" i="4"/>
  <c r="F843" i="4"/>
  <c r="F848" i="4"/>
  <c r="F847" i="4"/>
  <c r="F845" i="4"/>
  <c r="F846" i="4"/>
  <c r="F849" i="4"/>
  <c r="F853" i="4"/>
  <c r="F852" i="4"/>
  <c r="F854" i="4"/>
  <c r="F856" i="4"/>
  <c r="F855" i="4"/>
  <c r="F858" i="4"/>
  <c r="F859" i="4"/>
  <c r="F860" i="4"/>
  <c r="F861" i="4"/>
  <c r="F862" i="4"/>
  <c r="F865" i="4"/>
  <c r="F867" i="4"/>
  <c r="F866" i="4"/>
  <c r="F864" i="4"/>
  <c r="F872" i="4"/>
  <c r="F869" i="4"/>
  <c r="F871" i="4"/>
  <c r="F868" i="4"/>
  <c r="F870" i="4"/>
  <c r="F876" i="4"/>
  <c r="F875" i="4"/>
  <c r="F874" i="4"/>
  <c r="F873" i="4"/>
  <c r="F880" i="4"/>
  <c r="F879" i="4"/>
  <c r="F878" i="4"/>
  <c r="F877" i="4"/>
  <c r="F883" i="4"/>
  <c r="F881" i="4"/>
  <c r="F885" i="4"/>
  <c r="F882" i="4"/>
  <c r="F884" i="4"/>
  <c r="F887" i="4"/>
  <c r="F886" i="4"/>
  <c r="F892" i="4"/>
  <c r="F890" i="4"/>
  <c r="F889" i="4"/>
  <c r="F888" i="4"/>
  <c r="F891" i="4"/>
  <c r="F895" i="4"/>
  <c r="F896" i="4"/>
  <c r="F898" i="4"/>
  <c r="F897" i="4"/>
  <c r="F899" i="4"/>
  <c r="F900" i="4"/>
  <c r="F901" i="4"/>
  <c r="F902" i="4"/>
  <c r="F905" i="4"/>
  <c r="F903" i="4"/>
  <c r="F904" i="4"/>
  <c r="F907" i="4"/>
  <c r="F908" i="4"/>
  <c r="F911" i="4"/>
  <c r="F909" i="4"/>
  <c r="F910" i="4"/>
  <c r="F916" i="4"/>
  <c r="F913" i="4"/>
  <c r="F915" i="4"/>
  <c r="F914" i="4"/>
  <c r="F921" i="4"/>
  <c r="F920" i="4"/>
  <c r="F919" i="4"/>
  <c r="F925" i="4"/>
  <c r="F924" i="4"/>
  <c r="F927" i="4"/>
  <c r="F929" i="4"/>
  <c r="F928" i="4"/>
  <c r="F933" i="4"/>
  <c r="F932" i="4"/>
  <c r="F931" i="4"/>
  <c r="F930" i="4"/>
  <c r="F937" i="4"/>
  <c r="F938" i="4"/>
  <c r="F936" i="4"/>
  <c r="F940" i="4"/>
  <c r="F941" i="4"/>
  <c r="F942" i="4"/>
  <c r="F943" i="4"/>
  <c r="F944" i="4"/>
  <c r="F945" i="4"/>
  <c r="F946" i="4"/>
  <c r="F947" i="4"/>
  <c r="F948" i="4"/>
  <c r="F949" i="4"/>
  <c r="F952" i="4"/>
  <c r="F953" i="4"/>
  <c r="F954" i="4"/>
  <c r="F950" i="4"/>
  <c r="F951" i="4"/>
  <c r="F955" i="4"/>
  <c r="F956" i="4"/>
  <c r="F957" i="4"/>
  <c r="F958" i="4"/>
  <c r="F959" i="4"/>
  <c r="F960" i="4"/>
  <c r="F964" i="4"/>
  <c r="F965" i="4"/>
  <c r="F961" i="4"/>
  <c r="F962" i="4"/>
  <c r="F963" i="4"/>
  <c r="F968" i="4"/>
  <c r="F967" i="4"/>
  <c r="F966" i="4"/>
  <c r="F973" i="4"/>
  <c r="F969" i="4"/>
  <c r="F970" i="4"/>
  <c r="F971" i="4"/>
  <c r="F972" i="4"/>
  <c r="F975" i="4"/>
  <c r="F976" i="4"/>
  <c r="F977" i="4"/>
  <c r="F974" i="4"/>
  <c r="F980" i="4"/>
  <c r="F979" i="4"/>
  <c r="F978" i="4"/>
  <c r="F981" i="4"/>
  <c r="F982" i="4"/>
  <c r="F984" i="4"/>
  <c r="F985" i="4"/>
  <c r="F986" i="4"/>
  <c r="F987" i="4"/>
  <c r="F988" i="4"/>
  <c r="F989" i="4"/>
  <c r="F990" i="4"/>
  <c r="F991" i="4"/>
  <c r="F992" i="4"/>
  <c r="F995" i="4"/>
  <c r="F994" i="4"/>
  <c r="F996" i="4"/>
  <c r="F997" i="4"/>
  <c r="F998" i="4"/>
  <c r="F999" i="4"/>
  <c r="F1000" i="4"/>
  <c r="F1001" i="4"/>
  <c r="F1002" i="4"/>
  <c r="F1005" i="4"/>
  <c r="F1006" i="4"/>
  <c r="F1004" i="4"/>
  <c r="F1007" i="4"/>
  <c r="F1008" i="4"/>
  <c r="F1009" i="4"/>
  <c r="F1010" i="4"/>
  <c r="F1011" i="4"/>
  <c r="F1013" i="4"/>
  <c r="F1014" i="4"/>
  <c r="F1015" i="4"/>
  <c r="F1012" i="4"/>
  <c r="F1016" i="4"/>
  <c r="F1017" i="4"/>
  <c r="F1020" i="4"/>
  <c r="F1021" i="4"/>
  <c r="F1022" i="4"/>
  <c r="F1023" i="4"/>
  <c r="F1024" i="4"/>
  <c r="F1025" i="4"/>
  <c r="F1027" i="4"/>
  <c r="F1026" i="4"/>
  <c r="F1031" i="4"/>
  <c r="F1032" i="4"/>
  <c r="F1035" i="4"/>
  <c r="F1034" i="4"/>
  <c r="F1033" i="4"/>
  <c r="F1040" i="4"/>
  <c r="F1038" i="4"/>
  <c r="F1037" i="4"/>
  <c r="F1036" i="4"/>
  <c r="F1039" i="4"/>
  <c r="F1042" i="4"/>
  <c r="F1041" i="4"/>
  <c r="F1045" i="4"/>
  <c r="F1044" i="4"/>
  <c r="F1043" i="4"/>
  <c r="F1046" i="4"/>
  <c r="F1052" i="4"/>
  <c r="F1051" i="4"/>
  <c r="F1050" i="4"/>
  <c r="F1049" i="4"/>
  <c r="F1048" i="4"/>
  <c r="F1059" i="4"/>
  <c r="F1058" i="4"/>
  <c r="F1060" i="4"/>
  <c r="F1061" i="4"/>
  <c r="F1063" i="4"/>
  <c r="F1065" i="4"/>
  <c r="F1066" i="4"/>
  <c r="F1064" i="4"/>
  <c r="F1067" i="4"/>
  <c r="F1069" i="4"/>
  <c r="F1068" i="4"/>
  <c r="F1073" i="4"/>
  <c r="F1070" i="4"/>
  <c r="F1071" i="4"/>
  <c r="F1072" i="4"/>
  <c r="F1075" i="4"/>
  <c r="F1074" i="4"/>
  <c r="F1078" i="4"/>
  <c r="F1077" i="4"/>
  <c r="F1076" i="4"/>
  <c r="F1079" i="4"/>
  <c r="F1080" i="4"/>
  <c r="F1081" i="4"/>
  <c r="F1082" i="4"/>
  <c r="F1083" i="4"/>
  <c r="F1085" i="4"/>
  <c r="F1086" i="4"/>
  <c r="F1087" i="4"/>
  <c r="F1089" i="4"/>
  <c r="F1090" i="4"/>
  <c r="F1091" i="4"/>
  <c r="F1092" i="4"/>
  <c r="F1094" i="4"/>
  <c r="F1095" i="4"/>
  <c r="F1093" i="4"/>
  <c r="F1096" i="4"/>
  <c r="F1097" i="4"/>
  <c r="F1098" i="4"/>
  <c r="F1102" i="4"/>
  <c r="F1100" i="4"/>
  <c r="F1101" i="4"/>
  <c r="F1099" i="4"/>
  <c r="F1108" i="4"/>
  <c r="F1110" i="4"/>
  <c r="F1109" i="4"/>
  <c r="F1113" i="4"/>
  <c r="F1112" i="4"/>
  <c r="F1111" i="4"/>
  <c r="F1117" i="4"/>
  <c r="F1116" i="4"/>
  <c r="F1119" i="4"/>
  <c r="F1118" i="4"/>
  <c r="F1115" i="4"/>
  <c r="F1121" i="4"/>
  <c r="F1120" i="4"/>
  <c r="F1124" i="4"/>
  <c r="F1125" i="4"/>
  <c r="F1126" i="4"/>
  <c r="F1122" i="4"/>
  <c r="F1123" i="4"/>
  <c r="F1127" i="4"/>
  <c r="F1128" i="4"/>
  <c r="F1130" i="4"/>
  <c r="F1132" i="4"/>
  <c r="F1129" i="4"/>
  <c r="F1131" i="4"/>
  <c r="F1133" i="4"/>
  <c r="F1137" i="4"/>
  <c r="F1140" i="4"/>
  <c r="F1138" i="4"/>
  <c r="F1136" i="4"/>
  <c r="F1139" i="4"/>
  <c r="F1142" i="4"/>
  <c r="F1143" i="4"/>
  <c r="F1145" i="4"/>
  <c r="F1144" i="4"/>
  <c r="F1151" i="4"/>
  <c r="F1153" i="4"/>
  <c r="F1149" i="4"/>
  <c r="F1152" i="4"/>
  <c r="F1150" i="4"/>
  <c r="F1155" i="4"/>
  <c r="F1156" i="4"/>
  <c r="F1157" i="4"/>
  <c r="F1158" i="4"/>
  <c r="F1159" i="4"/>
  <c r="F1163" i="4"/>
  <c r="F1162" i="4"/>
  <c r="F1161" i="4"/>
  <c r="F1164" i="4"/>
  <c r="F1165" i="4"/>
  <c r="F1167" i="4"/>
  <c r="F1169" i="4"/>
  <c r="F1166" i="4"/>
  <c r="F1168" i="4"/>
  <c r="F1171" i="4"/>
  <c r="F1170" i="4"/>
  <c r="F1173" i="4"/>
  <c r="F1175" i="4"/>
  <c r="F1174" i="4"/>
  <c r="F1176" i="4"/>
  <c r="F1177" i="4"/>
  <c r="F1178" i="4"/>
  <c r="F1181" i="4"/>
  <c r="F1182" i="4"/>
  <c r="F1180" i="4"/>
  <c r="F1179" i="4"/>
  <c r="F1184" i="4"/>
  <c r="F1183" i="4"/>
  <c r="F1185" i="4"/>
  <c r="F1186" i="4"/>
  <c r="F1190" i="4"/>
  <c r="F1189" i="4"/>
  <c r="F1188" i="4"/>
  <c r="F1192" i="4"/>
  <c r="F1191" i="4"/>
  <c r="F1187" i="4"/>
  <c r="F1194" i="4"/>
  <c r="F1193" i="4"/>
  <c r="F1195" i="4"/>
  <c r="F1196" i="4"/>
  <c r="F1198" i="4"/>
  <c r="F1201" i="4"/>
  <c r="F1200" i="4"/>
  <c r="F1199" i="4"/>
  <c r="F1203" i="4"/>
  <c r="F1202" i="4"/>
  <c r="F1206" i="4"/>
  <c r="F1205" i="4"/>
  <c r="F1207" i="4"/>
  <c r="F1204" i="4"/>
  <c r="F1208" i="4"/>
  <c r="F1970" i="4"/>
  <c r="F1971" i="4"/>
  <c r="F1978" i="4"/>
  <c r="F1977" i="4"/>
  <c r="F1976" i="4"/>
  <c r="F1975" i="4"/>
  <c r="F1974" i="4"/>
  <c r="F1982" i="4"/>
  <c r="F1980" i="4"/>
  <c r="F1979" i="4"/>
  <c r="F1981" i="4"/>
  <c r="AB51" i="9"/>
  <c r="AE51" i="9" s="1" a="1"/>
  <c r="AE51" i="9" s="1"/>
  <c r="D221" i="9" a="1"/>
  <c r="D221" i="9" s="1"/>
  <c r="D267" i="9" a="1"/>
  <c r="D84" i="9" a="1"/>
  <c r="D84" i="9" s="1"/>
  <c r="H4" i="9"/>
  <c r="D137" i="9" a="1"/>
  <c r="D137" i="9" s="1"/>
  <c r="D138" i="9" a="1"/>
  <c r="D138" i="9" s="1"/>
  <c r="D136" i="9" a="1"/>
  <c r="D136" i="9" s="1"/>
  <c r="J246" i="2"/>
  <c r="J6" i="2"/>
  <c r="D139" i="9"/>
  <c r="D140" i="9"/>
  <c r="J464" i="2"/>
  <c r="J465" i="2"/>
  <c r="D70" i="9" a="1"/>
  <c r="D69" i="9" a="1"/>
  <c r="D68" i="9" a="1"/>
  <c r="D67" i="9" a="1"/>
  <c r="D66" i="9" a="1"/>
  <c r="E74" i="9" a="1"/>
  <c r="J468" i="2"/>
  <c r="B16" i="7"/>
  <c r="C16" i="7" s="1" a="1"/>
  <c r="C16" i="7" s="1"/>
  <c r="I16" i="6"/>
  <c r="H16" i="6"/>
  <c r="I192" i="9" l="1" a="1"/>
  <c r="D192" i="9" a="1"/>
  <c r="D192" i="9" s="1"/>
  <c r="B3" i="7" a="1"/>
  <c r="B3" i="7" s="1"/>
  <c r="I197" i="9" a="1"/>
  <c r="D267" i="9"/>
  <c r="E98" i="9" a="1"/>
  <c r="E98" i="9" s="1"/>
  <c r="D98" i="9" a="1"/>
  <c r="D98" i="9" s="1"/>
  <c r="G98" i="9" a="1"/>
  <c r="G98" i="9" s="1"/>
  <c r="G111" i="9" a="1"/>
  <c r="G111" i="9" s="1"/>
  <c r="E111" i="9" a="1"/>
  <c r="E111" i="9" s="1"/>
  <c r="I74" i="9" a="1"/>
  <c r="I74" i="9" s="1"/>
  <c r="F75" i="9"/>
  <c r="F74" i="9"/>
  <c r="I75" i="9" a="1"/>
  <c r="I75" i="9" s="1"/>
  <c r="C51" i="9" a="1"/>
  <c r="C51" i="9" s="1"/>
  <c r="AF51" i="9" a="1"/>
  <c r="AF51" i="9" s="1"/>
  <c r="AH51" i="9" a="1"/>
  <c r="AH51" i="9" s="1"/>
  <c r="D125" i="9" a="1"/>
  <c r="C129" i="9" a="1"/>
  <c r="C25" i="7" a="1"/>
  <c r="C25" i="7" s="1"/>
  <c r="D66" i="9"/>
  <c r="D70" i="9"/>
  <c r="D67" i="9"/>
  <c r="D69" i="9"/>
  <c r="D68" i="9"/>
  <c r="E74" i="9"/>
  <c r="J74" i="9" s="1"/>
  <c r="I192" i="9" l="1"/>
  <c r="M192" i="9" s="1" a="1"/>
  <c r="M192" i="9" s="1"/>
  <c r="P3" i="7" a="1"/>
  <c r="P3" i="7" s="1"/>
  <c r="C222" i="9" a="1"/>
  <c r="C222" i="9" s="1"/>
  <c r="C3" i="7" a="1"/>
  <c r="C3" i="7" s="1"/>
  <c r="C268" i="9" a="1"/>
  <c r="C268" i="9" s="1"/>
  <c r="C85" i="9" a="1"/>
  <c r="C85" i="9" s="1"/>
  <c r="I197" i="9"/>
  <c r="L197" i="9" s="1" a="1"/>
  <c r="L197" i="9" s="1"/>
  <c r="O197" i="9" s="1" a="1"/>
  <c r="O197" i="9" s="1"/>
  <c r="D125" i="9"/>
  <c r="C129" i="9"/>
  <c r="G66" i="9" a="1"/>
  <c r="G66" i="9" s="1"/>
  <c r="J66" i="9" s="1" a="1"/>
  <c r="J66" i="9" s="1"/>
  <c r="I227" i="9" l="1" a="1"/>
  <c r="D227" i="9" a="1"/>
  <c r="D227" i="9" s="1"/>
  <c r="O3" i="7" a="1"/>
  <c r="O3" i="7" s="1"/>
  <c r="D232" i="9" s="1" a="1"/>
  <c r="D232" i="9" s="1"/>
  <c r="C13" i="7" a="1"/>
  <c r="C13" i="7" s="1"/>
  <c r="C232" i="9" a="1"/>
  <c r="C232" i="9" s="1"/>
  <c r="D142" i="9" a="1"/>
  <c r="C130" i="9" a="1"/>
  <c r="C130" i="9" s="1"/>
  <c r="D174" i="9" a="1"/>
  <c r="D174" i="9" s="1"/>
  <c r="D85" i="9" a="1"/>
  <c r="D85" i="9" s="1"/>
  <c r="D268" i="9" a="1"/>
  <c r="D268" i="9" s="1"/>
  <c r="D202" i="9" a="1"/>
  <c r="J69" i="9" a="1"/>
  <c r="J69" i="9" s="1"/>
  <c r="I227" i="9" l="1"/>
  <c r="D222" i="9" s="1" a="1"/>
  <c r="D222" i="9" s="1"/>
  <c r="H233" i="9" a="1"/>
  <c r="H233" i="9" s="1"/>
  <c r="E233" i="9" a="1"/>
  <c r="E233" i="9" s="1"/>
  <c r="D142" i="9"/>
  <c r="D143" i="9" s="1" a="1"/>
  <c r="P85" i="9" a="1"/>
  <c r="P85" i="9" s="1"/>
  <c r="Q85" i="9" a="1"/>
  <c r="Q85" i="9" s="1"/>
  <c r="R85" i="9" a="1"/>
  <c r="R85" i="9" s="1"/>
  <c r="S85" i="9" a="1"/>
  <c r="S85" i="9" s="1"/>
  <c r="D130" i="9" a="1"/>
  <c r="D130" i="9" s="1"/>
  <c r="D126" i="9" a="1"/>
  <c r="P268" i="9" a="1"/>
  <c r="P268" i="9" s="1"/>
  <c r="V268" i="9" a="1"/>
  <c r="V268" i="9" s="1"/>
  <c r="S268" i="9" a="1"/>
  <c r="S268" i="9" s="1"/>
  <c r="D202" i="9"/>
  <c r="L202" i="9" s="1" a="1"/>
  <c r="L202" i="9" s="1"/>
  <c r="D209" i="9" a="1"/>
  <c r="D209" i="9" s="1"/>
  <c r="D143" i="9" l="1"/>
  <c r="P130" i="9" a="1"/>
  <c r="P130" i="9" s="1"/>
  <c r="D132" i="9" a="1"/>
  <c r="D126" i="9"/>
  <c r="D127" i="9" s="1" a="1"/>
  <c r="D132" i="9" l="1"/>
  <c r="D127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<sst xmlns="http://schemas.openxmlformats.org/spreadsheetml/2006/main" count="16603" uniqueCount="2956">
  <si>
    <t>Sales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</si>
  <si>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</si>
  <si>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</si>
  <si>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</si>
  <si>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</si>
  <si>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</si>
  <si>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</si>
  <si>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</si>
  <si>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</si>
  <si>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</si>
  <si>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</si>
  <si>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</si>
  <si>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OrderID</t>
  </si>
  <si>
    <t>CustomerID</t>
  </si>
  <si>
    <t>OrderDate</t>
  </si>
  <si>
    <t>Standard</t>
  </si>
  <si>
    <t>Delivered</t>
  </si>
  <si>
    <t>Express</t>
  </si>
  <si>
    <t>PayPal</t>
  </si>
  <si>
    <t>Processing</t>
  </si>
  <si>
    <t>Bank Transfer</t>
  </si>
  <si>
    <t>Pending</t>
  </si>
  <si>
    <t>ProductID</t>
  </si>
  <si>
    <t>Quantity</t>
  </si>
  <si>
    <t>ProductName</t>
  </si>
  <si>
    <t>Category</t>
  </si>
  <si>
    <t>QtyOnHand</t>
  </si>
  <si>
    <t>CostPrice</t>
  </si>
  <si>
    <t>ListPrice</t>
  </si>
  <si>
    <t>Dungeons &amp; Datasets</t>
  </si>
  <si>
    <t>Between Two Spreadsheets</t>
  </si>
  <si>
    <t>Wingspanalytics</t>
  </si>
  <si>
    <t>Terraforming Tableau</t>
  </si>
  <si>
    <t>Power B.I. the Board Game</t>
  </si>
  <si>
    <t>Root Cause Analysis</t>
  </si>
  <si>
    <t>DAX Machina</t>
  </si>
  <si>
    <t>Roll for Regression</t>
  </si>
  <si>
    <t>Audit Call of Cthulhu</t>
  </si>
  <si>
    <t>Don't Split the Data</t>
  </si>
  <si>
    <t>Pivot or Perish</t>
  </si>
  <si>
    <t>Cashflow Cascadia</t>
  </si>
  <si>
    <t>Tiny Epic Formulas</t>
  </si>
  <si>
    <t>Spreadsheets &amp; Sidequests</t>
  </si>
  <si>
    <t>7 Chart Wonders</t>
  </si>
  <si>
    <t>Fieldnames</t>
  </si>
  <si>
    <t>Monopoly: Pivot Table Edition</t>
  </si>
  <si>
    <t>Carcassone: Financial Quarters</t>
  </si>
  <si>
    <t>Ticket to Ride: Financial Express</t>
  </si>
  <si>
    <t>Pandemic: #REF! Outbreak</t>
  </si>
  <si>
    <t>Forbidden Functions</t>
  </si>
  <si>
    <t>Sheets of Nottingham</t>
  </si>
  <si>
    <t>Dashboard Wavelength</t>
  </si>
  <si>
    <t>Azul: Pie Chart Edition</t>
  </si>
  <si>
    <t>YahtSheets</t>
  </si>
  <si>
    <t>Great Western Lookup</t>
  </si>
  <si>
    <t>Brass: Budget</t>
  </si>
  <si>
    <t>Charts Against Humanity</t>
  </si>
  <si>
    <t>Cells of Caledonia</t>
  </si>
  <si>
    <t>The Quacks of Quarterburg</t>
  </si>
  <si>
    <t>Evercell</t>
  </si>
  <si>
    <t>The Castles of Mad King Lambda</t>
  </si>
  <si>
    <t>Welcome To … The Dashboard</t>
  </si>
  <si>
    <t>Unmatched: Analyst's Edition</t>
  </si>
  <si>
    <t>Don't Wake the Stakeholders</t>
  </si>
  <si>
    <t>The Spill: Data Breach</t>
  </si>
  <si>
    <t>Depreciation Trail</t>
  </si>
  <si>
    <t>Formula Scrabble</t>
  </si>
  <si>
    <t>Spreadsheet Legacy</t>
  </si>
  <si>
    <t>Pivot &amp; Paper</t>
  </si>
  <si>
    <t>Pivot Panic!</t>
  </si>
  <si>
    <t>Sheetstorm</t>
  </si>
  <si>
    <t>Data: The Resistance</t>
  </si>
  <si>
    <t>Dungeons &amp; Dragons</t>
  </si>
  <si>
    <t>Wingspan</t>
  </si>
  <si>
    <t>Terraforming Mars</t>
  </si>
  <si>
    <t>The Resistance</t>
  </si>
  <si>
    <t>Root</t>
  </si>
  <si>
    <t>Roll for the Galaxy</t>
  </si>
  <si>
    <t>Don't Split the Party</t>
  </si>
  <si>
    <t>Publish or Perish</t>
  </si>
  <si>
    <t>Cascadia</t>
  </si>
  <si>
    <t>7 Wonders</t>
  </si>
  <si>
    <t>Codenames</t>
  </si>
  <si>
    <t>Monopoly</t>
  </si>
  <si>
    <t>Carcassonne</t>
  </si>
  <si>
    <t>Ticket to Ride</t>
  </si>
  <si>
    <t>Pandemic</t>
  </si>
  <si>
    <t>Sheriff of Nottingham</t>
  </si>
  <si>
    <t>Wavelength</t>
  </si>
  <si>
    <t>Azul</t>
  </si>
  <si>
    <t>Yahtzee</t>
  </si>
  <si>
    <t>Great Western Trail</t>
  </si>
  <si>
    <t>Cards Against Humanity</t>
  </si>
  <si>
    <t>Clans of Caledonia</t>
  </si>
  <si>
    <t>The Quacks of Quedlinburg</t>
  </si>
  <si>
    <t>Everdell</t>
  </si>
  <si>
    <t>The Castles of Mad King Ludwig</t>
  </si>
  <si>
    <t>Welcome To…</t>
  </si>
  <si>
    <t>Unmatched</t>
  </si>
  <si>
    <t>Don't Wake Daddy</t>
  </si>
  <si>
    <t>The Spill</t>
  </si>
  <si>
    <t>Scrabble</t>
  </si>
  <si>
    <t>Pencil &amp; Paper RPGs</t>
  </si>
  <si>
    <t>Party</t>
  </si>
  <si>
    <t>Tiny Epic series</t>
  </si>
  <si>
    <t>Minecraft: Builders &amp; Biomes</t>
  </si>
  <si>
    <t>Classic</t>
  </si>
  <si>
    <t>Co-op</t>
  </si>
  <si>
    <t>Call of Cthulhu</t>
  </si>
  <si>
    <t>Deus Ex Machina</t>
  </si>
  <si>
    <t>Strategy</t>
  </si>
  <si>
    <t>Adventure</t>
  </si>
  <si>
    <t>DataCraft: Fields &amp; Measures</t>
  </si>
  <si>
    <t>Between Two Cities</t>
  </si>
  <si>
    <t>Firefly the Board Game</t>
  </si>
  <si>
    <t>Game</t>
  </si>
  <si>
    <t>Data Game</t>
  </si>
  <si>
    <t>Forbidden Island</t>
  </si>
  <si>
    <t>Brass: Birmingham</t>
  </si>
  <si>
    <t>Oregon Trail</t>
  </si>
  <si>
    <t>Articulate!</t>
  </si>
  <si>
    <t>Formulate!</t>
  </si>
  <si>
    <t>Risk Legacy</t>
  </si>
  <si>
    <t>Pax Excel</t>
  </si>
  <si>
    <t>Pax Renaissance</t>
  </si>
  <si>
    <t>Castle Panic!</t>
  </si>
  <si>
    <t>Magestorm</t>
  </si>
  <si>
    <t>An Age Contrived</t>
  </si>
  <si>
    <t>A Dasboard Contrived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</si>
  <si>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</si>
  <si>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</si>
  <si>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</si>
  <si>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</si>
  <si>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</si>
  <si>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</si>
  <si>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</si>
  <si>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</si>
  <si>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</si>
  <si>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</si>
  <si>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</si>
  <si>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</si>
  <si>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</si>
  <si>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</si>
  <si>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</si>
  <si>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</si>
  <si>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</si>
  <si>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</si>
  <si>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</si>
  <si>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</si>
  <si>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</si>
  <si>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</si>
  <si>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</si>
  <si>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</si>
  <si>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</si>
  <si>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</si>
  <si>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</si>
  <si>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</si>
  <si>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</si>
  <si>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</si>
  <si>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</si>
  <si>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</si>
  <si>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</si>
  <si>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</si>
  <si>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</si>
  <si>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</si>
  <si>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</si>
  <si>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Next Day</t>
  </si>
  <si>
    <t>Card Payment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</si>
  <si>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</si>
  <si>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</si>
  <si>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</si>
  <si>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</si>
  <si>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</si>
  <si>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</si>
  <si>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</si>
  <si>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</si>
  <si>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</si>
  <si>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</si>
  <si>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</si>
  <si>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</si>
  <si>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</si>
  <si>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</si>
  <si>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</si>
  <si>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</si>
  <si>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</si>
  <si>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</si>
  <si>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</si>
  <si>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</si>
  <si>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</si>
  <si>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</si>
  <si>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</si>
  <si>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</si>
  <si>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</si>
  <si>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</si>
  <si>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</si>
  <si>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</si>
  <si>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</si>
  <si>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</si>
  <si>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</si>
  <si>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</si>
  <si>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</si>
  <si>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</si>
  <si>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</si>
  <si>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</si>
  <si>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</si>
  <si>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</si>
  <si>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</si>
  <si>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</si>
  <si>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</si>
  <si>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</si>
  <si>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</si>
  <si>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</si>
  <si>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</si>
  <si>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</si>
  <si>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</si>
  <si>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</si>
  <si>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</si>
  <si>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</si>
  <si>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</si>
  <si>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</si>
  <si>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</si>
  <si>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</si>
  <si>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</si>
  <si>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</si>
  <si>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</si>
  <si>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</si>
  <si>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</si>
  <si>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</si>
  <si>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</si>
  <si>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</si>
  <si>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</si>
  <si>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</si>
  <si>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</si>
  <si>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</si>
  <si>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</si>
  <si>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</si>
  <si>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</si>
  <si>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</si>
  <si>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</si>
  <si>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</si>
  <si>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</si>
  <si>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</si>
  <si>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</si>
  <si>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</si>
  <si>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</si>
  <si>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</si>
  <si>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</si>
  <si>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</si>
  <si>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</si>
  <si>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</si>
  <si>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</si>
  <si>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</si>
  <si>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</si>
  <si>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</si>
  <si>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</si>
  <si>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</si>
  <si>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</si>
  <si>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</si>
  <si>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</si>
  <si>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</si>
  <si>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</si>
  <si>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</si>
  <si>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</si>
  <si>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</si>
  <si>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</si>
  <si>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</si>
  <si>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</si>
  <si>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</si>
  <si>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</si>
  <si>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</si>
  <si>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</si>
  <si>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</si>
  <si>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</si>
  <si>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</si>
  <si>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</si>
  <si>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</si>
  <si>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</si>
  <si>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</si>
  <si>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</si>
  <si>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</si>
  <si>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</si>
  <si>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</si>
  <si>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</si>
  <si>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</si>
  <si>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</si>
  <si>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</si>
  <si>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</si>
  <si>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</si>
  <si>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</si>
  <si>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</si>
  <si>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</si>
  <si>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</si>
  <si>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</si>
  <si>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</si>
  <si>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</si>
  <si>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</si>
  <si>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</si>
  <si>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</si>
  <si>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</si>
  <si>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</si>
  <si>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</si>
  <si>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</si>
  <si>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</si>
  <si>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</si>
  <si>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</si>
  <si>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</si>
  <si>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</si>
  <si>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</si>
  <si>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</si>
  <si>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</si>
  <si>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</si>
  <si>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</si>
  <si>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</si>
  <si>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</si>
  <si>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</si>
  <si>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</si>
  <si>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</si>
  <si>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</si>
  <si>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</si>
  <si>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</si>
  <si>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</si>
  <si>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</si>
  <si>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</si>
  <si>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</si>
  <si>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</si>
  <si>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</si>
  <si>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</si>
  <si>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</si>
  <si>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</si>
  <si>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</si>
  <si>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</si>
  <si>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</si>
  <si>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</si>
  <si>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</si>
  <si>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</si>
  <si>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</si>
  <si>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</si>
  <si>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</si>
  <si>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</si>
  <si>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</si>
  <si>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</si>
  <si>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</si>
  <si>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</si>
  <si>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</si>
  <si>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</si>
  <si>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</si>
  <si>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</si>
  <si>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</si>
  <si>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</si>
  <si>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</si>
  <si>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</si>
  <si>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</si>
  <si>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</si>
  <si>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</si>
  <si>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</si>
  <si>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</si>
  <si>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</si>
  <si>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</si>
  <si>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</si>
  <si>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</si>
  <si>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</si>
  <si>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</si>
  <si>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</si>
  <si>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</si>
  <si>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</si>
  <si>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</si>
  <si>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</si>
  <si>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</si>
  <si>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</si>
  <si>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</si>
  <si>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</si>
  <si>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</si>
  <si>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</si>
  <si>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</si>
  <si>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</si>
  <si>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</si>
  <si>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</si>
  <si>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</si>
  <si>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</si>
  <si>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</si>
  <si>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</si>
  <si>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</si>
  <si>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</si>
  <si>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</si>
  <si>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</si>
  <si>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</si>
  <si>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</si>
  <si>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</si>
  <si>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</si>
  <si>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</si>
  <si>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</si>
  <si>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</si>
  <si>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</si>
  <si>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</si>
  <si>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</si>
  <si>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</si>
  <si>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</si>
  <si>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</si>
  <si>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</si>
  <si>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</si>
  <si>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</si>
  <si>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</si>
  <si>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</si>
  <si>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</si>
  <si>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</si>
  <si>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</si>
  <si>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</si>
  <si>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</si>
  <si>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</si>
  <si>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</si>
  <si>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</si>
  <si>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</si>
  <si>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</si>
  <si>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</si>
  <si>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</si>
  <si>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</si>
  <si>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</si>
  <si>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</si>
  <si>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</si>
  <si>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</si>
  <si>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</si>
  <si>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</si>
  <si>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</si>
  <si>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</si>
  <si>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</si>
  <si>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</si>
  <si>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</si>
  <si>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</si>
  <si>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</si>
  <si>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</si>
  <si>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</si>
  <si>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</si>
  <si>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</si>
  <si>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</si>
  <si>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</si>
  <si>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</si>
  <si>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</si>
  <si>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</si>
  <si>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</si>
  <si>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</si>
  <si>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</si>
  <si>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</si>
  <si>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</si>
  <si>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</si>
  <si>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</si>
  <si>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</si>
  <si>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</si>
  <si>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</si>
  <si>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</si>
  <si>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</si>
  <si>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</si>
  <si>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</si>
  <si>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</si>
  <si>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</si>
  <si>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</si>
  <si>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</si>
  <si>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</si>
  <si>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</si>
  <si>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</si>
  <si>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</si>
  <si>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</si>
  <si>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</si>
  <si>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</si>
  <si>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</si>
  <si>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</si>
  <si>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</si>
  <si>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</si>
  <si>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</si>
  <si>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</si>
  <si>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</si>
  <si>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</si>
  <si>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</si>
  <si>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</si>
  <si>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</si>
  <si>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</si>
  <si>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</si>
  <si>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</si>
  <si>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</si>
  <si>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</si>
  <si>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</si>
  <si>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</si>
  <si>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</si>
  <si>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</si>
  <si>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</si>
  <si>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</si>
  <si>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</si>
  <si>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</si>
  <si>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</si>
  <si>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</si>
  <si>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</si>
  <si>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</si>
  <si>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</si>
  <si>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</si>
  <si>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</si>
  <si>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</si>
  <si>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</si>
  <si>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</si>
  <si>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</si>
  <si>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</si>
  <si>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</si>
  <si>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</si>
  <si>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</si>
  <si>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</si>
  <si>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</si>
  <si>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</si>
  <si>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</si>
  <si>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</si>
  <si>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</si>
  <si>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</si>
  <si>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</si>
  <si>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</si>
  <si>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</si>
  <si>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</si>
  <si>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</si>
  <si>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</si>
  <si>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</si>
  <si>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</si>
  <si>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</si>
  <si>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</si>
  <si>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</si>
  <si>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</si>
  <si>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</si>
  <si>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</si>
  <si>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</si>
  <si>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</si>
  <si>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</si>
  <si>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</si>
  <si>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</si>
  <si>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</si>
  <si>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</si>
  <si>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</si>
  <si>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</si>
  <si>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</si>
  <si>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</si>
  <si>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</si>
  <si>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</si>
  <si>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</si>
  <si>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</si>
  <si>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</si>
  <si>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</si>
  <si>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</si>
  <si>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</si>
  <si>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</si>
  <si>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</si>
  <si>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</si>
  <si>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</si>
  <si>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</si>
  <si>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</si>
  <si>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</si>
  <si>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</si>
  <si>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</si>
  <si>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</si>
  <si>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</si>
  <si>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</si>
  <si>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</si>
  <si>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</si>
  <si>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</si>
  <si>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</si>
  <si>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</si>
  <si>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</si>
  <si>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</si>
  <si>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</si>
  <si>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</si>
  <si>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</si>
  <si>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</si>
  <si>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</si>
  <si>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</si>
  <si>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</si>
  <si>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</si>
  <si>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</si>
  <si>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</si>
  <si>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</si>
  <si>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</si>
  <si>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</si>
  <si>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</si>
  <si>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</si>
  <si>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</si>
  <si>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</si>
  <si>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</si>
  <si>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</si>
  <si>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</si>
  <si>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</si>
  <si>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</si>
  <si>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</si>
  <si>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</si>
  <si>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</si>
  <si>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</si>
  <si>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</si>
  <si>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</si>
  <si>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</si>
  <si>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</si>
  <si>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</si>
  <si>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</si>
  <si>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</si>
  <si>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</si>
  <si>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</si>
  <si>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</si>
  <si>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</si>
  <si>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</si>
  <si>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</si>
  <si>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</si>
  <si>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</si>
  <si>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</si>
  <si>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</si>
  <si>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</si>
  <si>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</si>
  <si>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</si>
  <si>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</si>
  <si>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</si>
  <si>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</si>
  <si>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</si>
  <si>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</si>
  <si>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</si>
  <si>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</si>
  <si>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</si>
  <si>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</si>
  <si>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</si>
  <si>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</si>
  <si>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</si>
  <si>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</si>
  <si>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</si>
  <si>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</si>
  <si>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</si>
  <si>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</si>
  <si>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</si>
  <si>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</si>
  <si>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</si>
  <si>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</si>
  <si>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</si>
  <si>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</si>
  <si>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</si>
  <si>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</si>
  <si>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</si>
  <si>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</si>
  <si>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</si>
  <si>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</si>
  <si>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</si>
  <si>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</si>
  <si>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</si>
  <si>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</si>
  <si>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</si>
  <si>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</si>
  <si>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</si>
  <si>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</si>
  <si>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</si>
  <si>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</si>
  <si>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</si>
  <si>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</si>
  <si>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</si>
  <si>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</si>
  <si>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</si>
  <si>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</si>
  <si>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</si>
  <si>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</si>
  <si>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</si>
  <si>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</si>
  <si>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</si>
  <si>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</si>
  <si>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</si>
  <si>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</si>
  <si>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</si>
  <si>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</si>
  <si>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</si>
  <si>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</si>
  <si>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</si>
  <si>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</si>
  <si>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</si>
  <si>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</si>
  <si>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</si>
  <si>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</si>
  <si>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</si>
  <si>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</si>
  <si>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</si>
  <si>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</si>
  <si>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</si>
  <si>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</si>
  <si>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</si>
  <si>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</si>
  <si>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</si>
  <si>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</si>
  <si>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</si>
  <si>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</si>
  <si>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</si>
  <si>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</si>
  <si>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</si>
  <si>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</si>
  <si>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</si>
  <si>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</si>
  <si>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</si>
  <si>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</si>
  <si>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</si>
  <si>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</si>
  <si>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</si>
  <si>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</si>
  <si>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</si>
  <si>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</si>
  <si>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</si>
  <si>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</si>
  <si>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</si>
  <si>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</si>
  <si>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</si>
  <si>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</si>
  <si>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</si>
  <si>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</si>
  <si>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</si>
  <si>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</si>
  <si>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</si>
  <si>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</si>
  <si>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</si>
  <si>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</si>
  <si>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</si>
  <si>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</si>
  <si>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</si>
  <si>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</si>
  <si>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</si>
  <si>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</si>
  <si>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</si>
  <si>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</si>
  <si>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</si>
  <si>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</si>
  <si>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</si>
  <si>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</si>
  <si>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</si>
  <si>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</si>
  <si>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</si>
  <si>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</si>
  <si>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</si>
  <si>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</si>
  <si>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</si>
  <si>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</si>
  <si>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</si>
  <si>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</si>
  <si>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</si>
  <si>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</si>
  <si>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</si>
  <si>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</si>
  <si>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</si>
  <si>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</si>
  <si>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</si>
  <si>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</si>
  <si>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</si>
  <si>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</si>
  <si>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</si>
  <si>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</si>
  <si>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</si>
  <si>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</si>
  <si>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</si>
  <si>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</si>
  <si>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</si>
  <si>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</si>
  <si>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</si>
  <si>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</si>
  <si>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</si>
  <si>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</si>
  <si>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</si>
  <si>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</si>
  <si>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</si>
  <si>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</si>
  <si>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</si>
  <si>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</si>
  <si>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</si>
  <si>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</si>
  <si>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</si>
  <si>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</si>
  <si>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</si>
  <si>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</si>
  <si>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</si>
  <si>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</si>
  <si>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</si>
  <si>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</si>
  <si>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</si>
  <si>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</si>
  <si>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</si>
  <si>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</si>
  <si>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</si>
  <si>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</si>
  <si>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</si>
  <si>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</si>
  <si>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</si>
  <si>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</si>
  <si>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</si>
  <si>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</si>
  <si>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</si>
  <si>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</si>
  <si>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</si>
  <si>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</si>
  <si>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</si>
  <si>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</si>
  <si>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</si>
  <si>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</si>
  <si>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</si>
  <si>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</si>
  <si>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</si>
  <si>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</si>
  <si>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</si>
  <si>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</si>
  <si>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</si>
  <si>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</si>
  <si>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</si>
  <si>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</si>
  <si>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</si>
  <si>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</si>
  <si>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</si>
  <si>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</si>
  <si>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</si>
  <si>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</si>
  <si>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</si>
  <si>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</si>
  <si>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</si>
  <si>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</si>
  <si>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</si>
  <si>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</si>
  <si>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</si>
  <si>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</si>
  <si>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</si>
  <si>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</si>
  <si>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</si>
  <si>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</si>
  <si>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</si>
  <si>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</si>
  <si>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</si>
  <si>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</si>
  <si>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</si>
  <si>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</si>
  <si>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</si>
  <si>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</si>
  <si>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</si>
  <si>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</si>
  <si>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</si>
  <si>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</si>
  <si>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</si>
  <si>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</si>
  <si>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</si>
  <si>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</si>
  <si>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</si>
  <si>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</si>
  <si>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</si>
  <si>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</si>
  <si>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</si>
  <si>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</si>
  <si>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</si>
  <si>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</si>
  <si>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</si>
  <si>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</si>
  <si>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</si>
  <si>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</si>
  <si>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</si>
  <si>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</si>
  <si>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</si>
  <si>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</si>
  <si>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</si>
  <si>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</si>
  <si>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</si>
  <si>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</si>
  <si>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</si>
  <si>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</si>
  <si>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</si>
  <si>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</si>
  <si>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</si>
  <si>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</si>
  <si>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</si>
  <si>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</si>
  <si>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</si>
  <si>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</si>
  <si>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</si>
  <si>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</si>
  <si>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</si>
  <si>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</si>
  <si>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</si>
  <si>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</si>
  <si>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</si>
  <si>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</si>
  <si>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</si>
  <si>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</si>
  <si>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</si>
  <si>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</si>
  <si>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</si>
  <si>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</si>
  <si>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</si>
  <si>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</si>
  <si>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</si>
  <si>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</si>
  <si>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</si>
  <si>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</si>
  <si>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</si>
  <si>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</si>
  <si>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</si>
  <si>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</si>
  <si>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</si>
  <si>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</si>
  <si>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</si>
  <si>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</si>
  <si>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</si>
  <si>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</si>
  <si>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</si>
  <si>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</si>
  <si>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</si>
  <si>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</si>
  <si>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</si>
  <si>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</si>
  <si>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</si>
  <si>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</si>
  <si>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</si>
  <si>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</si>
  <si>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</si>
  <si>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</si>
  <si>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</si>
  <si>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</si>
  <si>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</si>
  <si>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</si>
  <si>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</si>
  <si>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</si>
  <si>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</si>
  <si>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</si>
  <si>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</si>
  <si>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</si>
  <si>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</si>
  <si>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</si>
  <si>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</si>
  <si>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</si>
  <si>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</si>
  <si>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</si>
  <si>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</si>
  <si>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</si>
  <si>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</si>
  <si>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</si>
  <si>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</si>
  <si>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</si>
  <si>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</si>
  <si>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</si>
  <si>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</si>
  <si>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</si>
  <si>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</si>
  <si>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</si>
  <si>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</si>
  <si>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</si>
  <si>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</si>
  <si>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</si>
  <si>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</si>
  <si>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</si>
  <si>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</si>
  <si>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</si>
  <si>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</si>
  <si>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</si>
  <si>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</si>
  <si>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</si>
  <si>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</si>
  <si>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</si>
  <si>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</si>
  <si>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</si>
  <si>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</si>
  <si>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</si>
  <si>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</si>
  <si>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</si>
  <si>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</si>
  <si>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</si>
  <si>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</si>
  <si>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</si>
  <si>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</si>
  <si>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</si>
  <si>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</si>
  <si>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</si>
  <si>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</si>
  <si>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</si>
  <si>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</si>
  <si>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</si>
  <si>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</si>
  <si>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</si>
  <si>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</si>
  <si>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</si>
  <si>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</si>
  <si>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</si>
  <si>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</si>
  <si>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</si>
  <si>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</si>
  <si>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</si>
  <si>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</si>
  <si>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</si>
  <si>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</si>
  <si>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</si>
  <si>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</si>
  <si>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</si>
  <si>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</si>
  <si>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</si>
  <si>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</si>
  <si>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</si>
  <si>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</si>
  <si>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</si>
  <si>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</si>
  <si>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</si>
  <si>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</si>
  <si>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</si>
  <si>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</si>
  <si>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</si>
  <si>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</si>
  <si>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</si>
  <si>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</si>
  <si>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</si>
  <si>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</si>
  <si>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</si>
  <si>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</si>
  <si>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</si>
  <si>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</si>
  <si>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</si>
  <si>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</si>
  <si>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</si>
  <si>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</si>
  <si>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</si>
  <si>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</si>
  <si>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</si>
  <si>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</si>
  <si>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</si>
  <si>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</si>
  <si>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</si>
  <si>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</si>
  <si>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</si>
  <si>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</si>
  <si>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</si>
  <si>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</si>
  <si>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</si>
  <si>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</si>
  <si>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</si>
  <si>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</si>
  <si>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</si>
  <si>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</si>
  <si>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</si>
  <si>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</si>
  <si>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</si>
  <si>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</si>
  <si>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</si>
  <si>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</si>
  <si>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</si>
  <si>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</si>
  <si>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</si>
  <si>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</si>
  <si>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</si>
  <si>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</si>
  <si>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</si>
  <si>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</si>
  <si>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</si>
  <si>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</si>
  <si>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</si>
  <si>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</si>
  <si>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</si>
  <si>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</si>
  <si>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</si>
  <si>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</si>
  <si>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</si>
  <si>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</si>
  <si>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</si>
  <si>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</si>
  <si>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</si>
  <si>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</si>
  <si>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</si>
  <si>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</si>
  <si>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</si>
  <si>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</si>
  <si>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</si>
  <si>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</si>
  <si>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</si>
  <si>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</si>
  <si>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</si>
  <si>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</si>
  <si>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</si>
  <si>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</si>
  <si>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</si>
  <si>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</si>
  <si>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</si>
  <si>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</si>
  <si>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</si>
  <si>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</si>
  <si>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</si>
  <si>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</si>
  <si>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</si>
  <si>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</si>
  <si>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</si>
  <si>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</si>
  <si>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</si>
  <si>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</si>
  <si>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</si>
  <si>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</si>
  <si>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</si>
  <si>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</si>
  <si>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</si>
  <si>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</si>
  <si>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</si>
  <si>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</si>
  <si>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</si>
  <si>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</si>
  <si>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</si>
  <si>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</si>
  <si>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</si>
  <si>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</si>
  <si>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</si>
  <si>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</si>
  <si>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</si>
  <si>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</si>
  <si>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</si>
  <si>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</si>
  <si>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</si>
  <si>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</si>
  <si>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</si>
  <si>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</si>
  <si>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</si>
  <si>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</si>
  <si>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</si>
  <si>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</si>
  <si>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</si>
  <si>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</si>
  <si>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</si>
  <si>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</si>
  <si>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</si>
  <si>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</si>
  <si>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</si>
  <si>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</si>
  <si>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</si>
  <si>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</si>
  <si>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</si>
  <si>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</si>
  <si>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</si>
  <si>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</si>
  <si>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</si>
  <si>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</si>
  <si>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</si>
  <si>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</si>
  <si>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</si>
  <si>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</si>
  <si>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</si>
  <si>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</si>
  <si>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</si>
  <si>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</si>
  <si>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</si>
  <si>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</si>
  <si>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</si>
  <si>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</si>
  <si>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</si>
  <si>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</si>
  <si>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</si>
  <si>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</si>
  <si>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</si>
  <si>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</si>
  <si>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</si>
  <si>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</si>
  <si>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</si>
  <si>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</si>
  <si>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</si>
  <si>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</si>
  <si>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</si>
  <si>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</si>
  <si>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</si>
  <si>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</si>
  <si>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</si>
  <si>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</si>
  <si>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</si>
  <si>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</si>
  <si>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</si>
  <si>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</si>
  <si>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</si>
  <si>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</si>
  <si>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</si>
  <si>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</si>
  <si>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</si>
  <si>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</si>
  <si>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</si>
  <si>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</si>
  <si>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</si>
  <si>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</si>
  <si>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</si>
  <si>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</si>
  <si>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</si>
  <si>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</si>
  <si>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</si>
  <si>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</si>
  <si>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</si>
  <si>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</si>
  <si>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</si>
  <si>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</si>
  <si>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</si>
  <si>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</si>
  <si>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</si>
  <si>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</si>
  <si>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</si>
  <si>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</si>
  <si>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</si>
  <si>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</si>
  <si>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</si>
  <si>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</si>
  <si>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</si>
  <si>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</si>
  <si>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</si>
  <si>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</si>
  <si>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</si>
  <si>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</si>
  <si>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</si>
  <si>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</si>
  <si>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</si>
  <si>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</si>
  <si>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</si>
  <si>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</si>
  <si>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</si>
  <si>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</si>
  <si>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</si>
  <si>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</si>
  <si>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</si>
  <si>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</si>
  <si>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</si>
  <si>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</si>
  <si>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</si>
  <si>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</si>
  <si>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</si>
  <si>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</si>
  <si>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</si>
  <si>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</si>
  <si>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</si>
  <si>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</si>
  <si>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</si>
  <si>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</si>
  <si>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</si>
  <si>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</si>
  <si>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</si>
  <si>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</si>
  <si>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</si>
  <si>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</si>
  <si>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</si>
  <si>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</si>
  <si>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</si>
  <si>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</si>
  <si>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</si>
  <si>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</si>
  <si>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</si>
  <si>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</si>
  <si>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</si>
  <si>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</si>
  <si>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</si>
  <si>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</si>
  <si>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</si>
  <si>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</si>
  <si>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</si>
  <si>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</si>
  <si>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</si>
  <si>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</si>
  <si>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</si>
  <si>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</si>
  <si>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</si>
  <si>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</si>
  <si>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</si>
  <si>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</si>
  <si>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</si>
  <si>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</si>
  <si>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</si>
  <si>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</si>
  <si>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</si>
  <si>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</si>
  <si>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</si>
  <si>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</si>
  <si>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</si>
  <si>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</si>
  <si>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</si>
  <si>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</si>
  <si>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</si>
  <si>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</si>
  <si>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</si>
  <si>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</si>
  <si>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</si>
  <si>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</si>
  <si>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</si>
  <si>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</si>
  <si>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</si>
  <si>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</si>
  <si>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</si>
  <si>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</si>
  <si>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</si>
  <si>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</si>
  <si>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</si>
  <si>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</si>
  <si>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</si>
  <si>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</si>
  <si>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</si>
  <si>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</si>
  <si>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</si>
  <si>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</si>
  <si>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</si>
  <si>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</si>
  <si>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</si>
  <si>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</si>
  <si>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</si>
  <si>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</si>
  <si>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</si>
  <si>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</si>
  <si>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</si>
  <si>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</si>
  <si>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</si>
  <si>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</si>
  <si>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</si>
  <si>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</si>
  <si>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</si>
  <si>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</si>
  <si>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</si>
  <si>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</si>
  <si>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</si>
  <si>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</si>
  <si>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</si>
  <si>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</si>
  <si>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</si>
  <si>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</si>
  <si>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</si>
  <si>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</si>
  <si>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</si>
  <si>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</si>
  <si>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</si>
  <si>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</si>
  <si>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</si>
  <si>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</si>
  <si>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</si>
  <si>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</si>
  <si>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</si>
  <si>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</si>
  <si>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</si>
  <si>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</si>
  <si>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</si>
  <si>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</si>
  <si>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</si>
  <si>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</si>
  <si>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</si>
  <si>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</si>
  <si>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</si>
  <si>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</si>
  <si>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</si>
  <si>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</si>
  <si>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</si>
  <si>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</si>
  <si>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</si>
  <si>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</si>
  <si>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</si>
  <si>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</si>
  <si>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</si>
  <si>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</si>
  <si>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</si>
  <si>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</si>
  <si>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</si>
  <si>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</si>
  <si>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</si>
  <si>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</si>
  <si>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</si>
  <si>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</si>
  <si>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</si>
  <si>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</si>
  <si>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</si>
  <si>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</si>
  <si>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</si>
  <si>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</si>
  <si>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</si>
  <si>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</si>
  <si>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</si>
  <si>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</si>
  <si>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</si>
  <si>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</si>
  <si>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</si>
  <si>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</si>
  <si>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</si>
  <si>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</si>
  <si>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</si>
  <si>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</si>
  <si>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</si>
  <si>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</si>
  <si>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</si>
  <si>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</si>
  <si>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</si>
  <si>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</si>
  <si>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</si>
  <si>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</si>
  <si>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</si>
  <si>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</si>
  <si>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</si>
  <si>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</si>
  <si>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</si>
  <si>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</si>
  <si>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</si>
  <si>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</si>
  <si>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</si>
  <si>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</si>
  <si>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</si>
  <si>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</si>
  <si>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</si>
  <si>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</si>
  <si>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</si>
  <si>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</si>
  <si>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</si>
  <si>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</si>
  <si>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</si>
  <si>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</si>
  <si>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</si>
  <si>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</si>
  <si>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</si>
  <si>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</si>
  <si>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</si>
  <si>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</si>
  <si>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</si>
  <si>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</si>
  <si>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</si>
  <si>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</si>
  <si>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</si>
  <si>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</si>
  <si>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</si>
  <si>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</si>
  <si>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</si>
  <si>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</si>
  <si>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</si>
  <si>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</si>
  <si>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</si>
  <si>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</si>
  <si>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</si>
  <si>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</si>
  <si>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</si>
  <si>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</si>
  <si>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</si>
  <si>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</si>
  <si>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</si>
  <si>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</si>
  <si>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</si>
  <si>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</si>
  <si>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</si>
  <si>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</si>
  <si>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</si>
  <si>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</si>
  <si>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</si>
  <si>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</si>
  <si>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</si>
  <si>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</si>
  <si>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</si>
  <si>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</si>
  <si>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</si>
  <si>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</si>
  <si>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</si>
  <si>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</si>
  <si>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</si>
  <si>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</si>
  <si>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</si>
  <si>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</si>
  <si>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</si>
  <si>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</si>
  <si>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</si>
  <si>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</si>
  <si>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</si>
  <si>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</si>
  <si>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</si>
  <si>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</si>
  <si>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</si>
  <si>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</si>
  <si>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</si>
  <si>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</si>
  <si>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</si>
  <si>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</si>
  <si>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</si>
  <si>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</si>
  <si>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</si>
  <si>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</si>
  <si>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</si>
  <si>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</si>
  <si>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</si>
  <si>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</si>
  <si>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</si>
  <si>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</si>
  <si>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</si>
  <si>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</si>
  <si>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</si>
  <si>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</si>
  <si>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</si>
  <si>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</si>
  <si>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</si>
  <si>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</si>
  <si>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</si>
  <si>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</si>
  <si>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</si>
  <si>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</si>
  <si>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</si>
  <si>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</si>
  <si>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</si>
  <si>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</si>
  <si>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</si>
  <si>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</si>
  <si>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</si>
  <si>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</si>
  <si>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</si>
  <si>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</si>
  <si>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</si>
  <si>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</si>
  <si>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</si>
  <si>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</si>
  <si>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</si>
  <si>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</si>
  <si>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</si>
  <si>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</si>
  <si>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</si>
  <si>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</si>
  <si>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</si>
  <si>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</si>
  <si>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</si>
  <si>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</si>
  <si>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</si>
  <si>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</si>
  <si>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</si>
  <si>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</si>
  <si>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</si>
  <si>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</si>
  <si>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</si>
  <si>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</si>
  <si>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</si>
  <si>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</si>
  <si>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</si>
  <si>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</si>
  <si>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</si>
  <si>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</si>
  <si>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</si>
  <si>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</si>
  <si>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</si>
  <si>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</si>
  <si>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</si>
  <si>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</si>
  <si>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</si>
  <si>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</si>
  <si>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</si>
  <si>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</si>
  <si>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</si>
  <si>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</si>
  <si>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</si>
  <si>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</si>
  <si>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</si>
  <si>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</si>
  <si>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</si>
  <si>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</si>
  <si>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</si>
  <si>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</si>
  <si>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</si>
  <si>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</si>
  <si>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</si>
  <si>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</si>
  <si>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</si>
  <si>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</si>
  <si>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</si>
  <si>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</si>
  <si>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</si>
  <si>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</si>
  <si>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</si>
  <si>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</si>
  <si>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</si>
  <si>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</si>
  <si>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</si>
  <si>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</si>
  <si>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</si>
  <si>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</si>
  <si>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</si>
  <si>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</si>
  <si>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</si>
  <si>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</si>
  <si>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</si>
  <si>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</si>
  <si>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</si>
  <si>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</si>
  <si>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</si>
  <si>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</si>
  <si>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</si>
  <si>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</si>
  <si>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</si>
  <si>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</si>
  <si>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</si>
  <si>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</si>
  <si>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</si>
  <si>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</si>
  <si>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</si>
  <si>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</si>
  <si>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</si>
  <si>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</si>
  <si>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</si>
  <si>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</si>
  <si>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</si>
  <si>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</si>
  <si>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</si>
  <si>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</si>
  <si>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</si>
  <si>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</si>
  <si>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</si>
  <si>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</si>
  <si>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</si>
  <si>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</si>
  <si>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</si>
  <si>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</si>
  <si>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</si>
  <si>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</si>
  <si>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</si>
  <si>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</si>
  <si>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</si>
  <si>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</si>
  <si>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</si>
  <si>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</si>
  <si>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</si>
  <si>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</si>
  <si>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</si>
  <si>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</si>
  <si>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</si>
  <si>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</si>
  <si>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</si>
  <si>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</si>
  <si>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</si>
  <si>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</si>
  <si>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</si>
  <si>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</si>
  <si>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</si>
  <si>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</si>
  <si>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</si>
  <si>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</si>
  <si>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</si>
  <si>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</si>
  <si>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</si>
  <si>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</si>
  <si>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</si>
  <si>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</si>
  <si>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</si>
  <si>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</si>
  <si>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</si>
  <si>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</si>
  <si>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</si>
  <si>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</si>
  <si>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</si>
  <si>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</si>
  <si>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</si>
  <si>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</si>
  <si>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</si>
  <si>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</si>
  <si>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</si>
  <si>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</si>
  <si>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</si>
  <si>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</si>
  <si>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</si>
  <si>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</si>
  <si>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</si>
  <si>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</si>
  <si>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</si>
  <si>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</si>
  <si>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</si>
  <si>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</si>
  <si>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</si>
  <si>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</si>
  <si>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</si>
  <si>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</si>
  <si>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</si>
  <si>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</si>
  <si>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</si>
  <si>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</si>
  <si>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</si>
  <si>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</si>
  <si>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</si>
  <si>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</si>
  <si>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</si>
  <si>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</si>
  <si>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</si>
  <si>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</si>
  <si>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</si>
  <si>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</si>
  <si>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</si>
  <si>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</si>
  <si>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</si>
  <si>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</si>
  <si>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</si>
  <si>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</si>
  <si>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</si>
  <si>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</si>
  <si>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</si>
  <si>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</si>
  <si>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</si>
  <si>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</si>
  <si>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</si>
  <si>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</si>
  <si>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</si>
  <si>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</si>
  <si>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</si>
  <si>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</si>
  <si>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</si>
  <si>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</si>
  <si>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</si>
  <si>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</si>
  <si>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</si>
  <si>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</si>
  <si>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</si>
  <si>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</si>
  <si>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</si>
  <si>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</si>
  <si>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</si>
  <si>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</si>
  <si>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</si>
  <si>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</si>
  <si>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</si>
  <si>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</si>
  <si>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</si>
  <si>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</si>
  <si>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</si>
  <si>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</si>
  <si>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</si>
  <si>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</si>
  <si>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</si>
  <si>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</si>
  <si>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</si>
  <si>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</si>
  <si>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</si>
  <si>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</si>
  <si>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</si>
  <si>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</si>
  <si>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</si>
  <si>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</si>
  <si>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</si>
  <si>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</si>
  <si>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</si>
  <si>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</si>
  <si>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</si>
  <si>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</si>
  <si>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</si>
  <si>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</si>
  <si>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</si>
  <si>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</si>
  <si>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</si>
  <si>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</si>
  <si>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</si>
  <si>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</si>
  <si>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</si>
  <si>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</si>
  <si>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</si>
  <si>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</si>
  <si>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</si>
  <si>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</si>
  <si>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</si>
  <si>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</si>
  <si>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</si>
  <si>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</si>
  <si>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</si>
  <si>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</si>
  <si>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</si>
  <si>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</si>
  <si>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</si>
  <si>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</si>
  <si>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</si>
  <si>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</si>
  <si>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</si>
  <si>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</si>
  <si>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</si>
  <si>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</si>
  <si>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</si>
  <si>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</si>
  <si>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</si>
  <si>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CUST0690</t>
  </si>
  <si>
    <t>CUST1182</t>
  </si>
  <si>
    <t>CUST0067</t>
  </si>
  <si>
    <t>CUST0302</t>
  </si>
  <si>
    <t>CUST0876</t>
  </si>
  <si>
    <t>CUST1179</t>
  </si>
  <si>
    <t>CUST0373</t>
  </si>
  <si>
    <t>CUST1149</t>
  </si>
  <si>
    <t>CUST0942</t>
  </si>
  <si>
    <t>CUST1222</t>
  </si>
  <si>
    <t>CUST0326</t>
  </si>
  <si>
    <t>CUST0665</t>
  </si>
  <si>
    <t>CUST0979</t>
  </si>
  <si>
    <t>CUST1131</t>
  </si>
  <si>
    <t>CUST0912</t>
  </si>
  <si>
    <t>CUST0062</t>
  </si>
  <si>
    <t>CUST0641</t>
  </si>
  <si>
    <t>CUST1240</t>
  </si>
  <si>
    <t>CUST0853</t>
  </si>
  <si>
    <t>CUST0025</t>
  </si>
  <si>
    <t>CUST0864</t>
  </si>
  <si>
    <t>CUST0078</t>
  </si>
  <si>
    <t>CUST0058</t>
  </si>
  <si>
    <t>CUST0443</t>
  </si>
  <si>
    <t>CUST0209</t>
  </si>
  <si>
    <t>CUST0519</t>
  </si>
  <si>
    <t>CUST0349</t>
  </si>
  <si>
    <t>CUST0456</t>
  </si>
  <si>
    <t>CUST0980</t>
  </si>
  <si>
    <t>CUST0432</t>
  </si>
  <si>
    <t>CUST0460</t>
  </si>
  <si>
    <t>CUST0949</t>
  </si>
  <si>
    <t>CUST0103</t>
  </si>
  <si>
    <t>CUST0150</t>
  </si>
  <si>
    <t>CUST0317</t>
  </si>
  <si>
    <t>CUST1044</t>
  </si>
  <si>
    <t>CUST0841</t>
  </si>
  <si>
    <t>CUST0389</t>
  </si>
  <si>
    <t>CUST0798</t>
  </si>
  <si>
    <t>CUST0335</t>
  </si>
  <si>
    <t>CUST1183</t>
  </si>
  <si>
    <t>CUST0837</t>
  </si>
  <si>
    <t>CUST0730</t>
  </si>
  <si>
    <t>CUST0474</t>
  </si>
  <si>
    <t>CUST0524</t>
  </si>
  <si>
    <t>CUST0787</t>
  </si>
  <si>
    <t>CUST0410</t>
  </si>
  <si>
    <t>CUST0249</t>
  </si>
  <si>
    <t>CUST0408</t>
  </si>
  <si>
    <t>CUST0793</t>
  </si>
  <si>
    <t>CUST1132</t>
  </si>
  <si>
    <t>CUST0676</t>
  </si>
  <si>
    <t>CUST0478</t>
  </si>
  <si>
    <t>CUST0216</t>
  </si>
  <si>
    <t>CUST0113</t>
  </si>
  <si>
    <t>CUST0426</t>
  </si>
  <si>
    <t>CUST1299</t>
  </si>
  <si>
    <t>CUST1254</t>
  </si>
  <si>
    <t>CUST1114</t>
  </si>
  <si>
    <t>CUST0682</t>
  </si>
  <si>
    <t>CUST0466</t>
  </si>
  <si>
    <t>CUST0340</t>
  </si>
  <si>
    <t>CUST0065</t>
  </si>
  <si>
    <t>CUST0237</t>
  </si>
  <si>
    <t>CUST0094</t>
  </si>
  <si>
    <t>CUST0916</t>
  </si>
  <si>
    <t>CUST1141</t>
  </si>
  <si>
    <t>CUST1085</t>
  </si>
  <si>
    <t>CUST0546</t>
  </si>
  <si>
    <t>CUST1077</t>
  </si>
  <si>
    <t>CUST0590</t>
  </si>
  <si>
    <t>CUST1174</t>
  </si>
  <si>
    <t>CUST0034</t>
  </si>
  <si>
    <t>CUST0584</t>
  </si>
  <si>
    <t>CUST0550</t>
  </si>
  <si>
    <t>CUST0744</t>
  </si>
  <si>
    <t>CUST0535</t>
  </si>
  <si>
    <t>CUST0188</t>
  </si>
  <si>
    <t>CUST1229</t>
  </si>
  <si>
    <t>CUST0898</t>
  </si>
  <si>
    <t>CUST0954</t>
  </si>
  <si>
    <t>CUST0570</t>
  </si>
  <si>
    <t>CUST0969</t>
  </si>
  <si>
    <t>CUST0861</t>
  </si>
  <si>
    <t>CUST1265</t>
  </si>
  <si>
    <t>CUST0814</t>
  </si>
  <si>
    <t>CUST0962</t>
  </si>
  <si>
    <t>CUST1294</t>
  </si>
  <si>
    <t>CUST0480</t>
  </si>
  <si>
    <t>CUST0541</t>
  </si>
  <si>
    <t>CUST0812</t>
  </si>
  <si>
    <t>CUST0782</t>
  </si>
  <si>
    <t>CUST0486</t>
  </si>
  <si>
    <t>CUST0068</t>
  </si>
  <si>
    <t>CUST1045</t>
  </si>
  <si>
    <t>CUST0699</t>
  </si>
  <si>
    <t>CUST0549</t>
  </si>
  <si>
    <t>CUST0010</t>
  </si>
  <si>
    <t>CUST1007</t>
  </si>
  <si>
    <t>CUST1103</t>
  </si>
  <si>
    <t>CUST0401</t>
  </si>
  <si>
    <t>CUST0619</t>
  </si>
  <si>
    <t>CUST0911</t>
  </si>
  <si>
    <t>CUST0402</t>
  </si>
  <si>
    <t>CUST0988</t>
  </si>
  <si>
    <t>CUST1269</t>
  </si>
  <si>
    <t>CUST0101</t>
  </si>
  <si>
    <t>CUST0240</t>
  </si>
  <si>
    <t>CUST0284</t>
  </si>
  <si>
    <t>CUST0809</t>
  </si>
  <si>
    <t>CUST0750</t>
  </si>
  <si>
    <t>CUST0781</t>
  </si>
  <si>
    <t>CUST0178</t>
  </si>
  <si>
    <t>CUST1018</t>
  </si>
  <si>
    <t>CUST1253</t>
  </si>
  <si>
    <t>CUST1247</t>
  </si>
  <si>
    <t>CUST0956</t>
  </si>
  <si>
    <t>CUST0148</t>
  </si>
  <si>
    <t>CUST1123</t>
  </si>
  <si>
    <t>CUST1146</t>
  </si>
  <si>
    <t>CUST1202</t>
  </si>
  <si>
    <t>CUST1195</t>
  </si>
  <si>
    <t>CUST0458</t>
  </si>
  <si>
    <t>CUST1000</t>
  </si>
  <si>
    <t>CUST1262</t>
  </si>
  <si>
    <t>CUST0759</t>
  </si>
  <si>
    <t>CUST0940</t>
  </si>
  <si>
    <t>CUST0646</t>
  </si>
  <si>
    <t>CUST1165</t>
  </si>
  <si>
    <t>CUST0957</t>
  </si>
  <si>
    <t>CUST0001</t>
  </si>
  <si>
    <t>CUST0655</t>
  </si>
  <si>
    <t>CUST0196</t>
  </si>
  <si>
    <t>CUST0751</t>
  </si>
  <si>
    <t>CUST1112</t>
  </si>
  <si>
    <t>CUST0702</t>
  </si>
  <si>
    <t>CUST1154</t>
  </si>
  <si>
    <t>CUST0900</t>
  </si>
  <si>
    <t>CUST0242</t>
  </si>
  <si>
    <t>CUST0060</t>
  </si>
  <si>
    <t>CUST1283</t>
  </si>
  <si>
    <t>CUST0754</t>
  </si>
  <si>
    <t>CUST0582</t>
  </si>
  <si>
    <t>CUST0896</t>
  </si>
  <si>
    <t>CUST0867</t>
  </si>
  <si>
    <t>CUST0417</t>
  </si>
  <si>
    <t>CUST0573</t>
  </si>
  <si>
    <t>CUST0865</t>
  </si>
  <si>
    <t>CUST0695</t>
  </si>
  <si>
    <t>CUST0611</t>
  </si>
  <si>
    <t>CUST1160</t>
  </si>
  <si>
    <t>CUST0354</t>
  </si>
  <si>
    <t>CUST0127</t>
  </si>
  <si>
    <t>CUST0206</t>
  </si>
  <si>
    <t>CUST0806</t>
  </si>
  <si>
    <t>CUST0952</t>
  </si>
  <si>
    <t>CUST0620</t>
  </si>
  <si>
    <t>CUST0022</t>
  </si>
  <si>
    <t>CUST0303</t>
  </si>
  <si>
    <t>CUST0287</t>
  </si>
  <si>
    <t>CUST1078</t>
  </si>
  <si>
    <t>CUST0176</t>
  </si>
  <si>
    <t>CUST1148</t>
  </si>
  <si>
    <t>CUST1143</t>
  </si>
  <si>
    <t>CUST0789</t>
  </si>
  <si>
    <t>CUST0824</t>
  </si>
  <si>
    <t>CUST0595</t>
  </si>
  <si>
    <t>CUST0367</t>
  </si>
  <si>
    <t>CUST1248</t>
  </si>
  <si>
    <t>CUST1191</t>
  </si>
  <si>
    <t>CUST0596</t>
  </si>
  <si>
    <t>CUST0048</t>
  </si>
  <si>
    <t>CUST0923</t>
  </si>
  <si>
    <t>CUST1145</t>
  </si>
  <si>
    <t>CUST0650</t>
  </si>
  <si>
    <t>CUST0333</t>
  </si>
  <si>
    <t>CUST0951</t>
  </si>
  <si>
    <t>CUST0733</t>
  </si>
  <si>
    <t>CUST0643</t>
  </si>
  <si>
    <t>CUST0844</t>
  </si>
  <si>
    <t>CUST0939</t>
  </si>
  <si>
    <t>CUST1099</t>
  </si>
  <si>
    <t>CUST0050</t>
  </si>
  <si>
    <t>CUST0096</t>
  </si>
  <si>
    <t>CUST1292</t>
  </si>
  <si>
    <t>CUST1034</t>
  </si>
  <si>
    <t>CUST0422</t>
  </si>
  <si>
    <t>CUST0070</t>
  </si>
  <si>
    <t>CUST1217</t>
  </si>
  <si>
    <t>CUST0587</t>
  </si>
  <si>
    <t>CUST1024</t>
  </si>
  <si>
    <t>CUST1073</t>
  </si>
  <si>
    <t>CUST0265</t>
  </si>
  <si>
    <t>CUST1188</t>
  </si>
  <si>
    <t>CUST1101</t>
  </si>
  <si>
    <t>CUST0902</t>
  </si>
  <si>
    <t>CUST0827</t>
  </si>
  <si>
    <t>CUST0119</t>
  </si>
  <si>
    <t>CUST0848</t>
  </si>
  <si>
    <t>CUST0626</t>
  </si>
  <si>
    <t>CUST0747</t>
  </si>
  <si>
    <t>CUST0006</t>
  </si>
  <si>
    <t>CUST0881</t>
  </si>
  <si>
    <t>CUST0885</t>
  </si>
  <si>
    <t>CUST0203</t>
  </si>
  <si>
    <t>CUST0180</t>
  </si>
  <si>
    <t>CUST0424</t>
  </si>
  <si>
    <t>CUST0279</t>
  </si>
  <si>
    <t>CUST0008</t>
  </si>
  <si>
    <t>CUST0920</t>
  </si>
  <si>
    <t>CUST1196</t>
  </si>
  <si>
    <t>CUST0995</t>
  </si>
  <si>
    <t>CUST0056</t>
  </si>
  <si>
    <t>CUST0292</t>
  </si>
  <si>
    <t>CUST0126</t>
  </si>
  <si>
    <t>CUST0241</t>
  </si>
  <si>
    <t>CUST0823</t>
  </si>
  <si>
    <t>CUST0435</t>
  </si>
  <si>
    <t>CUST0492</t>
  </si>
  <si>
    <t>CUST0516</t>
  </si>
  <si>
    <t>CUST0543</t>
  </si>
  <si>
    <t>CUST0656</t>
  </si>
  <si>
    <t>CUST0130</t>
  </si>
  <si>
    <t>CUST0186</t>
  </si>
  <si>
    <t>CUST0451</t>
  </si>
  <si>
    <t>CUST0387</t>
  </si>
  <si>
    <t>CUST0869</t>
  </si>
  <si>
    <t>CUST0756</t>
  </si>
  <si>
    <t>CUST0749</t>
  </si>
  <si>
    <t>CUST0038</t>
  </si>
  <si>
    <t>CUST0248</t>
  </si>
  <si>
    <t>CUST1002</t>
  </si>
  <si>
    <t>CUST0162</t>
  </si>
  <si>
    <t>CUST0357</t>
  </si>
  <si>
    <t>CUST0648</t>
  </si>
  <si>
    <t>CUST0434</t>
  </si>
  <si>
    <t>CUST1058</t>
  </si>
  <si>
    <t>CUST0552</t>
  </si>
  <si>
    <t>CUST0640</t>
  </si>
  <si>
    <t>CUST0840</t>
  </si>
  <si>
    <t>CUST0131</t>
  </si>
  <si>
    <t>CUST0471</t>
  </si>
  <si>
    <t>CUST0142</t>
  </si>
  <si>
    <t>CUST0204</t>
  </si>
  <si>
    <t>CUST0174</t>
  </si>
  <si>
    <t>CUST1115</t>
  </si>
  <si>
    <t>CUST0608</t>
  </si>
  <si>
    <t>CUST1193</t>
  </si>
  <si>
    <t>CUST0133</t>
  </si>
  <si>
    <t>CUST0572</t>
  </si>
  <si>
    <t>CUST1138</t>
  </si>
  <si>
    <t>CUST1151</t>
  </si>
  <si>
    <t>CUST0724</t>
  </si>
  <si>
    <t>CUST0161</t>
  </si>
  <si>
    <t>CUST0765</t>
  </si>
  <si>
    <t>CUST0769</t>
  </si>
  <si>
    <t>CUST1087</t>
  </si>
  <si>
    <t>CUST1021</t>
  </si>
  <si>
    <t>CUST1228</t>
  </si>
  <si>
    <t>CUST0880</t>
  </si>
  <si>
    <t>CUST1282</t>
  </si>
  <si>
    <t>CUST0439</t>
  </si>
  <si>
    <t>CUST0621</t>
  </si>
  <si>
    <t>CUST0132</t>
  </si>
  <si>
    <t>CUST0005</t>
  </si>
  <si>
    <t>CUST1218</t>
  </si>
  <si>
    <t>CUST0033</t>
  </si>
  <si>
    <t>CUST0189</t>
  </si>
  <si>
    <t>CUST0137</t>
  </si>
  <si>
    <t>CUST1088</t>
  </si>
  <si>
    <t>CUST1287</t>
  </si>
  <si>
    <t>CUST0659</t>
  </si>
  <si>
    <t>CUST0698</t>
  </si>
  <si>
    <t>CUST0236</t>
  </si>
  <si>
    <t>CUST0562</t>
  </si>
  <si>
    <t>CUST1192</t>
  </si>
  <si>
    <t>CUST0981</t>
  </si>
  <si>
    <t>CUST0100</t>
  </si>
  <si>
    <t>CUST0515</t>
  </si>
  <si>
    <t>CUST0462</t>
  </si>
  <si>
    <t>CUST0888</t>
  </si>
  <si>
    <t>CUST0077</t>
  </si>
  <si>
    <t>CUST0499</t>
  </si>
  <si>
    <t>CUST0264</t>
  </si>
  <si>
    <t>CUST0774</t>
  </si>
  <si>
    <t>CUST0506</t>
  </si>
  <si>
    <t>CUST0412</t>
  </si>
  <si>
    <t>CUST0247</t>
  </si>
  <si>
    <t>CUST0779</t>
  </si>
  <si>
    <t>CUST1125</t>
  </si>
  <si>
    <t>CUST0547</t>
  </si>
  <si>
    <t>CUST0625</t>
  </si>
  <si>
    <t>CUST1109</t>
  </si>
  <si>
    <t>CUST1068</t>
  </si>
  <si>
    <t>CUST0263</t>
  </si>
  <si>
    <t>CUST0528</t>
  </si>
  <si>
    <t>CUST0139</t>
  </si>
  <si>
    <t>CUST0221</t>
  </si>
  <si>
    <t>CUST1205</t>
  </si>
  <si>
    <t>CUST0989</t>
  </si>
  <si>
    <t>CUST0054</t>
  </si>
  <si>
    <t>CUST0941</t>
  </si>
  <si>
    <t>CUST0919</t>
  </si>
  <si>
    <t>CUST0023</t>
  </si>
  <si>
    <t>CUST0045</t>
  </si>
  <si>
    <t>CUST0190</t>
  </si>
  <si>
    <t>CUST1250</t>
  </si>
  <si>
    <t>CUST0146</t>
  </si>
  <si>
    <t>CUST0670</t>
  </si>
  <si>
    <t>CUST1235</t>
  </si>
  <si>
    <t>CUST0768</t>
  </si>
  <si>
    <t>CUST0697</t>
  </si>
  <si>
    <t>CUST0353</t>
  </si>
  <si>
    <t>CUST1004</t>
  </si>
  <si>
    <t>CUST0097</t>
  </si>
  <si>
    <t>CUST1033</t>
  </si>
  <si>
    <t>CUST0977</t>
  </si>
  <si>
    <t>CUST0251</t>
  </si>
  <si>
    <t>CUST0673</t>
  </si>
  <si>
    <t>CUST0393</t>
  </si>
  <si>
    <t>CUST0963</t>
  </si>
  <si>
    <t>CUST0972</t>
  </si>
  <si>
    <t>CUST1047</t>
  </si>
  <si>
    <t>CUST0580</t>
  </si>
  <si>
    <t>CUST0345</t>
  </si>
  <si>
    <t>CUST0493</t>
  </si>
  <si>
    <t>CUST0329</t>
  </si>
  <si>
    <t>CUST0362</t>
  </si>
  <si>
    <t>CUST0366</t>
  </si>
  <si>
    <t>CUST0031</t>
  </si>
  <si>
    <t>CUST0763</t>
  </si>
  <si>
    <t>CUST1215</t>
  </si>
  <si>
    <t>CUST1164</t>
  </si>
  <si>
    <t>CUST0514</t>
  </si>
  <si>
    <t>CUST0742</t>
  </si>
  <si>
    <t>CUST1277</t>
  </si>
  <si>
    <t>CUST0388</t>
  </si>
  <si>
    <t>CUST1213</t>
  </si>
  <si>
    <t>CUST0114</t>
  </si>
  <si>
    <t>CUST1212</t>
  </si>
  <si>
    <t>CUST0301</t>
  </si>
  <si>
    <t>CUST1256</t>
  </si>
  <si>
    <t>CUST1140</t>
  </si>
  <si>
    <t>CUST0930</t>
  </si>
  <si>
    <t>CUST0080</t>
  </si>
  <si>
    <t>CUST0829</t>
  </si>
  <si>
    <t>CUST0566</t>
  </si>
  <si>
    <t>CUST1204</t>
  </si>
  <si>
    <t>CUST0887</t>
  </si>
  <si>
    <t>CUST0511</t>
  </si>
  <si>
    <t>CUST0334</t>
  </si>
  <si>
    <t>CUST0347</t>
  </si>
  <si>
    <t>CUST1209</t>
  </si>
  <si>
    <t>CUST0820</t>
  </si>
  <si>
    <t>CUST0964</t>
  </si>
  <si>
    <t>CUST0907</t>
  </si>
  <si>
    <t>CUST0361</t>
  </si>
  <si>
    <t>CUST0671</t>
  </si>
  <si>
    <t>CUST0136</t>
  </si>
  <si>
    <t>CUST1043</t>
  </si>
  <si>
    <t>CUST1233</t>
  </si>
  <si>
    <t>CUST0819</t>
  </si>
  <si>
    <t>CUST1166</t>
  </si>
  <si>
    <t>CUST1029</t>
  </si>
  <si>
    <t>CUST0488</t>
  </si>
  <si>
    <t>CUST0431</t>
  </si>
  <si>
    <t>CUST0758</t>
  </si>
  <si>
    <t>CUST0802</t>
  </si>
  <si>
    <t>CUST0472</t>
  </si>
  <si>
    <t>CUST1031</t>
  </si>
  <si>
    <t>CUST0155</t>
  </si>
  <si>
    <t>CUST0636</t>
  </si>
  <si>
    <t>CUST0598</t>
  </si>
  <si>
    <t>CUST0030</t>
  </si>
  <si>
    <t>CUST0372</t>
  </si>
  <si>
    <t>CUST0002</t>
  </si>
  <si>
    <t>CUST1016</t>
  </si>
  <si>
    <t>CUST0123</t>
  </si>
  <si>
    <t>CUST0255</t>
  </si>
  <si>
    <t>CUST0922</t>
  </si>
  <si>
    <t>CUST0384</t>
  </si>
  <si>
    <t>CUST0905</t>
  </si>
  <si>
    <t>CUST0594</t>
  </si>
  <si>
    <t>CUST0953</t>
  </si>
  <si>
    <t>CUST0453</t>
  </si>
  <si>
    <t>CUST0041</t>
  </si>
  <si>
    <t>CUST0314</t>
  </si>
  <si>
    <t>CUST1009</t>
  </si>
  <si>
    <t>CUST0293</t>
  </si>
  <si>
    <t>CUST0207</t>
  </si>
  <si>
    <t>CUST1095</t>
  </si>
  <si>
    <t>CUST0778</t>
  </si>
  <si>
    <t>CUST1158</t>
  </si>
  <si>
    <t>CUST0024</t>
  </si>
  <si>
    <t>CUST0111</t>
  </si>
  <si>
    <t>CUST0149</t>
  </si>
  <si>
    <t>CUST0109</t>
  </si>
  <si>
    <t>CUST0991</t>
  </si>
  <si>
    <t>CUST0563</t>
  </si>
  <si>
    <t>CUST1057</t>
  </si>
  <si>
    <t>CUST0104</t>
  </si>
  <si>
    <t>CUST1089</t>
  </si>
  <si>
    <t>CUST1102</t>
  </si>
  <si>
    <t>CUST0529</t>
  </si>
  <si>
    <t>CUST1263</t>
  </si>
  <si>
    <t>CUST0374</t>
  </si>
  <si>
    <t>CUST1241</t>
  </si>
  <si>
    <t>CUST0661</t>
  </si>
  <si>
    <t>CUST0585</t>
  </si>
  <si>
    <t>CUST1206</t>
  </si>
  <si>
    <t>CUST0599</t>
  </si>
  <si>
    <t>CUST1098</t>
  </si>
  <si>
    <t>CUST0624</t>
  </si>
  <si>
    <t>CUST0917</t>
  </si>
  <si>
    <t>CUST0851</t>
  </si>
  <si>
    <t>CUST0696</t>
  </si>
  <si>
    <t>CUST0728</t>
  </si>
  <si>
    <t>CUST0873</t>
  </si>
  <si>
    <t>CUST1220</t>
  </si>
  <si>
    <t>CUST1260</t>
  </si>
  <si>
    <t>CUST0904</t>
  </si>
  <si>
    <t>CUST1028</t>
  </si>
  <si>
    <t>CUST0368</t>
  </si>
  <si>
    <t>CUST1297</t>
  </si>
  <si>
    <t>CUST0457</t>
  </si>
  <si>
    <t>CUST0897</t>
  </si>
  <si>
    <t>CUST0736</t>
  </si>
  <si>
    <t>CUST0121</t>
  </si>
  <si>
    <t>CUST0327</t>
  </si>
  <si>
    <t>CUST0738</t>
  </si>
  <si>
    <t>CUST0583</t>
  </si>
  <si>
    <t>CUST1286</t>
  </si>
  <si>
    <t>CUST0392</t>
  </si>
  <si>
    <t>CUST0743</t>
  </si>
  <si>
    <t>CUST0246</t>
  </si>
  <si>
    <t>CUST1060</t>
  </si>
  <si>
    <t>CUST0259</t>
  </si>
  <si>
    <t>CUST0575</t>
  </si>
  <si>
    <t>CUST1022</t>
  </si>
  <si>
    <t>CUST0859</t>
  </si>
  <si>
    <t>CUST0018</t>
  </si>
  <si>
    <t>CUST1096</t>
  </si>
  <si>
    <t>CUST0627</t>
  </si>
  <si>
    <t>CUST0817</t>
  </si>
  <si>
    <t>CUST0205</t>
  </si>
  <si>
    <t>CUST0701</t>
  </si>
  <si>
    <t>CUST0892</t>
  </si>
  <si>
    <t>CUST1003</t>
  </si>
  <si>
    <t>CUST0652</t>
  </si>
  <si>
    <t>CUST0591</t>
  </si>
  <si>
    <t>CUST1048</t>
  </si>
  <si>
    <t>CUST1025</t>
  </si>
  <si>
    <t>CUST0975</t>
  </si>
  <si>
    <t>CUST1231</t>
  </si>
  <si>
    <t>CUST0485</t>
  </si>
  <si>
    <t>CUST0011</t>
  </si>
  <si>
    <t>CUST0741</t>
  </si>
  <si>
    <t>CUST0997</t>
  </si>
  <si>
    <t>CUST0678</t>
  </si>
  <si>
    <t>CUST0709</t>
  </si>
  <si>
    <t>CUST0921</t>
  </si>
  <si>
    <t>CUST1284</t>
  </si>
  <si>
    <t>CUST0925</t>
  </si>
  <si>
    <t>CUST0089</t>
  </si>
  <si>
    <t>CUST0654</t>
  </si>
  <si>
    <t>CUST1017</t>
  </si>
  <si>
    <t>CUST0152</t>
  </si>
  <si>
    <t>CUST0843</t>
  </si>
  <si>
    <t>CUST0683</t>
  </si>
  <si>
    <t>CUST0955</t>
  </si>
  <si>
    <t>CUST1011</t>
  </si>
  <si>
    <t>CUST0039</t>
  </si>
  <si>
    <t>CUST0721</t>
  </si>
  <si>
    <t>CUST0421</t>
  </si>
  <si>
    <t>CUST1225</t>
  </si>
  <si>
    <t>CUST1257</t>
  </si>
  <si>
    <t>CUST0799</t>
  </si>
  <si>
    <t>CUST0855</t>
  </si>
  <si>
    <t>CUST0076</t>
  </si>
  <si>
    <t>CUST0638</t>
  </si>
  <si>
    <t>CUST0044</t>
  </si>
  <si>
    <t>CUST1163</t>
  </si>
  <si>
    <t>CUST0884</t>
  </si>
  <si>
    <t>CUST0419</t>
  </si>
  <si>
    <t>CUST1200</t>
  </si>
  <si>
    <t>CUST0311</t>
  </si>
  <si>
    <t>CUST0272</t>
  </si>
  <si>
    <t>CUST0489</t>
  </si>
  <si>
    <t>CUST0589</t>
  </si>
  <si>
    <t>CUST0358</t>
  </si>
  <si>
    <t>CUST0706</t>
  </si>
  <si>
    <t>CUST0828</t>
  </si>
  <si>
    <t>CUST0773</t>
  </si>
  <si>
    <t>CUST0857</t>
  </si>
  <si>
    <t>CUST0315</t>
  </si>
  <si>
    <t>CUST0291</t>
  </si>
  <si>
    <t>CUST1035</t>
  </si>
  <si>
    <t>CUST0616</t>
  </si>
  <si>
    <t>CUST0283</t>
  </si>
  <si>
    <t>CUST0253</t>
  </si>
  <si>
    <t>CUST0304</t>
  </si>
  <si>
    <t>CUST0631</t>
  </si>
  <si>
    <t>CUST0278</t>
  </si>
  <si>
    <t>CUST0752</t>
  </si>
  <si>
    <t>CUST1147</t>
  </si>
  <si>
    <t>CUST0507</t>
  </si>
  <si>
    <t>CUST0808</t>
  </si>
  <si>
    <t>CUST0909</t>
  </si>
  <si>
    <t>CUST0312</t>
  </si>
  <si>
    <t>CUST0308</t>
  </si>
  <si>
    <t>CUST0623</t>
  </si>
  <si>
    <t>CUST0154</t>
  </si>
  <si>
    <t>CUST1285</t>
  </si>
  <si>
    <t>CUST0295</t>
  </si>
  <si>
    <t>CUST0337</t>
  </si>
  <si>
    <t>CUST0040</t>
  </si>
  <si>
    <t>CUST0807</t>
  </si>
  <si>
    <t>CUST0958</t>
  </si>
  <si>
    <t>CUST0978</t>
  </si>
  <si>
    <t>CUST0870</t>
  </si>
  <si>
    <t>CUST1226</t>
  </si>
  <si>
    <t>CUST1039</t>
  </si>
  <si>
    <t>CUST0454</t>
  </si>
  <si>
    <t>CUST1173</t>
  </si>
  <si>
    <t>CUST0385</t>
  </si>
  <si>
    <t>CUST0147</t>
  </si>
  <si>
    <t>CUST0680</t>
  </si>
  <si>
    <t>CUST0289</t>
  </si>
  <si>
    <t>CUST1232</t>
  </si>
  <si>
    <t>CUST0576</t>
  </si>
  <si>
    <t>CUST0735</t>
  </si>
  <si>
    <t>CUST0753</t>
  </si>
  <si>
    <t>CUST1027</t>
  </si>
  <si>
    <t>CUST0693</t>
  </si>
  <si>
    <t>CUST0760</t>
  </si>
  <si>
    <t>CUST0448</t>
  </si>
  <si>
    <t>CUST1106</t>
  </si>
  <si>
    <t>CUST0525</t>
  </si>
  <si>
    <t>CUST0866</t>
  </si>
  <si>
    <t>CUST0686</t>
  </si>
  <si>
    <t>CUST0370</t>
  </si>
  <si>
    <t>CUST1224</t>
  </si>
  <si>
    <t>CUST0666</t>
  </si>
  <si>
    <t>CUST0878</t>
  </si>
  <si>
    <t>CUST0013</t>
  </si>
  <si>
    <t>CUST0043</t>
  </si>
  <si>
    <t>CUST0545</t>
  </si>
  <si>
    <t>CUST0521</t>
  </si>
  <si>
    <t>CUST0083</t>
  </si>
  <si>
    <t>CUST0674</t>
  </si>
  <si>
    <t>CUST0653</t>
  </si>
  <si>
    <t>CUST1245</t>
  </si>
  <si>
    <t>CUST0854</t>
  </si>
  <si>
    <t>CUST0342</t>
  </si>
  <si>
    <t>CUST0107</t>
  </si>
  <si>
    <t>CUST1041</t>
  </si>
  <si>
    <t>CUST0122</t>
  </si>
  <si>
    <t>CUST1219</t>
  </si>
  <si>
    <t>CUST0159</t>
  </si>
  <si>
    <t>CUST0757</t>
  </si>
  <si>
    <t>CUST1234</t>
  </si>
  <si>
    <t>CUST1237</t>
  </si>
  <si>
    <t>CUST0961</t>
  </si>
  <si>
    <t>CUST0192</t>
  </si>
  <si>
    <t>CUST0860</t>
  </si>
  <si>
    <t>CUST1086</t>
  </si>
  <si>
    <t>CUST0275</t>
  </si>
  <si>
    <t>CUST1026</t>
  </si>
  <si>
    <t>CUST0376</t>
  </si>
  <si>
    <t>CUST0986</t>
  </si>
  <si>
    <t>CUST0685</t>
  </si>
  <si>
    <t>CUST0046</t>
  </si>
  <si>
    <t>CUST1001</t>
  </si>
  <si>
    <t>CUST1211</t>
  </si>
  <si>
    <t>CUST0267</t>
  </si>
  <si>
    <t>CUST0343</t>
  </si>
  <si>
    <t>CUST0261</t>
  </si>
  <si>
    <t>CUST0558</t>
  </si>
  <si>
    <t>CUST0051</t>
  </si>
  <si>
    <t>CUST0960</t>
  </si>
  <si>
    <t>CUST0509</t>
  </si>
  <si>
    <t>CUST0199</t>
  </si>
  <si>
    <t>CUST0116</t>
  </si>
  <si>
    <t>CUST0444</t>
  </si>
  <si>
    <t>CUST0679</t>
  </si>
  <si>
    <t>CUST0305</t>
  </si>
  <si>
    <t>CUST0063</t>
  </si>
  <si>
    <t>CUST0746</t>
  </si>
  <si>
    <t>CUST1051</t>
  </si>
  <si>
    <t>CUST0273</t>
  </si>
  <si>
    <t>CUST0469</t>
  </si>
  <si>
    <t>CUST0891</t>
  </si>
  <si>
    <t>CUST0834</t>
  </si>
  <si>
    <t>CUST0672</t>
  </si>
  <si>
    <t>CUST0845</t>
  </si>
  <si>
    <t>CUST0282</t>
  </si>
  <si>
    <t>CUST0298</t>
  </si>
  <si>
    <t>CUST1181</t>
  </si>
  <si>
    <t>CUST0487</t>
  </si>
  <si>
    <t>CUST1072</t>
  </si>
  <si>
    <t>CUST0153</t>
  </si>
  <si>
    <t>CUST0144</t>
  </si>
  <si>
    <t>CUST0950</t>
  </si>
  <si>
    <t>CUST0816</t>
  </si>
  <si>
    <t>CUST0987</t>
  </si>
  <si>
    <t>CUST0086</t>
  </si>
  <si>
    <t>CUST0966</t>
  </si>
  <si>
    <t>CUST0227</t>
  </si>
  <si>
    <t>CUST0445</t>
  </si>
  <si>
    <t>CUST0300</t>
  </si>
  <si>
    <t>CUST0397</t>
  </si>
  <si>
    <t>CUST0254</t>
  </si>
  <si>
    <t>CUST0831</t>
  </si>
  <si>
    <t>CUST0914</t>
  </si>
  <si>
    <t>CUST1059</t>
  </si>
  <si>
    <t>CUST0416</t>
  </si>
  <si>
    <t>CUST0786</t>
  </si>
  <si>
    <t>CUST0927</t>
  </si>
  <si>
    <t>CUST0092</t>
  </si>
  <si>
    <t>CUST0718</t>
  </si>
  <si>
    <t>CUST1221</t>
  </si>
  <si>
    <t>CUST0642</t>
  </si>
  <si>
    <t>CUST0739</t>
  </si>
  <si>
    <t>CUST0336</t>
  </si>
  <si>
    <t>CUST0449</t>
  </si>
  <si>
    <t>CUST0318</t>
  </si>
  <si>
    <t>CUST0095</t>
  </si>
  <si>
    <t>CUST0689</t>
  </si>
  <si>
    <t>CUST0066</t>
  </si>
  <si>
    <t>CUST1049</t>
  </si>
  <si>
    <t>CUST0138</t>
  </si>
  <si>
    <t>CUST0281</t>
  </si>
  <si>
    <t>CUST0285</t>
  </si>
  <si>
    <t>CUST0352</t>
  </si>
  <si>
    <t>CUST1119</t>
  </si>
  <si>
    <t>CUST0821</t>
  </si>
  <si>
    <t>CUST1046</t>
  </si>
  <si>
    <t>CUST0463</t>
  </si>
  <si>
    <t>CUST0049</t>
  </si>
  <si>
    <t>CUST0520</t>
  </si>
  <si>
    <t>CUST0470</t>
  </si>
  <si>
    <t>CUST0479</t>
  </si>
  <si>
    <t>CUST1296</t>
  </si>
  <si>
    <t>CUST0556</t>
  </si>
  <si>
    <t>CUST1272</t>
  </si>
  <si>
    <t>CUST0970</t>
  </si>
  <si>
    <t>CUST0929</t>
  </si>
  <si>
    <t>CUST0542</t>
  </si>
  <si>
    <t>CUST1197</t>
  </si>
  <si>
    <t>CUST0842</t>
  </si>
  <si>
    <t>CUST0245</t>
  </si>
  <si>
    <t>CUST0794</t>
  </si>
  <si>
    <t>CUST0723</t>
  </si>
  <si>
    <t>CUST1156</t>
  </si>
  <si>
    <t>CUST0324</t>
  </si>
  <si>
    <t>CUST1133</t>
  </si>
  <si>
    <t>CUST0243</t>
  </si>
  <si>
    <t>CUST0239</t>
  </si>
  <si>
    <t>CUST0442</t>
  </si>
  <si>
    <t>CUST0813</t>
  </si>
  <si>
    <t>CUST0783</t>
  </si>
  <si>
    <t>CUST0645</t>
  </si>
  <si>
    <t>CUST0211</t>
  </si>
  <si>
    <t>CUST0014</t>
  </si>
  <si>
    <t>CUST0548</t>
  </si>
  <si>
    <t>CUST0160</t>
  </si>
  <si>
    <t>CUST0667</t>
  </si>
  <si>
    <t>CUST0726</t>
  </si>
  <si>
    <t>CUST0028</t>
  </si>
  <si>
    <t>CUST0632</t>
  </si>
  <si>
    <t>CUST0944</t>
  </si>
  <si>
    <t>CUST0649</t>
  </si>
  <si>
    <t>CUST1080</t>
  </si>
  <si>
    <t>CUST0712</t>
  </si>
  <si>
    <t>CUST0465</t>
  </si>
  <si>
    <t>CUST0481</t>
  </si>
  <si>
    <t>CUST0901</t>
  </si>
  <si>
    <t>CUST0755</t>
  </si>
  <si>
    <t>CUST1100</t>
  </si>
  <si>
    <t>CUST0976</t>
  </si>
  <si>
    <t>CUST0982</t>
  </si>
  <si>
    <t>CUST1171</t>
  </si>
  <si>
    <t>CUST1184</t>
  </si>
  <si>
    <t>CUST0984</t>
  </si>
  <si>
    <t>CUST0112</t>
  </si>
  <si>
    <t>CUST1190</t>
  </si>
  <si>
    <t>CUST0394</t>
  </si>
  <si>
    <t>CUST0004</t>
  </si>
  <si>
    <t>CUST1150</t>
  </si>
  <si>
    <t>CUST0871</t>
  </si>
  <si>
    <t>CUST0446</t>
  </si>
  <si>
    <t>CUST0568</t>
  </si>
  <si>
    <t>CUST0260</t>
  </si>
  <si>
    <t>CUST0331</t>
  </si>
  <si>
    <t>CUST1252</t>
  </si>
  <si>
    <t>CUST0836</t>
  </si>
  <si>
    <t>CUST0268</t>
  </si>
  <si>
    <t>CUST0411</t>
  </si>
  <si>
    <t>CUST1116</t>
  </si>
  <si>
    <t>CUST0967</t>
  </si>
  <si>
    <t>CUST0484</t>
  </si>
  <si>
    <t>CUST0328</t>
  </si>
  <si>
    <t>CUST1129</t>
  </si>
  <si>
    <t>CUST1142</t>
  </si>
  <si>
    <t>CUST0400</t>
  </si>
  <si>
    <t>CUST0082</t>
  </si>
  <si>
    <t>CUST0517</t>
  </si>
  <si>
    <t>CUST1064</t>
  </si>
  <si>
    <t>CUST0872</t>
  </si>
  <si>
    <t>CUST0835</t>
  </si>
  <si>
    <t>CUST0500</t>
  </si>
  <si>
    <t>CUST0725</t>
  </si>
  <si>
    <t>CUST0099</t>
  </si>
  <si>
    <t>CUST0531</t>
  </si>
  <si>
    <t>CUST1117</t>
  </si>
  <si>
    <t>CUST0518</t>
  </si>
  <si>
    <t>CUST1036</t>
  </si>
  <si>
    <t>CUST0280</t>
  </si>
  <si>
    <t>CUST0628</t>
  </si>
  <si>
    <t>CUST0258</t>
  </si>
  <si>
    <t>CUST0057</t>
  </si>
  <si>
    <t>CUST1280</t>
  </si>
  <si>
    <t>CUST0554</t>
  </si>
  <si>
    <t>CUST1126</t>
  </si>
  <si>
    <t>CUST1180</t>
  </si>
  <si>
    <t>CUST0825</t>
  </si>
  <si>
    <t>CUST1176</t>
  </si>
  <si>
    <t>CUST0764</t>
  </si>
  <si>
    <t>CUST1178</t>
  </si>
  <si>
    <t>CUST1201</t>
  </si>
  <si>
    <t>CUST0473</t>
  </si>
  <si>
    <t>CUST0578</t>
  </si>
  <si>
    <t>CUST0197</t>
  </si>
  <si>
    <t>CUST0669</t>
  </si>
  <si>
    <t>CUST1113</t>
  </si>
  <si>
    <t>CUST0924</t>
  </si>
  <si>
    <t>CUST0959</t>
  </si>
  <si>
    <t>CUST0592</t>
  </si>
  <si>
    <t>CUST0863</t>
  </si>
  <si>
    <t>CUST0633</t>
  </si>
  <si>
    <t>CUST1298</t>
  </si>
  <si>
    <t>CUST0217</t>
  </si>
  <si>
    <t>CUST0316</t>
  </si>
  <si>
    <t>CUST0074</t>
  </si>
  <si>
    <t>CUST0191</t>
  </si>
  <si>
    <t>CUST0120</t>
  </si>
  <si>
    <t>CUST0868</t>
  </si>
  <si>
    <t>CUST0571</t>
  </si>
  <si>
    <t>CUST0490</t>
  </si>
  <si>
    <t>CUST1139</t>
  </si>
  <si>
    <t>CUST0833</t>
  </si>
  <si>
    <t>CUST0090</t>
  </si>
  <si>
    <t>CUST0551</t>
  </si>
  <si>
    <t>CUST0105</t>
  </si>
  <si>
    <t>CUST0974</t>
  </si>
  <si>
    <t>CUST0229</t>
  </si>
  <si>
    <t>CUST0510</t>
  </si>
  <si>
    <t>CUST1134</t>
  </si>
  <si>
    <t>CUST1108</t>
  </si>
  <si>
    <t>CUST0158</t>
  </si>
  <si>
    <t>CUST0134</t>
  </si>
  <si>
    <t>CUST0761</t>
  </si>
  <si>
    <t>CUST0224</t>
  </si>
  <si>
    <t>CUST0999</t>
  </si>
  <si>
    <t>CUST0429</t>
  </si>
  <si>
    <t>CUST0889</t>
  </si>
  <si>
    <t>CUST0102</t>
  </si>
  <si>
    <t>CUST1030</t>
  </si>
  <si>
    <t>CUST0115</t>
  </si>
  <si>
    <t>CUST1110</t>
  </si>
  <si>
    <t>CUST0818</t>
  </si>
  <si>
    <t>CUST0644</t>
  </si>
  <si>
    <t>CUST0502</t>
  </si>
  <si>
    <t>CUST0009</t>
  </si>
  <si>
    <t>CUST0593</t>
  </si>
  <si>
    <t>CUST0776</t>
  </si>
  <si>
    <t>CUST0319</t>
  </si>
  <si>
    <t>CUST1136</t>
  </si>
  <si>
    <t>CUST0406</t>
  </si>
  <si>
    <t>CUST1076</t>
  </si>
  <si>
    <t>CUST0790</t>
  </si>
  <si>
    <t>CUST0948</t>
  </si>
  <si>
    <t>CUST0344</t>
  </si>
  <si>
    <t>CUST0433</t>
  </si>
  <si>
    <t>CUST1014</t>
  </si>
  <si>
    <t>CUST0166</t>
  </si>
  <si>
    <t>CUST0618</t>
  </si>
  <si>
    <t>CUST1135</t>
  </si>
  <si>
    <t>CUST0603</t>
  </si>
  <si>
    <t>CUST0228</t>
  </si>
  <si>
    <t>CUST0662</t>
  </si>
  <si>
    <t>CUST1019</t>
  </si>
  <si>
    <t>CUST0938</t>
  </si>
  <si>
    <t>CUST1276</t>
  </si>
  <si>
    <t>CUST0320</t>
  </si>
  <si>
    <t>CUST1104</t>
  </si>
  <si>
    <t>CUST0600</t>
  </si>
  <si>
    <t>CUST0085</t>
  </si>
  <si>
    <t>CUST0409</t>
  </si>
  <si>
    <t>CUST0947</t>
  </si>
  <si>
    <t>CUST1105</t>
  </si>
  <si>
    <t>CUST0200</t>
  </si>
  <si>
    <t>CUST0498</t>
  </si>
  <si>
    <t>CUST1074</t>
  </si>
  <si>
    <t>CUST1255</t>
  </si>
  <si>
    <t>CUST0780</t>
  </si>
  <si>
    <t>CUST1243</t>
  </si>
  <si>
    <t>CUST1091</t>
  </si>
  <si>
    <t>CUST0544</t>
  </si>
  <si>
    <t>CUST0704</t>
  </si>
  <si>
    <t>CUST0143</t>
  </si>
  <si>
    <t>CUST0403</t>
  </si>
  <si>
    <t>CUST0170</t>
  </si>
  <si>
    <t>CUST0567</t>
  </si>
  <si>
    <t>CUST0852</t>
  </si>
  <si>
    <t>CUST1214</t>
  </si>
  <si>
    <t>CUST0035</t>
  </si>
  <si>
    <t>CUST1227</t>
  </si>
  <si>
    <t>CUST1185</t>
  </si>
  <si>
    <t>CUST0069</t>
  </si>
  <si>
    <t>CUST0037</t>
  </si>
  <si>
    <t>CUST0124</t>
  </si>
  <si>
    <t>CUST0098</t>
  </si>
  <si>
    <t>CUST0762</t>
  </si>
  <si>
    <t>CUST0800</t>
  </si>
  <si>
    <t>CUST1097</t>
  </si>
  <si>
    <t>CUST1152</t>
  </si>
  <si>
    <t>CUST0795</t>
  </si>
  <si>
    <t>CUST1259</t>
  </si>
  <si>
    <t>CUST0375</t>
  </si>
  <si>
    <t>CUST0601</t>
  </si>
  <si>
    <t>CUST0918</t>
  </si>
  <si>
    <t>CUST0796</t>
  </si>
  <si>
    <t>CUST1157</t>
  </si>
  <si>
    <t>CUST0350</t>
  </si>
  <si>
    <t>CUST1208</t>
  </si>
  <si>
    <t>CUST1090</t>
  </si>
  <si>
    <t>CUST0559</t>
  </si>
  <si>
    <t>CUST0165</t>
  </si>
  <si>
    <t>CUST0692</t>
  </si>
  <si>
    <t>CUST0707</t>
  </si>
  <si>
    <t>CUST0106</t>
  </si>
  <si>
    <t>CUST0169</t>
  </si>
  <si>
    <t>CUST0270</t>
  </si>
  <si>
    <t>CUST0993</t>
  </si>
  <si>
    <t>CUST1020</t>
  </si>
  <si>
    <t>CUST0455</t>
  </si>
  <si>
    <t>CUST0266</t>
  </si>
  <si>
    <t>CUST0213</t>
  </si>
  <si>
    <t>CUST0804</t>
  </si>
  <si>
    <t>CUST0766</t>
  </si>
  <si>
    <t>CUST0985</t>
  </si>
  <si>
    <t>CUST0183</t>
  </si>
  <si>
    <t>CUST0441</t>
  </si>
  <si>
    <t>CUST0622</t>
  </si>
  <si>
    <t>CUST0461</t>
  </si>
  <si>
    <t>CUST0163</t>
  </si>
  <si>
    <t>CUST0274</t>
  </si>
  <si>
    <t>CUST0277</t>
  </si>
  <si>
    <t>CUST0526</t>
  </si>
  <si>
    <t>CUST0027</t>
  </si>
  <si>
    <t>CUST0691</t>
  </si>
  <si>
    <t>CUST0428</t>
  </si>
  <si>
    <t>CUST1130</t>
  </si>
  <si>
    <t>CUST0688</t>
  </si>
  <si>
    <t>CUST0269</t>
  </si>
  <si>
    <t>CUST1127</t>
  </si>
  <si>
    <t>CUST0664</t>
  </si>
  <si>
    <t>CUST1238</t>
  </si>
  <si>
    <t>CUST1083</t>
  </si>
  <si>
    <t>CUST1293</t>
  </si>
  <si>
    <t>CUST0223</t>
  </si>
  <si>
    <t>CUST1210</t>
  </si>
  <si>
    <t>CUST1289</t>
  </si>
  <si>
    <t>CUST0838</t>
  </si>
  <si>
    <t>CUST0530</t>
  </si>
  <si>
    <t>CUST1268</t>
  </si>
  <si>
    <t>CUST0379</t>
  </si>
  <si>
    <t>CUST0858</t>
  </si>
  <si>
    <t>CUST0365</t>
  </si>
  <si>
    <t>CUST0218</t>
  </si>
  <si>
    <t>CUST0606</t>
  </si>
  <si>
    <t>CUST1137</t>
  </si>
  <si>
    <t>CUST0483</t>
  </si>
  <si>
    <t>CUST0537</t>
  </si>
  <si>
    <t>CUST1120</t>
  </si>
  <si>
    <t>CUST0748</t>
  </si>
  <si>
    <t>CUST1295</t>
  </si>
  <si>
    <t>CUST0677</t>
  </si>
  <si>
    <t>CUST0934</t>
  </si>
  <si>
    <t>CUST0164</t>
  </si>
  <si>
    <t>CUST0928</t>
  </si>
  <si>
    <t>CUST0675</t>
  </si>
  <si>
    <t>CUST1168</t>
  </si>
  <si>
    <t>CUST0810</t>
  </si>
  <si>
    <t>CUST0805</t>
  </si>
  <si>
    <t>CUST0081</t>
  </si>
  <si>
    <t>CUST1223</t>
  </si>
  <si>
    <t>CUST0719</t>
  </si>
  <si>
    <t>CUST0913</t>
  </si>
  <si>
    <t>CUST1189</t>
  </si>
  <si>
    <t>CUST0135</t>
  </si>
  <si>
    <t>CUST1177</t>
  </si>
  <si>
    <t>CUST0016</t>
  </si>
  <si>
    <t>CUST0588</t>
  </si>
  <si>
    <t>CUST0007</t>
  </si>
  <si>
    <t>CUST0792</t>
  </si>
  <si>
    <t>CUST0727</t>
  </si>
  <si>
    <t>CUST0906</t>
  </si>
  <si>
    <t>CUST1121</t>
  </si>
  <si>
    <t>CUST0377</t>
  </si>
  <si>
    <t>CUST0459</t>
  </si>
  <si>
    <t>CUST0657</t>
  </si>
  <si>
    <t>CUST1128</t>
  </si>
  <si>
    <t>CUST0383</t>
  </si>
  <si>
    <t>CUST0414</t>
  </si>
  <si>
    <t>CUST0215</t>
  </si>
  <si>
    <t>Shipping</t>
  </si>
  <si>
    <t>Payment</t>
  </si>
  <si>
    <t>Product ID</t>
  </si>
  <si>
    <t>Product Name</t>
  </si>
  <si>
    <t>Basic Lookup</t>
  </si>
  <si>
    <t>Not Found</t>
  </si>
  <si>
    <t>Multiple Conditions</t>
  </si>
  <si>
    <t>Order ID</t>
  </si>
  <si>
    <t>AvgCustRating</t>
  </si>
  <si>
    <t>RatingRank</t>
  </si>
  <si>
    <t>Dynamic Arrays - Multiple Lookups</t>
  </si>
  <si>
    <t>First Result</t>
  </si>
  <si>
    <t>Order Number</t>
  </si>
  <si>
    <t>Order Year</t>
  </si>
  <si>
    <t>Order Month</t>
  </si>
  <si>
    <t>Order Month Name</t>
  </si>
  <si>
    <t>LinePrice</t>
  </si>
  <si>
    <t>Order Price</t>
  </si>
  <si>
    <t>Dynamic Arrays - Multiple Columns</t>
  </si>
  <si>
    <t>Dynamic Arrays - 2-Way Lookup (Narrow Data)</t>
  </si>
  <si>
    <t>Customer ID</t>
  </si>
  <si>
    <t>Order Date</t>
  </si>
  <si>
    <t>Dynamic Arrays - 2-Way Lookup (Wide Data)</t>
  </si>
  <si>
    <t>Jan</t>
  </si>
  <si>
    <t>Dec</t>
  </si>
  <si>
    <t>Jul</t>
  </si>
  <si>
    <t>Not Found - Common Error!</t>
  </si>
  <si>
    <t>Match Modes - 1 and -1</t>
  </si>
  <si>
    <t>Customer List</t>
  </si>
  <si>
    <t>Total Spend</t>
  </si>
  <si>
    <t>Life Spend</t>
  </si>
  <si>
    <t>Super Spender</t>
  </si>
  <si>
    <t>New Customer</t>
  </si>
  <si>
    <t>True Gamer</t>
  </si>
  <si>
    <t>Casual Collector</t>
  </si>
  <si>
    <t>Dedicated Hobbyist</t>
  </si>
  <si>
    <t>Customer Category</t>
  </si>
  <si>
    <t>Product Category</t>
  </si>
  <si>
    <t>Best category under £1000</t>
  </si>
  <si>
    <t>Match Modes - 1 and -1 for Categories (Summary Tables Page)</t>
  </si>
  <si>
    <t>Match Modes - 2 and 3</t>
  </si>
  <si>
    <t>Sheets</t>
  </si>
  <si>
    <t>Wildcard</t>
  </si>
  <si>
    <t>Regex</t>
  </si>
  <si>
    <t>Search Modes - 1 and -1</t>
  </si>
  <si>
    <t>First Order</t>
  </si>
  <si>
    <t>Last Order</t>
  </si>
  <si>
    <t>Search Modes - 2 and -2</t>
  </si>
  <si>
    <t>Search Modes - 2 and -2 Warnings!</t>
  </si>
  <si>
    <t>- Binary search can give the wrong results if the data isn't sorted by the search column.</t>
  </si>
  <si>
    <t>- Don't use with match_mode unless you have tested it yourself! It can lead to some unexpected results.</t>
  </si>
  <si>
    <t>Multiple Conditions - Common Error! Similar Results</t>
  </si>
  <si>
    <t>Multiple Conditions - Common Error! AND/OR</t>
  </si>
  <si>
    <t>Multiple Conditions - Using ByRow</t>
  </si>
  <si>
    <t>Dynamic Arrays - 2-Way Lookup (Wide Data), Returning a 2D Array</t>
  </si>
  <si>
    <t>Feb</t>
  </si>
  <si>
    <t>Mar</t>
  </si>
  <si>
    <t>Helper - Years</t>
  </si>
  <si>
    <t>Helper - Months</t>
  </si>
  <si>
    <t>Match Modes - 3, some helpful REGEX</t>
  </si>
  <si>
    <t>\d</t>
  </si>
  <si>
    <t>digit</t>
  </si>
  <si>
    <t>.</t>
  </si>
  <si>
    <t>any character</t>
  </si>
  <si>
    <t>[abc]</t>
  </si>
  <si>
    <t>[^abc]</t>
  </si>
  <si>
    <t>[a-zA-Z]</t>
  </si>
  <si>
    <t>any of the letters abc (lowercase)</t>
  </si>
  <si>
    <t>anything EXCEPT the letters abc (lowercase)</t>
  </si>
  <si>
    <t>any letter, lower or uppercase (doesn't include accents/umlauts etc.)</t>
  </si>
  <si>
    <t>[a-zA-Z0-9]</t>
  </si>
  <si>
    <t>\w</t>
  </si>
  <si>
    <t xml:space="preserve">\CAPITAL </t>
  </si>
  <si>
    <t>opposite of \lower</t>
  </si>
  <si>
    <t>\D</t>
  </si>
  <si>
    <t>as above, plus any digit</t>
  </si>
  <si>
    <t>same as above ("word character")</t>
  </si>
  <si>
    <t>anything EXCEPT digits</t>
  </si>
  <si>
    <t>\W</t>
  </si>
  <si>
    <t>anything EXCEPT word characters</t>
  </si>
  <si>
    <t>a*</t>
  </si>
  <si>
    <t>lower case a, any number of times (including 0)</t>
  </si>
  <si>
    <t>a+</t>
  </si>
  <si>
    <t>lower case a, any number of times (at least once)</t>
  </si>
  <si>
    <t>a{3}</t>
  </si>
  <si>
    <t>lower case a, 3 times (aaa)</t>
  </si>
  <si>
    <t>a{3,5}</t>
  </si>
  <si>
    <t>lower case a, between 3 and 5 times (inclusive)</t>
  </si>
  <si>
    <t>a{3,}</t>
  </si>
  <si>
    <t>lower case a, 3 times or more</t>
  </si>
  <si>
    <t>\s</t>
  </si>
  <si>
    <t>any whitespace character (space, tab, etc)</t>
  </si>
  <si>
    <t>\S</t>
  </si>
  <si>
    <t>anything EXCEPT whitespace characters</t>
  </si>
  <si>
    <t>a?</t>
  </si>
  <si>
    <t>lower case a, zero times or once</t>
  </si>
  <si>
    <t>\b</t>
  </si>
  <si>
    <t>word boundary</t>
  </si>
  <si>
    <t>Text</t>
  </si>
  <si>
    <t>Calculation</t>
  </si>
  <si>
    <t>List Price</t>
  </si>
  <si>
    <t>Santorini</t>
  </si>
  <si>
    <t>Sumtorini</t>
  </si>
  <si>
    <t>Jaipur</t>
  </si>
  <si>
    <t>Jaipor</t>
  </si>
  <si>
    <t>A Feast for Odin</t>
  </si>
  <si>
    <t>Accounts for Odin</t>
  </si>
  <si>
    <t>The Great Heartland Hauling Co.</t>
  </si>
  <si>
    <t>The Great Heartland Finance Co.</t>
  </si>
  <si>
    <t>P102</t>
  </si>
  <si>
    <t>Total Customer Spend</t>
  </si>
  <si>
    <t>Count</t>
  </si>
  <si>
    <t>Using Search Mode to Return Range</t>
  </si>
  <si>
    <t>IF NA Category</t>
  </si>
  <si>
    <t>IF NA List Price</t>
  </si>
  <si>
    <t>MAP Category</t>
  </si>
  <si>
    <t>MAP List Price</t>
  </si>
  <si>
    <t>Match Mode Search Mode Together</t>
  </si>
  <si>
    <t>o</t>
  </si>
  <si>
    <t>a</t>
  </si>
  <si>
    <t>n</t>
  </si>
  <si>
    <t>b</t>
  </si>
  <si>
    <t>m</t>
  </si>
  <si>
    <t>c</t>
  </si>
  <si>
    <t>l</t>
  </si>
  <si>
    <t>d</t>
  </si>
  <si>
    <t>k</t>
  </si>
  <si>
    <t>e</t>
  </si>
  <si>
    <t>j</t>
  </si>
  <si>
    <t>f</t>
  </si>
  <si>
    <t>i</t>
  </si>
  <si>
    <t>g</t>
  </si>
  <si>
    <t>h</t>
  </si>
  <si>
    <t>TmpProductID</t>
  </si>
  <si>
    <t>P100</t>
  </si>
  <si>
    <t>P101</t>
  </si>
  <si>
    <t>P103</t>
  </si>
  <si>
    <t>Min Order Price</t>
  </si>
  <si>
    <t>Max Order Price</t>
  </si>
  <si>
    <t>Line Price</t>
  </si>
  <si>
    <t>Row and Column Totals</t>
  </si>
  <si>
    <t>Average</t>
  </si>
  <si>
    <t>Cheese</t>
  </si>
  <si>
    <t>Milk</t>
  </si>
  <si>
    <t>Bread</t>
  </si>
  <si>
    <t>Eggs</t>
  </si>
  <si>
    <t>Kale</t>
  </si>
  <si>
    <t>Broccoli</t>
  </si>
  <si>
    <t>Flour</t>
  </si>
  <si>
    <t>Butter</t>
  </si>
  <si>
    <t>Fur Coat</t>
  </si>
  <si>
    <t>Cereal</t>
  </si>
  <si>
    <t>Coffee</t>
  </si>
  <si>
    <t>Crisps</t>
  </si>
  <si>
    <t>Beer</t>
  </si>
  <si>
    <t>Pizza</t>
  </si>
  <si>
    <t>Fish</t>
  </si>
  <si>
    <t>Onions</t>
  </si>
  <si>
    <t>Text Functions - ArrayToText and Concat</t>
  </si>
  <si>
    <t>Built-in Functions with ByRow, ByCol</t>
  </si>
  <si>
    <t>Statisitical Functions</t>
  </si>
  <si>
    <t>Combine with Dynamic Arrays</t>
  </si>
  <si>
    <t>Summary Tables Sheet</t>
  </si>
  <si>
    <t>Quick Lambda Overview/Refresher</t>
  </si>
  <si>
    <t>% Change</t>
  </si>
  <si>
    <t>new_value/prev_value - 1</t>
  </si>
  <si>
    <t>(new_value-prev_value)/prev_value</t>
  </si>
  <si>
    <t>Lambda in BYROW instead of SUM</t>
  </si>
  <si>
    <t>Custom Calculations with Lambda Intro</t>
  </si>
  <si>
    <t>Lambda approach</t>
  </si>
  <si>
    <t>Eta approach</t>
  </si>
  <si>
    <t>Other Builtin Functions</t>
  </si>
  <si>
    <t>Logical Aggregators</t>
  </si>
  <si>
    <t>Complex Calculation</t>
  </si>
  <si>
    <t>And</t>
  </si>
  <si>
    <t>Or</t>
  </si>
  <si>
    <t>Xor</t>
  </si>
  <si>
    <t>Imsum</t>
  </si>
  <si>
    <t>Improduct</t>
  </si>
  <si>
    <t>All Products in Adventure Category with Total Customer Spend &gt;£3k</t>
  </si>
  <si>
    <t>*SumIfs</t>
  </si>
  <si>
    <t>Small logic change</t>
  </si>
  <si>
    <t>Note: no PercentOf as built-in.</t>
  </si>
  <si>
    <t>Simple Lambda Extensions</t>
  </si>
  <si>
    <t>Max</t>
  </si>
  <si>
    <t>2nd Largest</t>
  </si>
  <si>
    <t>Year as Pct of Total</t>
  </si>
  <si>
    <t>25th Pctile</t>
  </si>
  <si>
    <t>Running Total</t>
  </si>
  <si>
    <t>References, Not Values - Running Totals</t>
  </si>
  <si>
    <t>References, Not Values - AggregateIfs</t>
  </si>
  <si>
    <t>Category 1</t>
  </si>
  <si>
    <t>Category 2</t>
  </si>
  <si>
    <t>As SUM(SUMIFS)</t>
  </si>
  <si>
    <t>As SUM(FILTER)</t>
  </si>
  <si>
    <t>Map Basics</t>
  </si>
  <si>
    <t>Simple Operation Example</t>
  </si>
  <si>
    <t>Data Cleaning</t>
  </si>
  <si>
    <t>Hello</t>
  </si>
  <si>
    <t>world</t>
  </si>
  <si>
    <t>Jun</t>
  </si>
  <si>
    <t>References, Not Values - Dynamic Arrays</t>
  </si>
  <si>
    <t>Number of Words</t>
  </si>
  <si>
    <t>Unlocking Map - Multiple Inputs Intro</t>
  </si>
  <si>
    <t>Multiple Inputs - 2D Xlookup</t>
  </si>
  <si>
    <t>Multiple Inputs - Eta Lambdas (Built-in Functions)</t>
  </si>
  <si>
    <t>Sum</t>
  </si>
  <si>
    <t>Nov</t>
  </si>
  <si>
    <t>Products</t>
  </si>
  <si>
    <t>2016 Spend</t>
  </si>
  <si>
    <t>Comma Delimited Name</t>
  </si>
  <si>
    <t>Map - Percent Change by Year</t>
  </si>
  <si>
    <t>Map - References Example</t>
  </si>
  <si>
    <t>Be wary!</t>
  </si>
  <si>
    <t>Map - References Position in a Map</t>
  </si>
  <si>
    <t>A</t>
  </si>
  <si>
    <t>B</t>
  </si>
  <si>
    <t>C</t>
  </si>
  <si>
    <t>D</t>
  </si>
  <si>
    <t>Find:</t>
  </si>
  <si>
    <t>Position:</t>
  </si>
  <si>
    <t>Map - Actions Based On Row Position</t>
  </si>
  <si>
    <t>val^pow based on row</t>
  </si>
  <si>
    <t>Applying Logical Aggregators - Blank Rows</t>
  </si>
  <si>
    <t>Applying Logical Aggregators - Filter</t>
  </si>
  <si>
    <t>Product</t>
  </si>
  <si>
    <t>Stock Check 3/5</t>
  </si>
  <si>
    <t>Stock Check 4/5</t>
  </si>
  <si>
    <t>Stock Check 5/5</t>
  </si>
  <si>
    <t>x</t>
  </si>
  <si>
    <t>Avg</t>
  </si>
  <si>
    <t>ByRow - Actions Based On Row Position</t>
  </si>
  <si>
    <t>ByRow - HStacking Functions</t>
  </si>
  <si>
    <t>Intuitive (doesn't work)</t>
  </si>
  <si>
    <t>Easy to remember</t>
  </si>
  <si>
    <t>Easy to update</t>
  </si>
  <si>
    <t>Order #</t>
  </si>
  <si>
    <t>Game 1 Category</t>
  </si>
  <si>
    <t>Game 3 Category</t>
  </si>
  <si>
    <t>Game 2 Category</t>
  </si>
  <si>
    <t>Counting Rows Containing a Given Value (Using Built-in)</t>
  </si>
  <si>
    <t>Counting Rows Containing a Given Value (References, Not Values)</t>
  </si>
  <si>
    <t>Year</t>
  </si>
  <si>
    <t>GroupBy</t>
  </si>
  <si>
    <t>Total Sales
(No SumIfs)</t>
  </si>
  <si>
    <t>Total Sales
(No ByRow)</t>
  </si>
  <si>
    <t>Average Sales by Month (inc. Tax)</t>
  </si>
  <si>
    <t>Average Sales by Year (inc. Tax)</t>
  </si>
  <si>
    <t>Month</t>
  </si>
  <si>
    <t>Total Sales
(GroupBy)</t>
  </si>
  <si>
    <t>Multiple Categories</t>
  </si>
  <si>
    <t># Orders w/ at least 1 strategy</t>
  </si>
  <si>
    <t># Orders w/ at least 1 adventure or classic</t>
  </si>
  <si>
    <t>Example by Ref</t>
  </si>
  <si>
    <t>Function</t>
  </si>
  <si>
    <t>Example by Array</t>
  </si>
  <si>
    <t>ByRow as Part of a Single-Cell Solution</t>
  </si>
  <si>
    <t>Which customer spent the most on strategy games?</t>
  </si>
  <si>
    <t>Answer</t>
  </si>
  <si>
    <t>Step by Step</t>
  </si>
  <si>
    <t>Single Cell</t>
  </si>
  <si>
    <t>CustNumber</t>
  </si>
  <si>
    <t>Customer</t>
  </si>
  <si>
    <t>Digits</t>
  </si>
  <si>
    <t>Round</t>
  </si>
  <si>
    <t>mmm-yy</t>
  </si>
  <si>
    <t>dd-mm-yyyy</t>
  </si>
  <si>
    <t>£#,##0.00</t>
  </si>
  <si>
    <t>+0.0%;-0.0%;0%</t>
  </si>
  <si>
    <t>Real</t>
  </si>
  <si>
    <t>Imaginary</t>
  </si>
  <si>
    <t>hello, world!</t>
  </si>
  <si>
    <t>This is a test</t>
  </si>
  <si>
    <t>How do you do?</t>
  </si>
  <si>
    <t>I love my fur coat</t>
  </si>
  <si>
    <t>Lorem ipsum</t>
  </si>
  <si>
    <t>The quick brown fox</t>
  </si>
  <si>
    <t>jumps over</t>
  </si>
  <si>
    <t>the lazy dog</t>
  </si>
  <si>
    <t>Testing 1, 2, 3</t>
  </si>
  <si>
    <t xml:space="preserve">Tax </t>
  </si>
  <si>
    <t>Multiplier</t>
  </si>
  <si>
    <t>Val + 1</t>
  </si>
  <si>
    <t>Dynamic Array Approach</t>
  </si>
  <si>
    <t>Replace text with 0</t>
  </si>
  <si>
    <t>Map Processing - XLOOKUP</t>
  </si>
  <si>
    <t>Add multiple ranges</t>
  </si>
  <si>
    <t>Dynamic Approach:</t>
  </si>
  <si>
    <t>E</t>
  </si>
  <si>
    <t>F</t>
  </si>
  <si>
    <t>With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</si>
</sst>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£&quot;#,##0;[Red]\-&quot;£&quot;#,##0"/>
    <numFmt numFmtId="164" formatCode="&quot;£&quot;#,##0.00"/>
    <numFmt numFmtId="165" formatCode="0.0"/>
    <numFmt numFmtId="166" formatCode="&quot;£&quot;#,##0"/>
    <numFmt numFmtId="167" formatCode="\+0%;\-0%"/>
    <numFmt numFmtId="168" formatCode="0.0%"/>
    <numFmt numFmtId="169" formatCode="\+0.0%;\-0.0%"/>
  </numFmts>
  <fonts count="7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i/>
      <u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4" fontId="1" fillId="0" borderId="0" xfId="0" applyNumberFormat="1" applyFont="1"/>
    <xf numFmtId="166" fontId="0" fillId="0" borderId="0" xfId="0" applyNumberFormat="1"/>
    <xf numFmtId="6" fontId="0" fillId="0" borderId="0" xfId="0" applyNumberFormat="1"/>
    <xf numFmtId="164" fontId="1" fillId="0" borderId="0" xfId="0" applyNumberFormat="1" applyFont="1"/>
    <xf numFmtId="0" fontId="0" fillId="0" borderId="0" xfId="0" quotePrefix="1"/>
    <xf numFmtId="2" fontId="1" fillId="0" borderId="0" xfId="0" applyNumberFormat="1" applyFont="1"/>
    <xf numFmtId="167" fontId="0" fillId="0" borderId="0" xfId="1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168" fontId="1" fillId="0" borderId="0" xfId="1" applyNumberFormat="1" applyFont="1"/>
    <xf numFmtId="0" fontId="1" fillId="0" borderId="0" xfId="0" applyFont="1" applyAlignment="1">
      <alignment wrapText="1"/>
    </xf>
    <xf numFmtId="0" fontId="1" fillId="0" borderId="0" xfId="0" quotePrefix="1" applyFont="1"/>
    <xf numFmtId="169" fontId="0" fillId="0" borderId="0" xfId="1" applyNumberFormat="1" applyFont="1"/>
    <xf numFmtId="168" fontId="0" fillId="0" borderId="0" xfId="0" applyNumberFormat="1"/>
    <xf numFmtId="0" fontId="5" fillId="0" borderId="0" xfId="0" applyFont="1"/>
    <xf numFmtId="10" fontId="1" fillId="0" borderId="0" xfId="0" quotePrefix="1" applyNumberFormat="1" applyFont="1"/>
    <xf numFmtId="0" fontId="6" fillId="0" borderId="0" xfId="0" applyFont="1"/>
    <xf numFmtId="0" fontId="0" fillId="0" borderId="0" xfId="0" applyFont="1"/>
  </cellXfs>
  <cellStyles count="2">
    <cellStyle name="Normal" xfId="0" builtinId="0"/>
    <cellStyle name="Per cent" xfId="1" builtinId="5"/>
  </cellStyles>
  <dxfs count="25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£&quot;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164" formatCode="&quot;£&quot;#,##0.00"/>
    </dxf>
    <dxf>
      <numFmt numFmtId="1" formatCode="0"/>
    </dxf>
    <dxf>
      <numFmt numFmtId="0" formatCode="General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29569-09BF-4DB1-9EB9-B9B1051D3413}" name="tbl_Product" displayName="tbl_Product" ref="A1:H48" totalsRowShown="0" headerRowDxfId="24">
  <autoFilter ref="A1:H48" xr:uid="{E7029569-09BF-4DB1-9EB9-B9B1051D3413}"/>
  <tableColumns count="8">
    <tableColumn id="1" xr3:uid="{9E277B71-41BC-4867-B57E-2645237E1B61}" name="ProductID"/>
    <tableColumn id="2" xr3:uid="{B6ECDDC6-5FD5-4BC3-AF55-8221DB7DA1F6}" name="ProductName"/>
    <tableColumn id="3" xr3:uid="{419A8D9E-F6E4-4445-AEF9-74D1C819BBDB}" name="Category"/>
    <tableColumn id="8" xr3:uid="{B8271CA7-6CC1-4CA5-85EA-4329C48DBA7F}" name="AvgCustRating" dataDxfId="23"/>
    <tableColumn id="9" xr3:uid="{B68060F2-396D-45AC-AB2E-9C62BE2818D5}" name="RatingRank" dataDxfId="22">
      <calculatedColumnFormula>_xlfn.RANK.EQ(tbl_Product[[#This Row],[AvgCustRating]],tbl_Product[AvgCustRating])</calculatedColumnFormula>
    </tableColumn>
    <tableColumn id="4" xr3:uid="{691009D8-7321-4FD3-8B07-6F51967DED07}" name="QtyOnHand" dataDxfId="21"/>
    <tableColumn id="5" xr3:uid="{1FB00B46-4052-4A88-879F-985F39E58108}" name="CostPrice" dataDxfId="20"/>
    <tableColumn id="6" xr3:uid="{EF16A93D-1E39-4ACF-89B2-96F73ECED827}" name="ListPric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4A36E-09E4-475A-8817-FB861482B0F0}" name="tbl_NewProducts" displayName="tbl_NewProducts" ref="K1:M5" totalsRowShown="0" headerRowDxfId="18">
  <autoFilter ref="K1:M5" xr:uid="{1204A36E-09E4-475A-8817-FB861482B0F0}"/>
  <tableColumns count="3">
    <tableColumn id="1" xr3:uid="{DA23DAFB-9635-450D-9D69-A59AF1345CAE}" name="TmpProductID"/>
    <tableColumn id="2" xr3:uid="{DCD55F9C-FD69-4BD9-A220-A2865097D647}" name="ProductName"/>
    <tableColumn id="3" xr3:uid="{81BE5EBA-C66C-42B6-8EE1-B8F1205B5A50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D6E73-B978-4D8B-9404-64FDA2E3A1A9}" name="tbl_Order" displayName="tbl_Order" ref="A1:K1581" totalsRowShown="0" headerRowDxfId="17">
  <autoFilter ref="A1:K1581" xr:uid="{F56D6E73-B978-4D8B-9404-64FDA2E3A1A9}"/>
  <tableColumns count="11">
    <tableColumn id="1" xr3:uid="{1B2BF272-67F1-406C-B296-43B662E22BE4}" name="OrderID"/>
    <tableColumn id="2" xr3:uid="{729AE3EA-4545-42D7-B679-81FAEA155986}" name="CustomerID"/>
    <tableColumn id="3" xr3:uid="{6E92C888-4767-41D3-B16A-EA04ED27598C}" name="OrderDate" dataDxfId="16"/>
    <tableColumn id="4" xr3:uid="{462CDA73-711B-494F-BB40-EC20DA386AE0}" name="Shipping"/>
    <tableColumn id="5" xr3:uid="{CE540DC5-1297-4C80-BCEB-2CE5C618CF6B}" name="Payment"/>
    <tableColumn id="6" xr3:uid="{FF74812D-CB2F-443B-A440-65D3B5B12972}" name="Status"/>
    <tableColumn id="7" xr3:uid="{3F075CD9-B831-4E46-A2AC-84FECF05094E}" name="Order Year" dataDxfId="15">
      <calculatedColumnFormula>YEAR(tbl_Order[[#This Row],[OrderDate]])</calculatedColumnFormula>
    </tableColumn>
    <tableColumn id="8" xr3:uid="{6B837D80-A3A9-4ECB-B7FB-9E5F23C0096C}" name="Order Month" dataDxfId="14">
      <calculatedColumnFormula>MONTH(tbl_Order[[#This Row],[OrderDate]])</calculatedColumnFormula>
    </tableColumn>
    <tableColumn id="9" xr3:uid="{9CEB25D8-F2A1-4642-B36A-29140E529F71}" name="Order Month Name" dataDxfId="13">
      <calculatedColumnFormula>TEXT(tbl_Order[[#This Row],[OrderDate]],"mmm")</calculatedColumnFormula>
    </tableColumn>
    <tableColumn id="10" xr3:uid="{6AAFD9FA-109B-4CBD-A8F3-FBF527372205}" name="Order Price" dataDxfId="12">
      <calculatedColumnFormula>SUMIFS(tbl_OrderProduct[LinePrice],tbl_OrderProduct[OrderID],tbl_Order[[#This Row],[OrderID]])</calculatedColumnFormula>
    </tableColumn>
    <tableColumn id="11" xr3:uid="{6878A5DC-C652-483D-9CFF-A04CFA662B9E}" name="With Tax" dataDxfId="4">
      <calculatedColumnFormula array="1">tbl_Order[[#This Row],[Order Price]]*_xlfn.XLOOKUP(tbl_Order[[#This Row],[Order Year]],_xlfn.ANCHORARRAY('BYROW,BYCOL,MAP Exercises'!$J$111),'BYROW,BYCOL,MAP Exercises'!$L$111:$L$120)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520BF-B424-4BD9-A670-E7D85F39BB01}" name="tbl_OrderProduct" displayName="tbl_OrderProduct" ref="A1:I3792" totalsRowShown="0" headerRowDxfId="11">
  <autoFilter ref="A1:I3792" xr:uid="{820520BF-B424-4BD9-A670-E7D85F39BB01}"/>
  <tableColumns count="9">
    <tableColumn id="1" xr3:uid="{222CA378-DE12-4C0D-B1E1-D7ED3CF853AE}" name="OrderID"/>
    <tableColumn id="2" xr3:uid="{523FB5F3-E4E0-4A70-9522-D5E629817A63}" name="ProductID"/>
    <tableColumn id="5" xr3:uid="{7667C5EB-6CA8-4190-B291-C2568D22080F}" name="Product Category" dataDxfId="10">
      <calculatedColumnFormula>_xlfn.XLOOKUP(tbl_OrderProduct[[#This Row],[ProductID]],tbl_Product[ProductID],tbl_Product[Category])</calculatedColumnFormula>
    </tableColumn>
    <tableColumn id="3" xr3:uid="{26278388-8D27-4CCE-AF41-5945E82EFDCB}" name="Quantity"/>
    <tableColumn id="4" xr3:uid="{C7205A98-CFEF-4F7A-9F70-516E920B29CC}" name="LinePrice" dataDxfId="9">
      <calculatedColumnFormula>_xlfn.XLOOKUP(tbl_OrderProduct[[#This Row],[ProductID]],tbl_Product[ProductID],tbl_Product[ListPrice])*tbl_OrderProduct[[#This Row],[Quantity]]</calculatedColumnFormula>
    </tableColumn>
    <tableColumn id="6" xr3:uid="{81E77301-388A-4E74-86FF-2C4EC5B9425C}" name="Order Year" dataDxfId="8">
      <calculatedColumnFormula>_xlfn.XLOOKUP(tbl_OrderProduct[[#This Row],[OrderID]],tbl_Order[OrderID],tbl_Order[Order Year])</calculatedColumnFormula>
    </tableColumn>
    <tableColumn id="8" xr3:uid="{DE6AF01A-7B6D-4632-B4F6-636CCB8486AE}" name="Order Month Name" dataDxfId="7">
      <calculatedColumnFormula>_xlfn.XLOOKUP(tbl_OrderProduct[[#This Row],[OrderID]],tbl_Order[OrderID],tbl_Order[Order Month Name])</calculatedColumnFormula>
    </tableColumn>
    <tableColumn id="7" xr3:uid="{141E3C0A-175C-4A9B-9658-1D97411D9641}" name="ProductName" dataDxfId="6">
      <calculatedColumnFormula>_xlfn.XLOOKUP(tbl_OrderProduct[[#This Row],[ProductID]],tbl_Product[ProductID],tbl_Product[ProductName])</calculatedColumnFormula>
    </tableColumn>
    <tableColumn id="9" xr3:uid="{D5BC2320-DFEB-485A-AA96-C7FC1D3C7EC9}" name="CustNumber" dataDxfId="5">
      <calculatedColumnFormula>_xlfn.XLOOKUP(tbl_OrderProduct[[#This Row],[OrderID]],tbl_Order[OrderID],tbl_Order[CustomerID])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4A8B-2CBC-46E9-8064-EB4011CBB993}">
  <dimension ref="A1:AH1199"/>
  <sheetViews>
    <sheetView tabSelected="1" topLeftCell="A211" zoomScaleNormal="100" workbookViewId="0">
      <selection activeCell="B214" sqref="A1:Y1199"/>
    </sheetView>
  </sheetViews>
  <sheetFormatPr defaultRowHeight="24" x14ac:dyDescent="0.4"/>
  <cols>
    <col min="1" max="1" width="8.6640625" style="24"/>
    <col min="2" max="2" width="12.9140625" style="6" customWidth="1"/>
    <col min="3" max="3" width="17.9140625" customWidth="1"/>
    <col min="4" max="4" width="17.33203125" customWidth="1"/>
    <col min="5" max="5" width="15.08203125" customWidth="1"/>
    <col min="6" max="6" width="16.08203125" customWidth="1"/>
    <col min="7" max="7" width="15.58203125" bestFit="1" customWidth="1"/>
    <col min="8" max="8" width="17.25" customWidth="1"/>
    <col min="9" max="9" width="12.58203125" customWidth="1"/>
    <col min="10" max="10" width="11.75" customWidth="1"/>
    <col min="11" max="11" width="13.1640625" customWidth="1"/>
    <col min="12" max="15" width="10.4140625" customWidth="1"/>
    <col min="16" max="18" width="16.25" customWidth="1"/>
    <col min="19" max="19" width="11.83203125" customWidth="1"/>
    <col min="20" max="20" width="15.6640625" customWidth="1"/>
    <col min="21" max="24" width="11.83203125" customWidth="1"/>
    <col min="37" max="37" width="12.33203125" customWidth="1"/>
    <col min="38" max="38" width="12.1640625" customWidth="1"/>
  </cols>
  <sheetData>
    <row r="1" spans="1:13" x14ac:dyDescent="0.4">
      <c r="A1" s="24" t="s">
        <v>2727</v>
      </c>
      <c r="M1" s="4"/>
    </row>
    <row r="2" spans="1:13" x14ac:dyDescent="0.4">
      <c r="A2" s="24" t="s">
        <v>2727</v>
      </c>
      <c r="B2" s="6" t="s">
        <v>2824</v>
      </c>
    </row>
    <row r="3" spans="1:13" x14ac:dyDescent="0.4">
      <c r="A3" s="24" t="s">
        <v>2727</v>
      </c>
      <c r="C3" s="4" t="s">
        <v>2805</v>
      </c>
      <c r="D3" s="4"/>
    </row>
    <row r="4" spans="1:13" x14ac:dyDescent="0.4">
      <c r="A4" s="24" t="s">
        <v>2727</v>
      </c>
      <c r="C4">
        <v>1</v>
      </c>
      <c r="D4">
        <v>2</v>
      </c>
      <c r="E4">
        <v>3</v>
      </c>
      <c r="F4">
        <v>4</v>
      </c>
      <c r="H4" s="4" cm="1">
        <f t="array" ref="H4:H7">_xlfn.BYROW(C4:G7,_xleta.SUM)</f>
        <v>10</v>
      </c>
      <c r="I4">
        <f>SUM(C4:F4)</f>
        <v>10</v>
      </c>
    </row>
    <row r="5" spans="1:13" x14ac:dyDescent="0.4">
      <c r="A5" s="24" t="s">
        <v>2727</v>
      </c>
      <c r="C5">
        <v>5</v>
      </c>
      <c r="D5">
        <v>6</v>
      </c>
      <c r="E5">
        <v>7</v>
      </c>
      <c r="F5">
        <v>8</v>
      </c>
      <c r="G5" s="4"/>
      <c r="H5">
        <v>26</v>
      </c>
    </row>
    <row r="6" spans="1:13" x14ac:dyDescent="0.4">
      <c r="A6" s="24" t="s">
        <v>2727</v>
      </c>
      <c r="C6">
        <v>9</v>
      </c>
      <c r="D6">
        <v>10</v>
      </c>
      <c r="E6">
        <v>11</v>
      </c>
      <c r="F6">
        <v>12</v>
      </c>
      <c r="G6" s="4"/>
      <c r="H6">
        <v>42</v>
      </c>
    </row>
    <row r="7" spans="1:13" x14ac:dyDescent="0.4">
      <c r="A7" s="24" t="s">
        <v>2727</v>
      </c>
      <c r="C7">
        <v>13</v>
      </c>
      <c r="D7">
        <v>14</v>
      </c>
      <c r="E7">
        <v>15</v>
      </c>
      <c r="F7">
        <v>16</v>
      </c>
      <c r="G7" s="4"/>
      <c r="H7">
        <v>58</v>
      </c>
    </row>
    <row r="8" spans="1:13" x14ac:dyDescent="0.4">
      <c r="A8" s="24" t="s">
        <v>2727</v>
      </c>
      <c r="C8" s="4" cm="1">
        <f t="array" ref="C8:F8">_xlfn.BYCOL(C4:F7,_xleta.SUM)</f>
        <v>28</v>
      </c>
      <c r="D8" s="4">
        <v>32</v>
      </c>
      <c r="E8" s="4">
        <v>36</v>
      </c>
      <c r="F8" s="4">
        <v>40</v>
      </c>
    </row>
    <row r="9" spans="1:13" x14ac:dyDescent="0.4">
      <c r="A9" s="24" t="s">
        <v>2727</v>
      </c>
    </row>
    <row r="10" spans="1:13" x14ac:dyDescent="0.4">
      <c r="A10" s="24" t="s">
        <v>2727</v>
      </c>
      <c r="C10" s="4" t="s">
        <v>2806</v>
      </c>
    </row>
    <row r="11" spans="1:13" x14ac:dyDescent="0.4">
      <c r="A11" s="24" t="s">
        <v>2727</v>
      </c>
      <c r="C11">
        <v>1</v>
      </c>
      <c r="D11">
        <v>2</v>
      </c>
      <c r="E11">
        <v>3</v>
      </c>
      <c r="F11">
        <v>4</v>
      </c>
      <c r="G11" s="4" cm="1">
        <f t="array" ref="G11:G14">_xlfn.BYROW(C11:F14,_xleta.AVERAGE)</f>
        <v>2.5</v>
      </c>
    </row>
    <row r="12" spans="1:13" x14ac:dyDescent="0.4">
      <c r="A12" s="24" t="s">
        <v>2727</v>
      </c>
      <c r="C12">
        <v>5</v>
      </c>
      <c r="D12">
        <v>6</v>
      </c>
      <c r="E12">
        <v>7</v>
      </c>
      <c r="F12">
        <v>8</v>
      </c>
      <c r="G12" s="4">
        <v>6.5</v>
      </c>
    </row>
    <row r="13" spans="1:13" x14ac:dyDescent="0.4">
      <c r="A13" s="24" t="s">
        <v>2727</v>
      </c>
      <c r="C13">
        <v>9</v>
      </c>
      <c r="D13">
        <v>10</v>
      </c>
      <c r="E13">
        <v>11</v>
      </c>
      <c r="F13">
        <v>12</v>
      </c>
      <c r="G13" s="4">
        <v>10.5</v>
      </c>
    </row>
    <row r="14" spans="1:13" x14ac:dyDescent="0.4">
      <c r="A14" s="24" t="s">
        <v>2727</v>
      </c>
      <c r="C14">
        <v>13</v>
      </c>
      <c r="D14">
        <v>14</v>
      </c>
      <c r="E14">
        <v>15</v>
      </c>
      <c r="F14">
        <v>16</v>
      </c>
      <c r="G14" s="4">
        <v>14.5</v>
      </c>
    </row>
    <row r="15" spans="1:13" x14ac:dyDescent="0.4">
      <c r="A15" s="24" t="s">
        <v>2727</v>
      </c>
      <c r="C15" s="4" cm="1">
        <f t="array" ref="C15:F15">_xlfn.BYCOL(C11:F14,_xleta.AVERAGE)</f>
        <v>7</v>
      </c>
      <c r="D15" s="4">
        <v>8</v>
      </c>
      <c r="E15" s="4">
        <v>9</v>
      </c>
      <c r="F15" s="4">
        <v>10</v>
      </c>
    </row>
    <row r="16" spans="1:13" x14ac:dyDescent="0.4">
      <c r="A16" s="24" t="s">
        <v>2727</v>
      </c>
    </row>
    <row r="17" spans="1:7" x14ac:dyDescent="0.4">
      <c r="A17" s="24" t="s">
        <v>2727</v>
      </c>
      <c r="C17" s="4" t="s">
        <v>2823</v>
      </c>
    </row>
    <row r="18" spans="1:7" x14ac:dyDescent="0.4">
      <c r="A18" s="24" t="s">
        <v>2727</v>
      </c>
      <c r="C18" t="s">
        <v>2807</v>
      </c>
      <c r="D18" t="s">
        <v>2808</v>
      </c>
      <c r="E18" t="s">
        <v>2821</v>
      </c>
      <c r="F18" t="s">
        <v>2809</v>
      </c>
      <c r="G18" s="4" t="str" cm="1">
        <f t="array" ref="G18:G21">_xlfn.BYROW(C18:F21,_xleta.ARRAYTOTEXT)</f>
        <v>Cheese, Milk, Fish, Bread</v>
      </c>
    </row>
    <row r="19" spans="1:7" x14ac:dyDescent="0.4">
      <c r="A19" s="24" t="s">
        <v>2727</v>
      </c>
      <c r="C19" t="s">
        <v>2810</v>
      </c>
      <c r="D19" t="s">
        <v>2811</v>
      </c>
      <c r="E19" t="s">
        <v>2812</v>
      </c>
      <c r="F19" t="s">
        <v>2813</v>
      </c>
      <c r="G19" s="4" t="str">
        <v>Eggs, Kale, Broccoli, Flour</v>
      </c>
    </row>
    <row r="20" spans="1:7" x14ac:dyDescent="0.4">
      <c r="A20" s="24" t="s">
        <v>2727</v>
      </c>
      <c r="C20" t="s">
        <v>2814</v>
      </c>
      <c r="D20" t="s">
        <v>2815</v>
      </c>
      <c r="E20" t="s">
        <v>2816</v>
      </c>
      <c r="F20" t="s">
        <v>2817</v>
      </c>
      <c r="G20" s="4" t="str">
        <v>Butter, Fur Coat, Cereal, Coffee</v>
      </c>
    </row>
    <row r="21" spans="1:7" x14ac:dyDescent="0.4">
      <c r="A21" s="24" t="s">
        <v>2727</v>
      </c>
      <c r="C21" t="s">
        <v>2818</v>
      </c>
      <c r="D21" t="s">
        <v>2819</v>
      </c>
      <c r="E21" t="s">
        <v>2820</v>
      </c>
      <c r="F21" t="s">
        <v>2822</v>
      </c>
      <c r="G21" s="4" t="str">
        <v>Crisps, Beer, Pizza, Onions</v>
      </c>
    </row>
    <row r="22" spans="1:7" x14ac:dyDescent="0.4">
      <c r="A22" s="24" t="s">
        <v>2727</v>
      </c>
      <c r="C22" s="4" t="str" cm="1">
        <f t="array" ref="C22:F22">_xlfn.BYCOL(C18:F21,_xleta.CONCAT)</f>
        <v>CheeseEggsButterCrisps</v>
      </c>
      <c r="D22" s="4" t="str">
        <v>MilkKaleFur CoatBeer</v>
      </c>
      <c r="E22" s="4" t="str">
        <v>FishBroccoliCerealPizza</v>
      </c>
      <c r="F22" s="4" t="str">
        <v>BreadFlourCoffeeOnions</v>
      </c>
    </row>
    <row r="23" spans="1:7" x14ac:dyDescent="0.4">
      <c r="A23" s="24" t="s">
        <v>2727</v>
      </c>
    </row>
    <row r="24" spans="1:7" x14ac:dyDescent="0.4">
      <c r="A24" s="24" t="s">
        <v>2727</v>
      </c>
      <c r="C24" s="4" t="s">
        <v>2825</v>
      </c>
    </row>
    <row r="25" spans="1:7" x14ac:dyDescent="0.4">
      <c r="A25" s="24" t="s">
        <v>2727</v>
      </c>
      <c r="C25">
        <v>4</v>
      </c>
      <c r="D25">
        <v>4</v>
      </c>
      <c r="E25">
        <v>3</v>
      </c>
      <c r="F25">
        <v>3</v>
      </c>
      <c r="G25" s="4" cm="1">
        <f t="array" ref="G25:G28">_xlfn.BYROW(C25:F28,_xleta.STDEV.P)</f>
        <v>0.5</v>
      </c>
    </row>
    <row r="26" spans="1:7" x14ac:dyDescent="0.4">
      <c r="A26" s="24" t="s">
        <v>2727</v>
      </c>
      <c r="C26">
        <v>5</v>
      </c>
      <c r="D26">
        <v>4</v>
      </c>
      <c r="E26">
        <v>2</v>
      </c>
      <c r="F26">
        <v>5</v>
      </c>
      <c r="G26" s="4">
        <v>1.2247448713915889</v>
      </c>
    </row>
    <row r="27" spans="1:7" x14ac:dyDescent="0.4">
      <c r="A27" s="24" t="s">
        <v>2727</v>
      </c>
      <c r="C27">
        <v>5</v>
      </c>
      <c r="D27">
        <v>3</v>
      </c>
      <c r="E27">
        <v>3</v>
      </c>
      <c r="F27">
        <v>3</v>
      </c>
      <c r="G27" s="4">
        <v>0.8660254037844386</v>
      </c>
    </row>
    <row r="28" spans="1:7" x14ac:dyDescent="0.4">
      <c r="A28" s="24" t="s">
        <v>2727</v>
      </c>
      <c r="C28">
        <v>2</v>
      </c>
      <c r="D28">
        <v>4</v>
      </c>
      <c r="E28">
        <v>3</v>
      </c>
      <c r="F28">
        <v>2</v>
      </c>
      <c r="G28" s="4">
        <v>0.82915619758884995</v>
      </c>
    </row>
    <row r="29" spans="1:7" x14ac:dyDescent="0.4">
      <c r="A29" s="24" t="s">
        <v>2727</v>
      </c>
      <c r="C29" s="13" cm="1">
        <f t="array" ref="C29:F29">_xlfn.BYCOL(C25:F28,_xleta.MAX)</f>
        <v>5</v>
      </c>
      <c r="D29" s="13">
        <v>4</v>
      </c>
      <c r="E29" s="13">
        <v>3</v>
      </c>
      <c r="F29" s="13">
        <v>5</v>
      </c>
    </row>
    <row r="30" spans="1:7" x14ac:dyDescent="0.4">
      <c r="A30" s="24" t="s">
        <v>2727</v>
      </c>
    </row>
    <row r="31" spans="1:7" x14ac:dyDescent="0.4">
      <c r="A31" s="24" t="s">
        <v>2727</v>
      </c>
      <c r="B31" s="6" t="s">
        <v>2826</v>
      </c>
    </row>
    <row r="32" spans="1:7" x14ac:dyDescent="0.4">
      <c r="A32" s="24" t="s">
        <v>2727</v>
      </c>
      <c r="C32" s="4" t="s">
        <v>2827</v>
      </c>
    </row>
    <row r="33" spans="1:9" x14ac:dyDescent="0.4">
      <c r="A33" s="24" t="s">
        <v>2727</v>
      </c>
    </row>
    <row r="34" spans="1:9" x14ac:dyDescent="0.4">
      <c r="A34" s="24" t="s">
        <v>2727</v>
      </c>
      <c r="B34" s="6" t="s">
        <v>2836</v>
      </c>
    </row>
    <row r="35" spans="1:9" x14ac:dyDescent="0.4">
      <c r="A35" s="24" t="s">
        <v>2727</v>
      </c>
      <c r="C35" s="4" t="s">
        <v>2837</v>
      </c>
      <c r="G35" s="15" t="s">
        <v>2839</v>
      </c>
      <c r="H35" s="15" t="s">
        <v>2840</v>
      </c>
      <c r="I35" s="15" t="s">
        <v>2841</v>
      </c>
    </row>
    <row r="36" spans="1:9" x14ac:dyDescent="0.4">
      <c r="A36" s="24" t="s">
        <v>2727</v>
      </c>
      <c r="C36" t="b">
        <v>0</v>
      </c>
      <c r="D36" t="b">
        <v>1</v>
      </c>
      <c r="E36" t="b">
        <v>1</v>
      </c>
      <c r="F36" t="b">
        <v>1</v>
      </c>
      <c r="G36" s="4" t="b" cm="1">
        <f t="array" ref="G36:G38">_xlfn.BYROW($C$36:$F$38,_xleta.AND)</f>
        <v>0</v>
      </c>
      <c r="H36" s="4" t="b" cm="1">
        <f t="array" ref="H36:H38">_xlfn.BYROW($C$36:$F$38,_xleta.OR)</f>
        <v>1</v>
      </c>
      <c r="I36" s="4" t="b" cm="1">
        <f t="array" ref="I36:I38">_xlfn.BYROW($C$36:$F$38,_xleta.XOR)</f>
        <v>1</v>
      </c>
    </row>
    <row r="37" spans="1:9" x14ac:dyDescent="0.4">
      <c r="A37" s="24" t="s">
        <v>2727</v>
      </c>
      <c r="C37" t="b">
        <v>1</v>
      </c>
      <c r="D37" t="b">
        <v>1</v>
      </c>
      <c r="E37" t="b">
        <v>1</v>
      </c>
      <c r="F37" t="b">
        <v>1</v>
      </c>
      <c r="G37" s="4" t="b">
        <v>1</v>
      </c>
      <c r="H37" s="4" t="b">
        <v>1</v>
      </c>
      <c r="I37" s="4" t="b">
        <v>0</v>
      </c>
    </row>
    <row r="38" spans="1:9" x14ac:dyDescent="0.4">
      <c r="A38" s="24" t="s">
        <v>2727</v>
      </c>
      <c r="C38" t="b">
        <v>0</v>
      </c>
      <c r="D38" t="b">
        <v>0</v>
      </c>
      <c r="E38" t="b">
        <v>0</v>
      </c>
      <c r="F38" t="b">
        <v>0</v>
      </c>
      <c r="G38" s="4" t="b">
        <v>0</v>
      </c>
      <c r="H38" s="4" t="b">
        <v>0</v>
      </c>
      <c r="I38" s="4" t="b">
        <v>0</v>
      </c>
    </row>
    <row r="39" spans="1:9" x14ac:dyDescent="0.4">
      <c r="A39" s="24" t="s">
        <v>2727</v>
      </c>
    </row>
    <row r="40" spans="1:9" x14ac:dyDescent="0.4">
      <c r="A40" s="24" t="s">
        <v>2727</v>
      </c>
      <c r="C40" s="4" t="s">
        <v>2838</v>
      </c>
      <c r="G40" s="15" t="s">
        <v>2842</v>
      </c>
      <c r="H40" s="15" t="s">
        <v>2843</v>
      </c>
    </row>
    <row r="41" spans="1:9" x14ac:dyDescent="0.4">
      <c r="A41" s="24" t="s">
        <v>2727</v>
      </c>
      <c r="C41" t="str">
        <f>COMPLEX(1,1)</f>
        <v>1+i</v>
      </c>
      <c r="D41" t="str">
        <f>COMPLEX(4,1)</f>
        <v>4+i</v>
      </c>
      <c r="E41" t="str">
        <f>COMPLEX(-2,2)</f>
        <v>-2+2i</v>
      </c>
      <c r="F41" t="str">
        <f>COMPLEX(-3,-1)</f>
        <v>-3-i</v>
      </c>
      <c r="G41" s="4" t="str" cm="1">
        <f t="array" ref="G41:G43">_xlfn.BYROW(C41:F43,_xleta.IMSUM)</f>
        <v>3i</v>
      </c>
      <c r="H41" s="4" t="str" cm="1">
        <f t="array" ref="H41:H43">_xlfn.BYROW(C41:F43,_xleta.IMPRODUCT)</f>
        <v>44+28i</v>
      </c>
    </row>
    <row r="42" spans="1:9" x14ac:dyDescent="0.4">
      <c r="A42" s="24" t="s">
        <v>2727</v>
      </c>
      <c r="C42" t="str">
        <f>COMPLEX(1,0)</f>
        <v>1</v>
      </c>
      <c r="D42" t="str">
        <f>COMPLEX(0,1)</f>
        <v>i</v>
      </c>
      <c r="E42" t="str">
        <f>COMPLEX(-2,6)</f>
        <v>-2+6i</v>
      </c>
      <c r="F42" t="str">
        <f>COMPLEX(-3,-1)</f>
        <v>-3-i</v>
      </c>
      <c r="G42" s="4" t="str">
        <v>-4+6i</v>
      </c>
      <c r="H42" s="4" t="str">
        <v>16+12i</v>
      </c>
    </row>
    <row r="43" spans="1:9" x14ac:dyDescent="0.4">
      <c r="A43" s="24" t="s">
        <v>2727</v>
      </c>
      <c r="C43" t="str">
        <f>COMPLEX(3,5)</f>
        <v>3+5i</v>
      </c>
      <c r="D43" t="str">
        <f>COMPLEX(1,4)</f>
        <v>1+4i</v>
      </c>
      <c r="E43" t="str">
        <f>COMPLEX(2,0)</f>
        <v>2</v>
      </c>
      <c r="F43" t="str">
        <f>COMPLEX(0,3)</f>
        <v>3i</v>
      </c>
      <c r="G43" s="4" t="str">
        <v>6+12i</v>
      </c>
      <c r="H43" s="4" t="str">
        <v>-102-102i</v>
      </c>
    </row>
    <row r="44" spans="1:9" x14ac:dyDescent="0.4">
      <c r="A44" s="24" t="s">
        <v>2727</v>
      </c>
    </row>
    <row r="45" spans="1:9" x14ac:dyDescent="0.4">
      <c r="A45" s="24" t="s">
        <v>2727</v>
      </c>
      <c r="C45" t="s">
        <v>2847</v>
      </c>
    </row>
    <row r="46" spans="1:9" x14ac:dyDescent="0.4">
      <c r="A46" s="24" t="s">
        <v>2727</v>
      </c>
    </row>
    <row r="47" spans="1:9" x14ac:dyDescent="0.4">
      <c r="A47" s="24" t="s">
        <v>2727</v>
      </c>
      <c r="B47" s="6" t="s">
        <v>2889</v>
      </c>
    </row>
    <row r="48" spans="1:9" x14ac:dyDescent="0.4">
      <c r="A48" s="24" t="s">
        <v>2727</v>
      </c>
      <c r="C48" s="4" t="s">
        <v>2844</v>
      </c>
    </row>
    <row r="49" spans="1:34" x14ac:dyDescent="0.4">
      <c r="A49" s="24" t="s">
        <v>2727</v>
      </c>
      <c r="C49" s="4"/>
      <c r="E49" t="s">
        <v>111</v>
      </c>
      <c r="F49" s="3">
        <v>3000</v>
      </c>
      <c r="AB49" s="4"/>
      <c r="AD49" t="s">
        <v>111</v>
      </c>
      <c r="AE49" s="3">
        <v>3000</v>
      </c>
    </row>
    <row r="50" spans="1:34" x14ac:dyDescent="0.4">
      <c r="A50" s="24" t="s">
        <v>2727</v>
      </c>
      <c r="C50" s="4" t="s">
        <v>2667</v>
      </c>
      <c r="D50" s="4" t="s">
        <v>2668</v>
      </c>
      <c r="E50" s="4" t="s">
        <v>25</v>
      </c>
      <c r="F50" s="11" t="s">
        <v>2775</v>
      </c>
      <c r="AB50" s="4" t="s">
        <v>2667</v>
      </c>
      <c r="AC50" s="4" t="s">
        <v>2668</v>
      </c>
      <c r="AD50" s="4" t="s">
        <v>25</v>
      </c>
      <c r="AE50" s="11" t="s">
        <v>2775</v>
      </c>
    </row>
    <row r="51" spans="1:34" ht="48.75" customHeight="1" x14ac:dyDescent="0.4">
      <c r="A51" s="24" t="s">
        <v>2727</v>
      </c>
      <c r="C51" t="str" cm="1">
        <f t="array" ref="C51:F53">_xlfn._xlws.FILTER(AB51:AE97,(AD51:AD97=E49)*(_xlfn.ANCHORARRAY(AE51)&gt;F49))</f>
        <v>P007</v>
      </c>
      <c r="D51" s="16" t="str">
        <v>Spreadsheets &amp; Sidequests</v>
      </c>
      <c r="E51" t="str">
        <v>Adventure</v>
      </c>
      <c r="F51" s="3">
        <v>6921.5</v>
      </c>
      <c r="AB51" t="str" cm="1">
        <f t="array" ref="AB51:AD97">tbl_Product[[ProductID]:[Category]]</f>
        <v>P001</v>
      </c>
      <c r="AC51" t="str">
        <v>DAX Machina</v>
      </c>
      <c r="AD51" t="str">
        <v>Strategy</v>
      </c>
      <c r="AE51" cm="1">
        <f t="array" ref="AE51:AE97">SUMIFS(tbl_OrderProduct[LinePrice],tbl_OrderProduct[ProductID],INDEX(_xlfn.ANCHORARRAY(AB51),,1))</f>
        <v>1139.600000000001</v>
      </c>
      <c r="AF51" t="b" cm="1">
        <f t="array" ref="AF51:AG97">_xlfn.HSTACK(AD51:AD97=E49,_xlfn.ANCHORARRAY(AE51)&gt;F49)</f>
        <v>0</v>
      </c>
      <c r="AG51" t="b">
        <v>0</v>
      </c>
      <c r="AH51" t="b" cm="1">
        <f t="array" ref="AH51:AH97">_xlfn.BYROW(_xlfn.HSTACK(AD51:AD97=E49,_xlfn.ANCHORARRAY(AE51)&gt;F49),_xleta.AND)</f>
        <v>0</v>
      </c>
    </row>
    <row r="52" spans="1:34" ht="48.75" customHeight="1" x14ac:dyDescent="0.4">
      <c r="A52" s="24" t="s">
        <v>2727</v>
      </c>
      <c r="C52" t="str">
        <v>P027</v>
      </c>
      <c r="D52" s="16" t="str">
        <v>Audit Call of Cthulhu</v>
      </c>
      <c r="E52" t="str">
        <v>Adventure</v>
      </c>
      <c r="F52" s="3">
        <v>3766.5</v>
      </c>
      <c r="AB52" t="str">
        <v>P002</v>
      </c>
      <c r="AC52" t="str">
        <v>Pivot Panic!</v>
      </c>
      <c r="AD52" t="str">
        <v>Co-op</v>
      </c>
      <c r="AE52">
        <v>3075.5999999999995</v>
      </c>
      <c r="AF52" t="b">
        <v>0</v>
      </c>
      <c r="AG52" t="b">
        <v>1</v>
      </c>
      <c r="AH52" t="b">
        <v>0</v>
      </c>
    </row>
    <row r="53" spans="1:34" ht="48.75" customHeight="1" x14ac:dyDescent="0.4">
      <c r="A53" s="24" t="s">
        <v>2727</v>
      </c>
      <c r="C53" t="str">
        <v>P033</v>
      </c>
      <c r="D53" s="16" t="str">
        <v>Unmatched: Analyst's Edition</v>
      </c>
      <c r="E53" t="str">
        <v>Adventure</v>
      </c>
      <c r="F53" s="3">
        <v>6399.7499999999927</v>
      </c>
      <c r="AB53" t="str">
        <v>P003</v>
      </c>
      <c r="AC53" t="str">
        <v>Root Cause Analysis</v>
      </c>
      <c r="AD53" t="str">
        <v>Strategy</v>
      </c>
      <c r="AE53">
        <v>4233.7899999999918</v>
      </c>
      <c r="AF53" t="b">
        <v>0</v>
      </c>
      <c r="AG53" t="b">
        <v>1</v>
      </c>
      <c r="AH53" t="b">
        <v>0</v>
      </c>
    </row>
    <row r="54" spans="1:34" ht="48.75" customHeight="1" x14ac:dyDescent="0.4">
      <c r="A54" s="24" t="s">
        <v>2727</v>
      </c>
      <c r="D54" s="16"/>
      <c r="F54" s="3"/>
      <c r="AB54" t="str">
        <v>P004</v>
      </c>
      <c r="AC54" t="str">
        <v>Power B.I. the Board Game</v>
      </c>
      <c r="AD54" t="str">
        <v>Strategy</v>
      </c>
      <c r="AE54">
        <v>5244.7499999999955</v>
      </c>
      <c r="AF54" t="b">
        <v>0</v>
      </c>
      <c r="AG54" t="b">
        <v>1</v>
      </c>
      <c r="AH54" t="b">
        <v>0</v>
      </c>
    </row>
    <row r="55" spans="1:34" ht="48.75" customHeight="1" x14ac:dyDescent="0.4">
      <c r="A55" s="24" t="s">
        <v>2727</v>
      </c>
      <c r="D55" s="16"/>
      <c r="F55" s="3"/>
      <c r="AB55" t="str">
        <v>P005</v>
      </c>
      <c r="AC55" t="str">
        <v>Pivot &amp; Paper</v>
      </c>
      <c r="AD55" t="str">
        <v>Adventure</v>
      </c>
      <c r="AE55">
        <v>1887</v>
      </c>
      <c r="AF55" t="b">
        <v>1</v>
      </c>
      <c r="AG55" t="b">
        <v>0</v>
      </c>
      <c r="AH55" t="b">
        <v>0</v>
      </c>
    </row>
    <row r="56" spans="1:34" ht="48.75" customHeight="1" x14ac:dyDescent="0.4">
      <c r="A56" s="24" t="s">
        <v>2727</v>
      </c>
      <c r="D56" s="16"/>
      <c r="F56" s="3"/>
      <c r="AB56" t="str">
        <v>P006</v>
      </c>
      <c r="AC56" t="str">
        <v>Evercell</v>
      </c>
      <c r="AD56" t="str">
        <v>Strategy</v>
      </c>
      <c r="AE56">
        <v>6625</v>
      </c>
      <c r="AF56" t="b">
        <v>0</v>
      </c>
      <c r="AG56" t="b">
        <v>1</v>
      </c>
      <c r="AH56" t="b">
        <v>0</v>
      </c>
    </row>
    <row r="57" spans="1:34" x14ac:dyDescent="0.4">
      <c r="A57" s="24" t="s">
        <v>2727</v>
      </c>
      <c r="AB57" t="str">
        <v>P007</v>
      </c>
      <c r="AC57" t="str">
        <v>Spreadsheets &amp; Sidequests</v>
      </c>
      <c r="AD57" t="str">
        <v>Adventure</v>
      </c>
      <c r="AE57">
        <v>6921.5</v>
      </c>
      <c r="AF57" t="b">
        <v>1</v>
      </c>
      <c r="AG57" t="b">
        <v>1</v>
      </c>
      <c r="AH57" t="b">
        <v>1</v>
      </c>
    </row>
    <row r="58" spans="1:34" x14ac:dyDescent="0.4">
      <c r="A58" s="24" t="s">
        <v>2727</v>
      </c>
      <c r="B58" s="6" t="s">
        <v>2888</v>
      </c>
      <c r="AB58" t="str">
        <v>P008</v>
      </c>
      <c r="AC58" t="str">
        <v>Tiny Epic Formulas</v>
      </c>
      <c r="AD58" t="str">
        <v>Strategy</v>
      </c>
      <c r="AE58">
        <v>8060.549999999992</v>
      </c>
      <c r="AF58" t="b">
        <v>0</v>
      </c>
      <c r="AG58" t="b">
        <v>1</v>
      </c>
      <c r="AH58" t="b">
        <v>0</v>
      </c>
    </row>
    <row r="59" spans="1:34" x14ac:dyDescent="0.4">
      <c r="A59" s="24" t="s">
        <v>2727</v>
      </c>
      <c r="C59" s="4" t="s">
        <v>2890</v>
      </c>
      <c r="D59" s="4" t="s">
        <v>2891</v>
      </c>
      <c r="E59" s="4" t="s">
        <v>2892</v>
      </c>
      <c r="F59" s="4" t="s">
        <v>2893</v>
      </c>
      <c r="AB59" t="str">
        <v>P009</v>
      </c>
      <c r="AC59" t="str">
        <v>Pivot or Perish</v>
      </c>
      <c r="AD59" t="str">
        <v>Party</v>
      </c>
      <c r="AE59">
        <v>5831</v>
      </c>
      <c r="AF59" t="b">
        <v>0</v>
      </c>
      <c r="AG59" t="b">
        <v>1</v>
      </c>
      <c r="AH59" t="b">
        <v>0</v>
      </c>
    </row>
    <row r="60" spans="1:34" ht="50.25" customHeight="1" x14ac:dyDescent="0.4">
      <c r="A60" s="24" t="s">
        <v>2727</v>
      </c>
      <c r="C60" s="16" t="s">
        <v>42</v>
      </c>
      <c r="D60" t="s">
        <v>2894</v>
      </c>
      <c r="E60" t="s">
        <v>2894</v>
      </c>
      <c r="G60" t="b" cm="1">
        <f t="array" ref="G60:G62">_xlfn.BYROW(ISBLANK(D60:F62),_xleta.AND)</f>
        <v>0</v>
      </c>
      <c r="I60" t="b" cm="1">
        <f t="array" ref="I60:K62">ISBLANK(D60:F62)</f>
        <v>0</v>
      </c>
      <c r="J60" t="b">
        <v>0</v>
      </c>
      <c r="K60" t="b">
        <v>1</v>
      </c>
      <c r="AB60" t="str">
        <v>P010</v>
      </c>
      <c r="AC60" t="str">
        <v>Dungeons &amp; Datasets</v>
      </c>
      <c r="AD60" t="str">
        <v>Adventure</v>
      </c>
      <c r="AE60">
        <v>2473.8000000000002</v>
      </c>
      <c r="AF60" t="b">
        <v>1</v>
      </c>
      <c r="AG60" t="b">
        <v>0</v>
      </c>
      <c r="AH60" t="b">
        <v>0</v>
      </c>
    </row>
    <row r="61" spans="1:34" ht="50.25" customHeight="1" x14ac:dyDescent="0.4">
      <c r="A61" s="24" t="s">
        <v>2727</v>
      </c>
      <c r="C61" s="16" t="s">
        <v>37</v>
      </c>
      <c r="G61" t="b">
        <v>1</v>
      </c>
      <c r="I61" t="b">
        <v>1</v>
      </c>
      <c r="J61" t="b">
        <v>1</v>
      </c>
      <c r="K61" t="b">
        <v>1</v>
      </c>
      <c r="AB61" t="str">
        <v>P011</v>
      </c>
      <c r="AC61" t="str">
        <v>Fieldnames</v>
      </c>
      <c r="AD61" t="str">
        <v>Party</v>
      </c>
      <c r="AE61">
        <v>5245.9399999999905</v>
      </c>
      <c r="AF61" t="b">
        <v>0</v>
      </c>
      <c r="AG61" t="b">
        <v>1</v>
      </c>
      <c r="AH61" t="b">
        <v>0</v>
      </c>
    </row>
    <row r="62" spans="1:34" ht="50.25" customHeight="1" x14ac:dyDescent="0.4">
      <c r="A62" s="24" t="s">
        <v>2727</v>
      </c>
      <c r="C62" s="16" t="s">
        <v>62</v>
      </c>
      <c r="D62" t="s">
        <v>2894</v>
      </c>
      <c r="E62" t="s">
        <v>2894</v>
      </c>
      <c r="F62" t="s">
        <v>2894</v>
      </c>
      <c r="G62" t="b">
        <v>0</v>
      </c>
      <c r="I62" t="b">
        <v>0</v>
      </c>
      <c r="J62" t="b">
        <v>0</v>
      </c>
      <c r="K62" t="b">
        <v>0</v>
      </c>
      <c r="AB62" t="str">
        <v>P012</v>
      </c>
      <c r="AC62" t="str">
        <v>Brass: Budget</v>
      </c>
      <c r="AD62" t="str">
        <v>Strategy</v>
      </c>
      <c r="AE62">
        <v>1782.5</v>
      </c>
      <c r="AF62" t="b">
        <v>0</v>
      </c>
      <c r="AG62" t="b">
        <v>0</v>
      </c>
      <c r="AH62" t="b">
        <v>0</v>
      </c>
    </row>
    <row r="63" spans="1:34" x14ac:dyDescent="0.4">
      <c r="A63" s="24" t="s">
        <v>2727</v>
      </c>
      <c r="AB63" t="str">
        <v>P013</v>
      </c>
      <c r="AC63" t="str">
        <v>7 Chart Wonders</v>
      </c>
      <c r="AD63" t="str">
        <v>Strategy</v>
      </c>
      <c r="AE63">
        <v>4949</v>
      </c>
      <c r="AF63" t="b">
        <v>0</v>
      </c>
      <c r="AG63" t="b">
        <v>1</v>
      </c>
      <c r="AH63" t="b">
        <v>0</v>
      </c>
    </row>
    <row r="64" spans="1:34" x14ac:dyDescent="0.4">
      <c r="A64" s="24" t="s">
        <v>2727</v>
      </c>
      <c r="B64" s="6" t="s">
        <v>2905</v>
      </c>
      <c r="H64" s="4" t="s">
        <v>111</v>
      </c>
      <c r="I64" s="4" t="s">
        <v>106</v>
      </c>
      <c r="AB64" t="str">
        <v>P014</v>
      </c>
      <c r="AC64" t="str">
        <v>Pax Excel</v>
      </c>
      <c r="AD64" t="str">
        <v>Strategy</v>
      </c>
      <c r="AE64">
        <v>1980</v>
      </c>
      <c r="AF64" t="b">
        <v>0</v>
      </c>
      <c r="AG64" t="b">
        <v>0</v>
      </c>
      <c r="AH64" t="b">
        <v>0</v>
      </c>
    </row>
    <row r="65" spans="1:34" x14ac:dyDescent="0.4">
      <c r="A65" s="24" t="s">
        <v>2727</v>
      </c>
      <c r="C65" s="4" t="s">
        <v>2901</v>
      </c>
      <c r="D65" s="4" t="s">
        <v>2902</v>
      </c>
      <c r="E65" s="4" t="s">
        <v>2904</v>
      </c>
      <c r="F65" s="4" t="s">
        <v>2903</v>
      </c>
      <c r="G65" s="4" t="s">
        <v>110</v>
      </c>
      <c r="H65" s="4" t="s">
        <v>2915</v>
      </c>
      <c r="J65" s="4" t="s">
        <v>2916</v>
      </c>
      <c r="AB65" t="str">
        <v>P015</v>
      </c>
      <c r="AC65" t="str">
        <v>DataCraft: Fields &amp; Measures</v>
      </c>
      <c r="AD65" t="str">
        <v>Adventure</v>
      </c>
      <c r="AE65">
        <v>2371.0500000000002</v>
      </c>
      <c r="AF65" t="b">
        <v>1</v>
      </c>
      <c r="AG65" t="b">
        <v>0</v>
      </c>
      <c r="AH65" t="b">
        <v>0</v>
      </c>
    </row>
    <row r="66" spans="1:34" x14ac:dyDescent="0.4">
      <c r="A66" s="24" t="s">
        <v>2727</v>
      </c>
      <c r="C66" t="s">
        <v>1565</v>
      </c>
      <c r="D66" s="16" t="str" cm="1">
        <f t="array" ref="D66:F66">TRANSPOSE(_xlfn._xlws.FILTER(tbl_OrderProduct[Product Category],C66=tbl_OrderProduct[OrderID]))</f>
        <v>Adventure</v>
      </c>
      <c r="E66" s="16" t="str">
        <v>Party</v>
      </c>
      <c r="F66" s="16" t="str">
        <v>Strategy</v>
      </c>
      <c r="G66" t="b" cm="1">
        <f t="array" ref="G66:G70">_xlfn.BYROW(D66:F70=G65,_xleta.OR)</f>
        <v>1</v>
      </c>
      <c r="H66" t="b" cm="1">
        <f t="array" ref="H66:H70">_xlfn.BYROW(ISNUMBER(_xlfn.XMATCH(D66:F70,H64:I64)),_xleta.OR)</f>
        <v>1</v>
      </c>
      <c r="J66" cm="1">
        <f t="array" ref="J66">SUM(--_xlfn.ANCHORARRAY(G66))</f>
        <v>4</v>
      </c>
      <c r="AB66" t="str">
        <v>P016</v>
      </c>
      <c r="AC66" t="str">
        <v>The Spill: Data Breach</v>
      </c>
      <c r="AD66" t="str">
        <v>Co-op</v>
      </c>
      <c r="AE66">
        <v>3718.5</v>
      </c>
      <c r="AF66" t="b">
        <v>0</v>
      </c>
      <c r="AG66" t="b">
        <v>1</v>
      </c>
      <c r="AH66" t="b">
        <v>0</v>
      </c>
    </row>
    <row r="67" spans="1:34" x14ac:dyDescent="0.4">
      <c r="A67" s="24" t="s">
        <v>2727</v>
      </c>
      <c r="C67" t="s">
        <v>550</v>
      </c>
      <c r="D67" s="16" t="str" cm="1">
        <f t="array" ref="D67:F67">TRANSPOSE(_xlfn._xlws.FILTER(tbl_OrderProduct[Product Category],C67=tbl_OrderProduct[OrderID]))</f>
        <v>Strategy</v>
      </c>
      <c r="E67" s="16" t="str">
        <v>Strategy</v>
      </c>
      <c r="F67" s="16" t="str">
        <v>Classic</v>
      </c>
      <c r="G67" t="b">
        <v>1</v>
      </c>
      <c r="H67" t="b">
        <v>1</v>
      </c>
      <c r="J67" s="3"/>
      <c r="AB67" t="str">
        <v>P017</v>
      </c>
      <c r="AC67" t="str">
        <v>Monopoly: Pivot Table Edition</v>
      </c>
      <c r="AD67" t="str">
        <v>Classic</v>
      </c>
      <c r="AE67">
        <v>1580.0700000000006</v>
      </c>
      <c r="AF67" t="b">
        <v>0</v>
      </c>
      <c r="AG67" t="b">
        <v>0</v>
      </c>
      <c r="AH67" t="b">
        <v>0</v>
      </c>
    </row>
    <row r="68" spans="1:34" x14ac:dyDescent="0.4">
      <c r="A68" s="24" t="s">
        <v>2727</v>
      </c>
      <c r="C68" t="s">
        <v>758</v>
      </c>
      <c r="D68" s="16" t="str" cm="1">
        <f t="array" ref="D68:F68">TRANSPOSE(_xlfn._xlws.FILTER(tbl_OrderProduct[Product Category],C68=tbl_OrderProduct[OrderID]))</f>
        <v>Strategy</v>
      </c>
      <c r="E68" s="16" t="str">
        <v>Party</v>
      </c>
      <c r="F68" s="16" t="str">
        <v>Co-op</v>
      </c>
      <c r="G68" t="b">
        <v>1</v>
      </c>
      <c r="H68" t="b">
        <v>0</v>
      </c>
      <c r="J68" s="4" t="s">
        <v>2917</v>
      </c>
      <c r="AB68" t="str">
        <v>P018</v>
      </c>
      <c r="AC68" t="str">
        <v>Don't Split the Data</v>
      </c>
      <c r="AD68" t="str">
        <v>Party</v>
      </c>
      <c r="AE68">
        <v>3498</v>
      </c>
      <c r="AF68" t="b">
        <v>0</v>
      </c>
      <c r="AG68" t="b">
        <v>1</v>
      </c>
      <c r="AH68" t="b">
        <v>0</v>
      </c>
    </row>
    <row r="69" spans="1:34" x14ac:dyDescent="0.4">
      <c r="A69" s="24" t="s">
        <v>2727</v>
      </c>
      <c r="C69" t="s">
        <v>545</v>
      </c>
      <c r="D69" s="16" t="str" cm="1">
        <f t="array" ref="D69:F69">TRANSPOSE(_xlfn._xlws.FILTER(tbl_OrderProduct[Product Category],C69=tbl_OrderProduct[OrderID]))</f>
        <v>Adventure</v>
      </c>
      <c r="E69" s="16" t="str">
        <v>Classic</v>
      </c>
      <c r="F69" s="16" t="str">
        <v>Party</v>
      </c>
      <c r="G69" t="b">
        <v>0</v>
      </c>
      <c r="H69" t="b">
        <v>1</v>
      </c>
      <c r="J69" cm="1">
        <f t="array" ref="J69">SUM(--_xlfn.ANCHORARRAY(H66))</f>
        <v>3</v>
      </c>
      <c r="AB69" t="str">
        <v>P019</v>
      </c>
      <c r="AC69" t="str">
        <v>Ticket to Ride: Financial Express</v>
      </c>
      <c r="AD69" t="str">
        <v>Classic</v>
      </c>
      <c r="AE69">
        <v>7240.9799999999896</v>
      </c>
      <c r="AF69" t="b">
        <v>0</v>
      </c>
      <c r="AG69" t="b">
        <v>1</v>
      </c>
      <c r="AH69" t="b">
        <v>0</v>
      </c>
    </row>
    <row r="70" spans="1:34" x14ac:dyDescent="0.4">
      <c r="A70" s="24" t="s">
        <v>2727</v>
      </c>
      <c r="C70" t="s">
        <v>541</v>
      </c>
      <c r="D70" s="16" t="str" cm="1">
        <f t="array" ref="D70:E70">TRANSPOSE(_xlfn._xlws.FILTER(tbl_OrderProduct[Product Category],C70=tbl_OrderProduct[OrderID]))</f>
        <v>Strategy</v>
      </c>
      <c r="E70" s="16" t="str">
        <v>Strategy</v>
      </c>
      <c r="F70" s="16"/>
      <c r="G70" t="b">
        <v>1</v>
      </c>
      <c r="H70" t="b">
        <v>0</v>
      </c>
      <c r="K70" s="3"/>
      <c r="AB70" t="str">
        <v>P020</v>
      </c>
      <c r="AC70" t="str">
        <v>YahtSheets</v>
      </c>
      <c r="AD70" t="str">
        <v>Classic</v>
      </c>
      <c r="AE70">
        <v>7626</v>
      </c>
      <c r="AF70" t="b">
        <v>0</v>
      </c>
      <c r="AG70" t="b">
        <v>1</v>
      </c>
      <c r="AH70" t="b">
        <v>0</v>
      </c>
    </row>
    <row r="71" spans="1:34" x14ac:dyDescent="0.4">
      <c r="A71" s="24" t="s">
        <v>2727</v>
      </c>
      <c r="AB71" t="str">
        <v>P021</v>
      </c>
      <c r="AC71" t="str">
        <v>Azul: Pie Chart Edition</v>
      </c>
      <c r="AD71" t="str">
        <v>Strategy</v>
      </c>
      <c r="AE71">
        <v>6928.7399999999852</v>
      </c>
      <c r="AF71" t="b">
        <v>0</v>
      </c>
      <c r="AG71" t="b">
        <v>1</v>
      </c>
      <c r="AH71" t="b">
        <v>0</v>
      </c>
    </row>
    <row r="72" spans="1:34" x14ac:dyDescent="0.4">
      <c r="A72" s="24" t="s">
        <v>2727</v>
      </c>
      <c r="B72" s="6" t="s">
        <v>2833</v>
      </c>
      <c r="AB72" t="str">
        <v>P022</v>
      </c>
      <c r="AC72" t="str">
        <v>The Castles of Mad King Lambda</v>
      </c>
      <c r="AD72" t="str">
        <v>Strategy</v>
      </c>
      <c r="AE72">
        <v>7555.3099999999849</v>
      </c>
      <c r="AF72" t="b">
        <v>0</v>
      </c>
      <c r="AG72" t="b">
        <v>1</v>
      </c>
      <c r="AH72" t="b">
        <v>0</v>
      </c>
    </row>
    <row r="73" spans="1:34" x14ac:dyDescent="0.4">
      <c r="A73" s="24" t="s">
        <v>2727</v>
      </c>
      <c r="C73" s="4" t="s">
        <v>2828</v>
      </c>
      <c r="F73" s="4" t="s">
        <v>2829</v>
      </c>
      <c r="AB73" t="str">
        <v>P023</v>
      </c>
      <c r="AC73" t="str">
        <v>Wingspanalytics</v>
      </c>
      <c r="AD73" t="str">
        <v>Strategy</v>
      </c>
      <c r="AE73">
        <v>2544</v>
      </c>
      <c r="AF73" t="b">
        <v>0</v>
      </c>
      <c r="AG73" t="b">
        <v>0</v>
      </c>
      <c r="AH73" t="b">
        <v>0</v>
      </c>
    </row>
    <row r="74" spans="1:34" x14ac:dyDescent="0.4">
      <c r="A74" s="24" t="s">
        <v>2727</v>
      </c>
      <c r="D74" s="4">
        <v>2023</v>
      </c>
      <c r="E74" s="3" cm="1">
        <f t="array" ref="E74:E75">SUMIFS(tbl_Order[Order Price],tbl_Order[Order Year],'BYROW,BYCOL,MAP Exercises'!D74:D75)</f>
        <v>20167.390000000014</v>
      </c>
      <c r="F74" s="20">
        <f>(E75-E74)/E74</f>
        <v>0.15331334396766219</v>
      </c>
      <c r="G74" t="s">
        <v>2831</v>
      </c>
      <c r="H74" s="14"/>
      <c r="I74" s="20" cm="1">
        <f t="array" ref="I74">_xlfn.LAMBDA(_xlpm.prev_value,_xlpm.new_value,_xlpm.new_value/_xlpm.prev_value-1)(E74,E75)</f>
        <v>0.15331334396766216</v>
      </c>
      <c r="J74" s="3">
        <f>SUM(_xlfn.ANCHORARRAY(E74))</f>
        <v>43426.710000000021</v>
      </c>
      <c r="AB74" t="str">
        <v>P024</v>
      </c>
      <c r="AC74" t="str">
        <v>Don't Wake the Stakeholders</v>
      </c>
      <c r="AD74" t="str">
        <v>Classic</v>
      </c>
      <c r="AE74">
        <v>5740.8399999999874</v>
      </c>
      <c r="AF74" t="b">
        <v>0</v>
      </c>
      <c r="AG74" t="b">
        <v>1</v>
      </c>
      <c r="AH74" t="b">
        <v>0</v>
      </c>
    </row>
    <row r="75" spans="1:34" x14ac:dyDescent="0.4">
      <c r="A75" s="24" t="s">
        <v>2727</v>
      </c>
      <c r="D75" s="4">
        <v>2024</v>
      </c>
      <c r="E75" s="3">
        <v>23259.320000000007</v>
      </c>
      <c r="F75" s="20">
        <f>E75/E74-1</f>
        <v>0.15331334396766216</v>
      </c>
      <c r="G75" t="s">
        <v>2830</v>
      </c>
      <c r="H75" s="14"/>
      <c r="I75" s="20" cm="1">
        <f t="array" ref="I75">PERCENTCHANGE(E74,E75)</f>
        <v>0.15331334396766216</v>
      </c>
      <c r="AB75" t="str">
        <v>P025</v>
      </c>
      <c r="AC75" t="str">
        <v>Sheets of Nottingham</v>
      </c>
      <c r="AD75" t="str">
        <v>Party</v>
      </c>
      <c r="AE75">
        <v>2392.5499999999997</v>
      </c>
      <c r="AF75" t="b">
        <v>0</v>
      </c>
      <c r="AG75" t="b">
        <v>0</v>
      </c>
      <c r="AH75" t="b">
        <v>0</v>
      </c>
    </row>
    <row r="76" spans="1:34" x14ac:dyDescent="0.4">
      <c r="A76" s="24" t="s">
        <v>2727</v>
      </c>
      <c r="AB76" t="str">
        <v>P026</v>
      </c>
      <c r="AC76" t="str">
        <v>Between Two Spreadsheets</v>
      </c>
      <c r="AD76" t="str">
        <v>Strategy</v>
      </c>
      <c r="AE76">
        <v>7793.9999999999909</v>
      </c>
      <c r="AF76" t="b">
        <v>0</v>
      </c>
      <c r="AG76" t="b">
        <v>1</v>
      </c>
      <c r="AH76" t="b">
        <v>0</v>
      </c>
    </row>
    <row r="77" spans="1:34" x14ac:dyDescent="0.4">
      <c r="A77" s="24" t="s">
        <v>2727</v>
      </c>
      <c r="C77" s="4" t="s">
        <v>2832</v>
      </c>
      <c r="G77" s="5" t="s">
        <v>2835</v>
      </c>
      <c r="H77" s="5" t="s">
        <v>2834</v>
      </c>
      <c r="I77" s="5" t="s">
        <v>2846</v>
      </c>
      <c r="AB77" t="str">
        <v>P027</v>
      </c>
      <c r="AC77" t="str">
        <v>Audit Call of Cthulhu</v>
      </c>
      <c r="AD77" t="str">
        <v>Adventure</v>
      </c>
      <c r="AE77">
        <v>3766.5</v>
      </c>
      <c r="AF77" t="b">
        <v>1</v>
      </c>
      <c r="AG77" t="b">
        <v>1</v>
      </c>
      <c r="AH77" t="b">
        <v>1</v>
      </c>
    </row>
    <row r="78" spans="1:34" x14ac:dyDescent="0.4">
      <c r="A78" s="24" t="s">
        <v>2727</v>
      </c>
      <c r="C78">
        <v>1</v>
      </c>
      <c r="D78">
        <v>2</v>
      </c>
      <c r="E78">
        <v>3</v>
      </c>
      <c r="F78">
        <v>4</v>
      </c>
      <c r="G78" s="4" cm="1">
        <f t="array" ref="G78:G81">_xlfn.BYROW(C78:F81,_xleta.SUM)</f>
        <v>10</v>
      </c>
      <c r="H78" s="4" cm="1">
        <f t="array" ref="H78:H81">_xlfn.BYROW(C78:F81,_xlfn.LAMBDA(_xlpm.row_values,SUM(_xlpm.row_values)))</f>
        <v>10</v>
      </c>
      <c r="I78" s="4" cm="1">
        <f t="array" ref="I78:I81">_xlfn.BYROW(C78:F81,_xlfn.LAMBDA(_xlpm.row_values,SUM(_xlpm.row_values+1)))</f>
        <v>14</v>
      </c>
      <c r="AB78" t="str">
        <v>P028</v>
      </c>
      <c r="AC78" t="str">
        <v>Terraforming Tableau</v>
      </c>
      <c r="AD78" t="str">
        <v>Strategy</v>
      </c>
      <c r="AE78">
        <v>5047.9799999999914</v>
      </c>
      <c r="AF78" t="b">
        <v>0</v>
      </c>
      <c r="AG78" t="b">
        <v>1</v>
      </c>
      <c r="AH78" t="b">
        <v>0</v>
      </c>
    </row>
    <row r="79" spans="1:34" x14ac:dyDescent="0.4">
      <c r="A79" s="24" t="s">
        <v>2727</v>
      </c>
      <c r="C79">
        <v>5</v>
      </c>
      <c r="D79">
        <v>6</v>
      </c>
      <c r="E79">
        <v>7</v>
      </c>
      <c r="F79">
        <v>8</v>
      </c>
      <c r="G79" s="4">
        <v>26</v>
      </c>
      <c r="H79" s="4">
        <v>26</v>
      </c>
      <c r="I79" s="4">
        <v>30</v>
      </c>
      <c r="AB79" t="str">
        <v>P029</v>
      </c>
      <c r="AC79" t="str">
        <v>Formula Scrabble</v>
      </c>
      <c r="AD79" t="str">
        <v>Classic</v>
      </c>
      <c r="AE79">
        <v>4463.5499999999965</v>
      </c>
      <c r="AF79" t="b">
        <v>0</v>
      </c>
      <c r="AG79" t="b">
        <v>1</v>
      </c>
      <c r="AH79" t="b">
        <v>0</v>
      </c>
    </row>
    <row r="80" spans="1:34" x14ac:dyDescent="0.4">
      <c r="A80" s="24" t="s">
        <v>2727</v>
      </c>
      <c r="C80">
        <v>9</v>
      </c>
      <c r="D80">
        <v>10</v>
      </c>
      <c r="E80">
        <v>11</v>
      </c>
      <c r="F80">
        <v>12</v>
      </c>
      <c r="G80" s="4">
        <v>42</v>
      </c>
      <c r="H80" s="4">
        <v>42</v>
      </c>
      <c r="I80" s="4">
        <v>46</v>
      </c>
      <c r="AB80" t="str">
        <v>P030</v>
      </c>
      <c r="AC80" t="str">
        <v>Cashflow Cascadia</v>
      </c>
      <c r="AD80" t="str">
        <v>Strategy</v>
      </c>
      <c r="AE80">
        <v>2130.96</v>
      </c>
      <c r="AF80" t="b">
        <v>0</v>
      </c>
      <c r="AG80" t="b">
        <v>0</v>
      </c>
      <c r="AH80" t="b">
        <v>0</v>
      </c>
    </row>
    <row r="81" spans="1:34" x14ac:dyDescent="0.4">
      <c r="A81" s="24" t="s">
        <v>2727</v>
      </c>
      <c r="C81">
        <v>13</v>
      </c>
      <c r="D81">
        <v>14</v>
      </c>
      <c r="E81">
        <v>15</v>
      </c>
      <c r="F81">
        <v>16</v>
      </c>
      <c r="G81" s="4">
        <v>58</v>
      </c>
      <c r="H81" s="4">
        <v>58</v>
      </c>
      <c r="I81" s="4">
        <v>62</v>
      </c>
      <c r="AB81" t="str">
        <v>P031</v>
      </c>
      <c r="AC81" t="str">
        <v>Pandemic: #REF! Outbreak</v>
      </c>
      <c r="AD81" t="str">
        <v>Co-op</v>
      </c>
      <c r="AE81">
        <v>2707.7099999999982</v>
      </c>
      <c r="AF81" t="b">
        <v>0</v>
      </c>
      <c r="AG81" t="b">
        <v>0</v>
      </c>
      <c r="AH81" t="b">
        <v>0</v>
      </c>
    </row>
    <row r="82" spans="1:34" x14ac:dyDescent="0.4">
      <c r="A82" s="24" t="s">
        <v>2727</v>
      </c>
      <c r="G82" s="4"/>
      <c r="H82" s="4"/>
      <c r="I82" s="4"/>
      <c r="AB82" t="str">
        <v>P032</v>
      </c>
      <c r="AC82" t="str">
        <v>Data: The Resistance</v>
      </c>
      <c r="AD82" t="str">
        <v>Party</v>
      </c>
      <c r="AE82">
        <v>3815</v>
      </c>
      <c r="AF82" t="b">
        <v>0</v>
      </c>
      <c r="AG82" t="b">
        <v>1</v>
      </c>
      <c r="AH82" t="b">
        <v>0</v>
      </c>
    </row>
    <row r="83" spans="1:34" x14ac:dyDescent="0.4">
      <c r="A83" s="24" t="s">
        <v>2727</v>
      </c>
      <c r="B83" s="6" t="s">
        <v>2848</v>
      </c>
      <c r="AB83" t="str">
        <v>P033</v>
      </c>
      <c r="AC83" t="str">
        <v>Unmatched: Analyst's Edition</v>
      </c>
      <c r="AD83" t="str">
        <v>Adventure</v>
      </c>
      <c r="AE83">
        <v>6399.7499999999927</v>
      </c>
      <c r="AF83" t="b">
        <v>1</v>
      </c>
      <c r="AG83" t="b">
        <v>1</v>
      </c>
      <c r="AH83" t="b">
        <v>1</v>
      </c>
    </row>
    <row r="84" spans="1:34" x14ac:dyDescent="0.4">
      <c r="A84" s="24" t="s">
        <v>2727</v>
      </c>
      <c r="C84" s="4" t="str">
        <f>SummaryTables!B2</f>
        <v>Sales</v>
      </c>
      <c r="D84" s="4" t="str" cm="1">
        <f t="array" ref="D84:O84">_xlfn.ANCHORARRAY(SummaryTables!C2)</f>
        <v>Jan</v>
      </c>
      <c r="E84" s="4" t="str">
        <v>Feb</v>
      </c>
      <c r="F84" s="4" t="str">
        <v>Mar</v>
      </c>
      <c r="G84" s="4" t="str">
        <v>Apr</v>
      </c>
      <c r="H84" s="4" t="str">
        <v>May</v>
      </c>
      <c r="I84" s="4" t="str">
        <v>Jun</v>
      </c>
      <c r="J84" s="4" t="str">
        <v>Jul</v>
      </c>
      <c r="K84" s="4" t="str">
        <v>Aug</v>
      </c>
      <c r="L84" s="4" t="str">
        <v>Sep</v>
      </c>
      <c r="M84" s="4" t="str">
        <v>Oct</v>
      </c>
      <c r="N84" s="4" t="str">
        <v>Nov</v>
      </c>
      <c r="O84" s="4" t="str">
        <v>Dec</v>
      </c>
      <c r="P84" s="4" t="s">
        <v>2849</v>
      </c>
      <c r="Q84" s="4" t="s">
        <v>2850</v>
      </c>
      <c r="R84" s="4" t="s">
        <v>2852</v>
      </c>
      <c r="S84" s="4" t="s">
        <v>2851</v>
      </c>
      <c r="AB84" t="str">
        <v>P034</v>
      </c>
      <c r="AC84" t="str">
        <v>Formulate!</v>
      </c>
      <c r="AD84" t="str">
        <v>Party</v>
      </c>
      <c r="AE84">
        <v>5455.4499999999953</v>
      </c>
      <c r="AF84" t="b">
        <v>0</v>
      </c>
      <c r="AG84" t="b">
        <v>1</v>
      </c>
      <c r="AH84" t="b">
        <v>0</v>
      </c>
    </row>
    <row r="85" spans="1:34" x14ac:dyDescent="0.4">
      <c r="A85" s="24" t="s">
        <v>2727</v>
      </c>
      <c r="C85" s="4" cm="1">
        <f t="array" ref="C85:C94">_xlfn.ANCHORARRAY(SummaryTables!B3)</f>
        <v>2016</v>
      </c>
      <c r="D85" s="3" cm="1">
        <f t="array" ref="D85:O94">_xlfn.ANCHORARRAY(SummaryTables!C3)</f>
        <v>722.66000000000008</v>
      </c>
      <c r="E85" s="3">
        <v>2654.72</v>
      </c>
      <c r="F85" s="3">
        <v>1658.5300000000002</v>
      </c>
      <c r="G85" s="3">
        <v>1664.1100000000001</v>
      </c>
      <c r="H85" s="3">
        <v>2223.39</v>
      </c>
      <c r="I85" s="3">
        <v>2159.1700000000005</v>
      </c>
      <c r="J85" s="3">
        <v>1773.4900000000002</v>
      </c>
      <c r="K85" s="3">
        <v>1708.7200000000003</v>
      </c>
      <c r="L85" s="3">
        <v>2656.63</v>
      </c>
      <c r="M85" s="3">
        <v>1919.8700000000001</v>
      </c>
      <c r="N85" s="3">
        <v>1883.2900000000002</v>
      </c>
      <c r="O85" s="3">
        <v>1124.72</v>
      </c>
      <c r="P85" s="11" cm="1">
        <f t="array" ref="P85:P94">_xlfn.BYROW(_xlfn.ANCHORARRAY(D85),_xleta.MAX)</f>
        <v>2656.63</v>
      </c>
      <c r="Q85" s="11" cm="1">
        <f t="array" ref="Q85:Q94">_xlfn.BYROW(_xlfn.ANCHORARRAY(D85),_xlfn.LAMBDA(_xlpm.row_values,LARGE(_xlpm.row_values,2)))</f>
        <v>2654.72</v>
      </c>
      <c r="R85" s="11" cm="1">
        <f t="array" ref="R85:R94">_xlfn.BYROW(_xlfn.ANCHORARRAY(D85),_xlfn.LAMBDA(_xlpm.row_values,_xlfn.PERCENTILE.INC(_xlpm.row_values,0.25)))</f>
        <v>1662.7150000000001</v>
      </c>
      <c r="S85" s="17" cm="1">
        <f t="array" ref="S85:S94">_xlfn.BYROW(_xlfn.ANCHORARRAY(D85),_xlfn.LAMBDA(_xlpm.row_values,_xlfn.PERCENTOF(_xlpm.row_values,_xlfn.ANCHORARRAY(D85))))</f>
        <v>0.1081684932580575</v>
      </c>
      <c r="AB85" t="str">
        <v>P035</v>
      </c>
      <c r="AC85" t="str">
        <v>Sheetstorm</v>
      </c>
      <c r="AD85" t="str">
        <v>Strategy</v>
      </c>
      <c r="AE85">
        <v>4553.9999999999955</v>
      </c>
      <c r="AF85" t="b">
        <v>0</v>
      </c>
      <c r="AG85" t="b">
        <v>1</v>
      </c>
      <c r="AH85" t="b">
        <v>0</v>
      </c>
    </row>
    <row r="86" spans="1:34" x14ac:dyDescent="0.4">
      <c r="A86" s="24" t="s">
        <v>2727</v>
      </c>
      <c r="C86" s="4">
        <v>2017</v>
      </c>
      <c r="D86" s="3">
        <v>1952.86</v>
      </c>
      <c r="E86" s="3">
        <v>1320.99</v>
      </c>
      <c r="F86" s="3">
        <v>1842.9700000000003</v>
      </c>
      <c r="G86" s="3">
        <v>2243.3399999999997</v>
      </c>
      <c r="H86" s="3">
        <v>1783.0899999999997</v>
      </c>
      <c r="I86" s="3">
        <v>2138.42</v>
      </c>
      <c r="J86" s="3">
        <v>1899.69</v>
      </c>
      <c r="K86" s="3">
        <v>1765.7400000000002</v>
      </c>
      <c r="L86" s="3">
        <v>2459.58</v>
      </c>
      <c r="M86" s="3">
        <v>1905.3700000000003</v>
      </c>
      <c r="N86" s="3">
        <v>1240.5100000000002</v>
      </c>
      <c r="O86" s="3">
        <v>2404.5700000000006</v>
      </c>
      <c r="P86" s="11">
        <v>2459.58</v>
      </c>
      <c r="Q86" s="11">
        <v>2404.5700000000006</v>
      </c>
      <c r="R86" s="11">
        <v>1778.7524999999998</v>
      </c>
      <c r="S86" s="17">
        <v>0.11211361811115245</v>
      </c>
      <c r="AB86" t="str">
        <v>P036</v>
      </c>
      <c r="AC86" t="str">
        <v>Roll for Regression</v>
      </c>
      <c r="AD86" t="str">
        <v>Strategy</v>
      </c>
      <c r="AE86">
        <v>3410</v>
      </c>
      <c r="AF86" t="b">
        <v>0</v>
      </c>
      <c r="AG86" t="b">
        <v>1</v>
      </c>
      <c r="AH86" t="b">
        <v>0</v>
      </c>
    </row>
    <row r="87" spans="1:34" x14ac:dyDescent="0.4">
      <c r="A87" s="24" t="s">
        <v>2727</v>
      </c>
      <c r="C87" s="4">
        <v>2018</v>
      </c>
      <c r="D87" s="3">
        <v>1851.95</v>
      </c>
      <c r="E87" s="3">
        <v>1922.7600000000004</v>
      </c>
      <c r="F87" s="3">
        <v>1911.3800000000003</v>
      </c>
      <c r="G87" s="3">
        <v>2401.13</v>
      </c>
      <c r="H87" s="3">
        <v>2164.1999999999998</v>
      </c>
      <c r="I87" s="3">
        <v>1192.03</v>
      </c>
      <c r="J87" s="3">
        <v>1690.5000000000002</v>
      </c>
      <c r="K87" s="3">
        <v>2019.8600000000004</v>
      </c>
      <c r="L87" s="3">
        <v>2080.56</v>
      </c>
      <c r="M87" s="3">
        <v>2110.7799999999997</v>
      </c>
      <c r="N87" s="3">
        <v>1869.8600000000004</v>
      </c>
      <c r="O87" s="3">
        <v>1985.4700000000003</v>
      </c>
      <c r="P87" s="11">
        <v>2401.13</v>
      </c>
      <c r="Q87" s="11">
        <v>2164.1999999999998</v>
      </c>
      <c r="R87" s="11">
        <v>1865.3825000000002</v>
      </c>
      <c r="S87" s="17">
        <v>0.11330204405844418</v>
      </c>
      <c r="AB87" t="str">
        <v>P037</v>
      </c>
      <c r="AC87" t="str">
        <v>Depreciation Trail</v>
      </c>
      <c r="AD87" t="str">
        <v>Strategy</v>
      </c>
      <c r="AE87">
        <v>2349</v>
      </c>
      <c r="AF87" t="b">
        <v>0</v>
      </c>
      <c r="AG87" t="b">
        <v>0</v>
      </c>
      <c r="AH87" t="b">
        <v>0</v>
      </c>
    </row>
    <row r="88" spans="1:34" x14ac:dyDescent="0.4">
      <c r="A88" s="24" t="s">
        <v>2727</v>
      </c>
      <c r="C88" s="4">
        <v>2019</v>
      </c>
      <c r="D88" s="3">
        <v>2063.4999999999995</v>
      </c>
      <c r="E88" s="3">
        <v>1331.05</v>
      </c>
      <c r="F88" s="3">
        <v>2711.66</v>
      </c>
      <c r="G88" s="3">
        <v>1462.0100000000002</v>
      </c>
      <c r="H88" s="3">
        <v>1616.9</v>
      </c>
      <c r="I88" s="3">
        <v>1657.9300000000003</v>
      </c>
      <c r="J88" s="3">
        <v>1785.06</v>
      </c>
      <c r="K88" s="3">
        <v>2051.5800000000004</v>
      </c>
      <c r="L88" s="3">
        <v>2380.3300000000008</v>
      </c>
      <c r="M88" s="3">
        <v>1679.0100000000002</v>
      </c>
      <c r="N88" s="3">
        <v>2080.54</v>
      </c>
      <c r="O88" s="3">
        <v>2249.2200000000003</v>
      </c>
      <c r="P88" s="11">
        <v>2711.66</v>
      </c>
      <c r="Q88" s="11">
        <v>2380.3300000000008</v>
      </c>
      <c r="R88" s="11">
        <v>1647.6725000000001</v>
      </c>
      <c r="S88" s="17">
        <v>0.11265892175312736</v>
      </c>
      <c r="AB88" t="str">
        <v>P038</v>
      </c>
      <c r="AC88" t="str">
        <v>Cells of Caledonia</v>
      </c>
      <c r="AD88" t="str">
        <v>Strategy</v>
      </c>
      <c r="AE88">
        <v>4262.9599999999928</v>
      </c>
      <c r="AF88" t="b">
        <v>0</v>
      </c>
      <c r="AG88" t="b">
        <v>1</v>
      </c>
      <c r="AH88" t="b">
        <v>0</v>
      </c>
    </row>
    <row r="89" spans="1:34" x14ac:dyDescent="0.4">
      <c r="A89" s="24" t="s">
        <v>2727</v>
      </c>
      <c r="C89" s="4">
        <v>2020</v>
      </c>
      <c r="D89" s="3">
        <v>1323.41</v>
      </c>
      <c r="E89" s="3">
        <v>1395.5000000000002</v>
      </c>
      <c r="F89" s="3">
        <v>1942.9499999999998</v>
      </c>
      <c r="G89" s="3">
        <v>1858.2300000000002</v>
      </c>
      <c r="H89" s="3">
        <v>2404.3200000000002</v>
      </c>
      <c r="I89" s="3">
        <v>1567.7300000000002</v>
      </c>
      <c r="J89" s="3">
        <v>1947.1000000000004</v>
      </c>
      <c r="K89" s="3">
        <v>1920.6800000000003</v>
      </c>
      <c r="L89" s="3">
        <v>1465.8000000000002</v>
      </c>
      <c r="M89" s="3">
        <v>1663.3</v>
      </c>
      <c r="N89" s="3">
        <v>2698.7999999999997</v>
      </c>
      <c r="O89" s="3">
        <v>2801.67</v>
      </c>
      <c r="P89" s="11">
        <v>2801.67</v>
      </c>
      <c r="Q89" s="11">
        <v>2698.7999999999997</v>
      </c>
      <c r="R89" s="11">
        <v>1542.2475000000002</v>
      </c>
      <c r="S89" s="17">
        <v>0.11227165165811921</v>
      </c>
      <c r="AB89" t="str">
        <v>P039</v>
      </c>
      <c r="AC89" t="str">
        <v>A Dasboard Contrived</v>
      </c>
      <c r="AD89" t="str">
        <v>Strategy</v>
      </c>
      <c r="AE89">
        <v>5546</v>
      </c>
      <c r="AF89" t="b">
        <v>0</v>
      </c>
      <c r="AG89" t="b">
        <v>1</v>
      </c>
      <c r="AH89" t="b">
        <v>0</v>
      </c>
    </row>
    <row r="90" spans="1:34" x14ac:dyDescent="0.4">
      <c r="A90" s="24" t="s">
        <v>2727</v>
      </c>
      <c r="C90" s="4">
        <v>2021</v>
      </c>
      <c r="D90" s="3">
        <v>2486.71</v>
      </c>
      <c r="E90" s="3">
        <v>1689.93</v>
      </c>
      <c r="F90" s="3">
        <v>1222.8900000000003</v>
      </c>
      <c r="G90" s="3">
        <v>1847.8300000000004</v>
      </c>
      <c r="H90" s="3">
        <v>2254.02</v>
      </c>
      <c r="I90" s="3">
        <v>1344.0100000000002</v>
      </c>
      <c r="J90" s="3">
        <v>1547.4000000000003</v>
      </c>
      <c r="K90" s="3">
        <v>1874.4500000000003</v>
      </c>
      <c r="L90" s="3">
        <v>1032.72</v>
      </c>
      <c r="M90" s="3">
        <v>1959.0600000000004</v>
      </c>
      <c r="N90" s="3">
        <v>1833.3000000000004</v>
      </c>
      <c r="O90" s="3">
        <v>1410.3600000000001</v>
      </c>
      <c r="P90" s="11">
        <v>2486.71</v>
      </c>
      <c r="Q90" s="11">
        <v>2254.02</v>
      </c>
      <c r="R90" s="11">
        <v>1393.7725</v>
      </c>
      <c r="S90" s="17">
        <v>0.10012704705575842</v>
      </c>
      <c r="AB90" t="str">
        <v>P040</v>
      </c>
      <c r="AC90" t="str">
        <v>Carcassone: Financial Quarters</v>
      </c>
      <c r="AD90" t="str">
        <v>Classic</v>
      </c>
      <c r="AE90">
        <v>5130</v>
      </c>
      <c r="AF90" t="b">
        <v>0</v>
      </c>
      <c r="AG90" t="b">
        <v>1</v>
      </c>
      <c r="AH90" t="b">
        <v>0</v>
      </c>
    </row>
    <row r="91" spans="1:34" x14ac:dyDescent="0.4">
      <c r="A91" s="24" t="s">
        <v>2727</v>
      </c>
      <c r="C91" s="4">
        <v>2022</v>
      </c>
      <c r="D91" s="3">
        <v>1704.91</v>
      </c>
      <c r="E91" s="3">
        <v>1879.68</v>
      </c>
      <c r="F91" s="3">
        <v>2203.9600000000005</v>
      </c>
      <c r="G91" s="3">
        <v>1722.4899999999998</v>
      </c>
      <c r="H91" s="3">
        <v>1167.42</v>
      </c>
      <c r="I91" s="3">
        <v>1416.3600000000004</v>
      </c>
      <c r="J91" s="3">
        <v>2104.86</v>
      </c>
      <c r="K91" s="3">
        <v>2101.9700000000003</v>
      </c>
      <c r="L91" s="3">
        <v>2508.33</v>
      </c>
      <c r="M91" s="3">
        <v>2271.94</v>
      </c>
      <c r="N91" s="3">
        <v>1564.5400000000002</v>
      </c>
      <c r="O91" s="3">
        <v>2445.2999999999997</v>
      </c>
      <c r="P91" s="11">
        <v>2508.33</v>
      </c>
      <c r="Q91" s="11">
        <v>2445.2999999999997</v>
      </c>
      <c r="R91" s="11">
        <v>1669.8175000000001</v>
      </c>
      <c r="S91" s="17">
        <v>0.11277109822327033</v>
      </c>
      <c r="AB91" t="str">
        <v>P041</v>
      </c>
      <c r="AC91" t="str">
        <v>Welcome To … The Dashboard</v>
      </c>
      <c r="AD91" t="str">
        <v>Strategy</v>
      </c>
      <c r="AE91">
        <v>4872</v>
      </c>
      <c r="AF91" t="b">
        <v>0</v>
      </c>
      <c r="AG91" t="b">
        <v>1</v>
      </c>
      <c r="AH91" t="b">
        <v>0</v>
      </c>
    </row>
    <row r="92" spans="1:34" x14ac:dyDescent="0.4">
      <c r="A92" s="24" t="s">
        <v>2727</v>
      </c>
      <c r="C92" s="4">
        <v>2023</v>
      </c>
      <c r="D92" s="3">
        <v>1885.7199999999998</v>
      </c>
      <c r="E92" s="3">
        <v>1388.8400000000001</v>
      </c>
      <c r="F92" s="3">
        <v>2487.9100000000003</v>
      </c>
      <c r="G92" s="3">
        <v>1777.17</v>
      </c>
      <c r="H92" s="3">
        <v>1529.8600000000001</v>
      </c>
      <c r="I92" s="3">
        <v>1189.0800000000002</v>
      </c>
      <c r="J92" s="3">
        <v>1131.6400000000003</v>
      </c>
      <c r="K92" s="3">
        <v>1743.0900000000004</v>
      </c>
      <c r="L92" s="3">
        <v>1972.7900000000004</v>
      </c>
      <c r="M92" s="3">
        <v>1876.6100000000001</v>
      </c>
      <c r="N92" s="3">
        <v>1414.8100000000002</v>
      </c>
      <c r="O92" s="3">
        <v>1769.8700000000001</v>
      </c>
      <c r="P92" s="11">
        <v>2487.9100000000003</v>
      </c>
      <c r="Q92" s="11">
        <v>1972.7900000000004</v>
      </c>
      <c r="R92" s="11">
        <v>1408.3175000000001</v>
      </c>
      <c r="S92" s="17">
        <v>9.8489622211429539E-2</v>
      </c>
      <c r="AB92" t="str">
        <v>P042</v>
      </c>
      <c r="AC92" t="str">
        <v>Forbidden Functions</v>
      </c>
      <c r="AD92" t="str">
        <v>Co-op</v>
      </c>
      <c r="AE92">
        <v>4002.9599999999941</v>
      </c>
      <c r="AF92" t="b">
        <v>0</v>
      </c>
      <c r="AG92" t="b">
        <v>1</v>
      </c>
      <c r="AH92" t="b">
        <v>0</v>
      </c>
    </row>
    <row r="93" spans="1:34" x14ac:dyDescent="0.4">
      <c r="A93" s="24" t="s">
        <v>2727</v>
      </c>
      <c r="C93" s="4">
        <v>2024</v>
      </c>
      <c r="D93" s="3">
        <v>2302.21</v>
      </c>
      <c r="E93" s="3">
        <v>1937.19</v>
      </c>
      <c r="F93" s="3">
        <v>1859.5000000000002</v>
      </c>
      <c r="G93" s="3">
        <v>1558.3300000000002</v>
      </c>
      <c r="H93" s="3">
        <v>2357.36</v>
      </c>
      <c r="I93" s="3">
        <v>1953.7200000000005</v>
      </c>
      <c r="J93" s="3">
        <v>1777.0300000000002</v>
      </c>
      <c r="K93" s="3">
        <v>1896.2500000000002</v>
      </c>
      <c r="L93" s="3">
        <v>2085.7200000000003</v>
      </c>
      <c r="M93" s="3">
        <v>1909.1700000000003</v>
      </c>
      <c r="N93" s="3">
        <v>1823.0500000000004</v>
      </c>
      <c r="O93" s="3">
        <v>1799.7900000000002</v>
      </c>
      <c r="P93" s="11">
        <v>2357.36</v>
      </c>
      <c r="Q93" s="11">
        <v>2302.21</v>
      </c>
      <c r="R93" s="11">
        <v>1817.2350000000004</v>
      </c>
      <c r="S93" s="17">
        <v>0.11358939553877558</v>
      </c>
      <c r="AB93" t="str">
        <v>P043</v>
      </c>
      <c r="AC93" t="str">
        <v>The Quacks of Quarterburg</v>
      </c>
      <c r="AD93" t="str">
        <v>Strategy</v>
      </c>
      <c r="AE93">
        <v>6042.5999999999931</v>
      </c>
      <c r="AF93" t="b">
        <v>0</v>
      </c>
      <c r="AG93" t="b">
        <v>1</v>
      </c>
      <c r="AH93" t="b">
        <v>0</v>
      </c>
    </row>
    <row r="94" spans="1:34" x14ac:dyDescent="0.4">
      <c r="A94" s="24" t="s">
        <v>2727</v>
      </c>
      <c r="C94" s="4">
        <v>2025</v>
      </c>
      <c r="D94" s="3">
        <v>1557.6100000000004</v>
      </c>
      <c r="E94" s="3">
        <v>853.15000000000009</v>
      </c>
      <c r="F94" s="3">
        <v>550.19000000000005</v>
      </c>
      <c r="G94" s="3">
        <v>419.36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11">
        <v>1557.6100000000004</v>
      </c>
      <c r="Q94" s="11">
        <v>853.15000000000009</v>
      </c>
      <c r="R94" s="11">
        <v>0</v>
      </c>
      <c r="S94" s="17">
        <v>1.6508108131866213E-2</v>
      </c>
      <c r="AB94" t="str">
        <v>P044</v>
      </c>
      <c r="AC94" t="str">
        <v>Spreadsheet Legacy</v>
      </c>
      <c r="AD94" t="str">
        <v>Strategy</v>
      </c>
      <c r="AE94">
        <v>1855</v>
      </c>
      <c r="AF94" t="b">
        <v>0</v>
      </c>
      <c r="AG94" t="b">
        <v>0</v>
      </c>
      <c r="AH94" t="b">
        <v>0</v>
      </c>
    </row>
    <row r="95" spans="1:34" x14ac:dyDescent="0.4">
      <c r="A95" s="24" t="s">
        <v>2727</v>
      </c>
      <c r="AB95" t="str">
        <v>P045</v>
      </c>
      <c r="AC95" t="str">
        <v>Charts Against Humanity</v>
      </c>
      <c r="AD95" t="str">
        <v>Party</v>
      </c>
      <c r="AE95">
        <v>4636</v>
      </c>
      <c r="AF95" t="b">
        <v>0</v>
      </c>
      <c r="AG95" t="b">
        <v>1</v>
      </c>
      <c r="AH95" t="b">
        <v>0</v>
      </c>
    </row>
    <row r="96" spans="1:34" x14ac:dyDescent="0.4">
      <c r="A96" s="24" t="s">
        <v>2727</v>
      </c>
      <c r="B96" s="6" t="s">
        <v>2912</v>
      </c>
      <c r="G96" t="s">
        <v>2908</v>
      </c>
      <c r="AB96" t="str">
        <v>P046</v>
      </c>
      <c r="AC96" t="str">
        <v>Great Western Lookup</v>
      </c>
      <c r="AD96" t="str">
        <v>Strategy</v>
      </c>
      <c r="AE96">
        <v>3654</v>
      </c>
      <c r="AF96" t="b">
        <v>0</v>
      </c>
      <c r="AG96" t="b">
        <v>1</v>
      </c>
      <c r="AH96" t="b">
        <v>0</v>
      </c>
    </row>
    <row r="97" spans="1:34" ht="53.25" customHeight="1" x14ac:dyDescent="0.4">
      <c r="A97" s="24" t="s">
        <v>2727</v>
      </c>
      <c r="C97" s="4" t="s">
        <v>2907</v>
      </c>
      <c r="D97" s="18" t="s">
        <v>2909</v>
      </c>
      <c r="E97" s="18" t="s">
        <v>2910</v>
      </c>
      <c r="F97" s="4"/>
      <c r="G97" s="4" t="s">
        <v>2907</v>
      </c>
      <c r="H97" s="18" t="s">
        <v>2914</v>
      </c>
      <c r="K97" s="4" t="s">
        <v>2945</v>
      </c>
      <c r="L97" s="4" t="s">
        <v>2946</v>
      </c>
      <c r="AB97" t="str">
        <v>P047</v>
      </c>
      <c r="AC97" t="str">
        <v>Dashboard Wavelength</v>
      </c>
      <c r="AD97" t="str">
        <v>Party</v>
      </c>
      <c r="AE97">
        <v>2225.1599999999994</v>
      </c>
      <c r="AF97" t="b">
        <v>0</v>
      </c>
      <c r="AG97" t="b">
        <v>0</v>
      </c>
      <c r="AH97" t="b">
        <v>0</v>
      </c>
    </row>
    <row r="98" spans="1:34" x14ac:dyDescent="0.4">
      <c r="A98" s="24" t="s">
        <v>2727</v>
      </c>
      <c r="C98" s="4" cm="1">
        <f t="array" ref="C98:C107">_xlfn.UNIQUE(tbl_Order[Order Year])</f>
        <v>2016</v>
      </c>
      <c r="D98" s="3" cm="1">
        <f t="array" ref="D98:D107">_xlfn.BYROW(_xlfn.ANCHORARRAY(C98),_xlfn.LAMBDA(_xlpm.yr,SUM(_xlfn._xlws.FILTER(tbl_Order[Order Price]*_xlfn.XLOOKUP(tbl_Order[Order Year],_xlfn.ANCHORARRAY(J98),L98:L107),tbl_Order[Order Year]=_xlpm.yr))))</f>
        <v>24364.229999999996</v>
      </c>
      <c r="E98" s="3" cm="1">
        <f t="array" ref="E98:E107">SUMIFS(tbl_Order[Order Price],tbl_Order[Order Year],_xlfn.ANCHORARRAY(C98))*L98:L107</f>
        <v>24364.230000000018</v>
      </c>
      <c r="F98" s="4"/>
      <c r="G98" s="4" cm="1">
        <f t="array" ref="G98:H108">_xlfn.GROUPBY(tbl_Order[Order Year],tbl_Order[Order Price]*_xlfn.XLOOKUP(tbl_Order[Order Year],_xlfn.ANCHORARRAY(J98),L98:L107),_xleta.SUM)</f>
        <v>2016</v>
      </c>
      <c r="H98" s="3">
        <v>24364.229999999996</v>
      </c>
      <c r="J98" s="4" cm="1">
        <f t="array" ref="J98:J107">_xlfn.UNIQUE(tbl_Order[Order Year])</f>
        <v>2016</v>
      </c>
      <c r="K98" s="21">
        <v>0.1</v>
      </c>
      <c r="L98">
        <f>1+K98</f>
        <v>1.1000000000000001</v>
      </c>
    </row>
    <row r="99" spans="1:34" x14ac:dyDescent="0.4">
      <c r="A99" s="24" t="s">
        <v>2727</v>
      </c>
      <c r="C99" s="4">
        <v>2017</v>
      </c>
      <c r="D99" s="3">
        <v>25252.842999999997</v>
      </c>
      <c r="E99" s="3">
        <v>25252.843000000012</v>
      </c>
      <c r="F99" s="4"/>
      <c r="G99" s="4">
        <v>2017</v>
      </c>
      <c r="H99" s="3">
        <v>25252.842999999997</v>
      </c>
      <c r="J99" s="4">
        <v>2017</v>
      </c>
      <c r="K99" s="21">
        <v>0.1</v>
      </c>
      <c r="L99">
        <f t="shared" ref="L99:L107" si="0">1+K99</f>
        <v>1.1000000000000001</v>
      </c>
    </row>
    <row r="100" spans="1:34" x14ac:dyDescent="0.4">
      <c r="A100" s="24" t="s">
        <v>2727</v>
      </c>
      <c r="C100" s="4">
        <v>2018</v>
      </c>
      <c r="D100" s="3">
        <v>26680.551999999996</v>
      </c>
      <c r="E100" s="3">
        <v>26680.552000000011</v>
      </c>
      <c r="F100" s="4"/>
      <c r="G100" s="4">
        <v>2018</v>
      </c>
      <c r="H100" s="3">
        <v>26680.551999999996</v>
      </c>
      <c r="J100" s="4">
        <v>2018</v>
      </c>
      <c r="K100" s="21">
        <v>0.15</v>
      </c>
      <c r="L100">
        <f t="shared" si="0"/>
        <v>1.1499999999999999</v>
      </c>
    </row>
    <row r="101" spans="1:34" x14ac:dyDescent="0.4">
      <c r="A101" s="24" t="s">
        <v>2727</v>
      </c>
      <c r="C101" s="4">
        <v>2019</v>
      </c>
      <c r="D101" s="3">
        <v>26529.108500000006</v>
      </c>
      <c r="E101" s="3">
        <v>26529.108499999995</v>
      </c>
      <c r="F101" s="4"/>
      <c r="G101" s="4">
        <v>2019</v>
      </c>
      <c r="H101" s="3">
        <v>26529.108500000006</v>
      </c>
      <c r="J101" s="4">
        <v>2019</v>
      </c>
      <c r="K101" s="21">
        <v>0.15</v>
      </c>
      <c r="L101">
        <f t="shared" si="0"/>
        <v>1.1499999999999999</v>
      </c>
    </row>
    <row r="102" spans="1:34" x14ac:dyDescent="0.4">
      <c r="A102" s="24" t="s">
        <v>2727</v>
      </c>
      <c r="C102" s="4">
        <v>2020</v>
      </c>
      <c r="D102" s="3">
        <v>27012.65074999999</v>
      </c>
      <c r="E102" s="3">
        <v>27012.650750000012</v>
      </c>
      <c r="F102" s="4"/>
      <c r="G102" s="4">
        <v>2020</v>
      </c>
      <c r="H102" s="3">
        <v>27012.65074999999</v>
      </c>
      <c r="J102" s="4">
        <v>2020</v>
      </c>
      <c r="K102" s="21">
        <v>0.17499999999999999</v>
      </c>
      <c r="L102">
        <f t="shared" si="0"/>
        <v>1.175</v>
      </c>
    </row>
    <row r="103" spans="1:34" x14ac:dyDescent="0.4">
      <c r="A103" s="24" t="s">
        <v>2727</v>
      </c>
      <c r="C103" s="4">
        <v>2021</v>
      </c>
      <c r="D103" s="3">
        <v>24090.648999999983</v>
      </c>
      <c r="E103" s="3">
        <v>24090.649000000019</v>
      </c>
      <c r="F103" s="4"/>
      <c r="G103" s="4">
        <v>2021</v>
      </c>
      <c r="H103" s="3">
        <v>24090.648999999983</v>
      </c>
      <c r="J103" s="4">
        <v>2021</v>
      </c>
      <c r="K103" s="21">
        <v>0.17499999999999999</v>
      </c>
      <c r="L103">
        <f t="shared" si="0"/>
        <v>1.175</v>
      </c>
    </row>
    <row r="104" spans="1:34" x14ac:dyDescent="0.4">
      <c r="A104" s="24" t="s">
        <v>2727</v>
      </c>
      <c r="C104" s="4">
        <v>2022</v>
      </c>
      <c r="D104" s="3">
        <v>26555.524000000005</v>
      </c>
      <c r="E104" s="3">
        <v>26555.524000000012</v>
      </c>
      <c r="F104" s="4"/>
      <c r="G104" s="4">
        <v>2022</v>
      </c>
      <c r="H104" s="3">
        <v>26555.524000000005</v>
      </c>
      <c r="J104" s="4">
        <v>2022</v>
      </c>
      <c r="K104" s="21">
        <v>0.15</v>
      </c>
      <c r="L104">
        <f t="shared" si="0"/>
        <v>1.1499999999999999</v>
      </c>
    </row>
    <row r="105" spans="1:34" x14ac:dyDescent="0.4">
      <c r="A105" s="24" t="s">
        <v>2727</v>
      </c>
      <c r="C105" s="4">
        <v>2023</v>
      </c>
      <c r="D105" s="3">
        <v>24200.868000000006</v>
      </c>
      <c r="E105" s="3">
        <v>24200.868000000017</v>
      </c>
      <c r="F105" s="4"/>
      <c r="G105" s="4">
        <v>2023</v>
      </c>
      <c r="H105" s="3">
        <v>24200.868000000006</v>
      </c>
      <c r="J105" s="4">
        <v>2023</v>
      </c>
      <c r="K105" s="21">
        <v>0.2</v>
      </c>
      <c r="L105">
        <f t="shared" si="0"/>
        <v>1.2</v>
      </c>
    </row>
    <row r="106" spans="1:34" x14ac:dyDescent="0.4">
      <c r="A106" s="24" t="s">
        <v>2727</v>
      </c>
      <c r="C106" s="4">
        <v>2024</v>
      </c>
      <c r="D106" s="3">
        <v>29074.149999999961</v>
      </c>
      <c r="E106" s="3">
        <v>29074.150000000009</v>
      </c>
      <c r="F106" s="4"/>
      <c r="G106" s="4">
        <v>2024</v>
      </c>
      <c r="H106" s="3">
        <v>29074.149999999961</v>
      </c>
      <c r="J106" s="4">
        <v>2024</v>
      </c>
      <c r="K106" s="21">
        <v>0.25</v>
      </c>
      <c r="L106">
        <f t="shared" si="0"/>
        <v>1.25</v>
      </c>
    </row>
    <row r="107" spans="1:34" x14ac:dyDescent="0.4">
      <c r="A107" s="24" t="s">
        <v>2727</v>
      </c>
      <c r="C107" s="4">
        <v>2025</v>
      </c>
      <c r="D107" s="3">
        <v>4056.3719999999994</v>
      </c>
      <c r="E107" s="3">
        <v>4056.3719999999998</v>
      </c>
      <c r="F107" s="4"/>
      <c r="G107" s="4">
        <v>2025</v>
      </c>
      <c r="H107" s="3">
        <v>4056.3719999999994</v>
      </c>
      <c r="J107" s="4">
        <v>2025</v>
      </c>
      <c r="K107" s="21">
        <v>0.2</v>
      </c>
      <c r="L107">
        <f t="shared" si="0"/>
        <v>1.2</v>
      </c>
    </row>
    <row r="108" spans="1:34" x14ac:dyDescent="0.4">
      <c r="A108" s="24" t="s">
        <v>2727</v>
      </c>
      <c r="G108" s="4" t="str">
        <v>Total</v>
      </c>
      <c r="H108" s="3">
        <v>237816.94724999979</v>
      </c>
    </row>
    <row r="109" spans="1:34" x14ac:dyDescent="0.4">
      <c r="A109" s="24" t="s">
        <v>2727</v>
      </c>
      <c r="B109" s="6" t="s">
        <v>2911</v>
      </c>
    </row>
    <row r="110" spans="1:34" ht="53.25" customHeight="1" x14ac:dyDescent="0.4">
      <c r="A110" s="24" t="s">
        <v>2727</v>
      </c>
      <c r="C110" s="4" t="s">
        <v>2913</v>
      </c>
      <c r="D110" s="18" t="s">
        <v>2909</v>
      </c>
      <c r="E110" s="18" t="s">
        <v>2910</v>
      </c>
      <c r="F110" s="4"/>
      <c r="G110" s="4" t="s">
        <v>2913</v>
      </c>
      <c r="H110" s="18" t="s">
        <v>2914</v>
      </c>
      <c r="K110" s="4" t="s">
        <v>2945</v>
      </c>
      <c r="L110" s="4" t="s">
        <v>2946</v>
      </c>
    </row>
    <row r="111" spans="1:34" x14ac:dyDescent="0.4">
      <c r="A111" s="24" t="s">
        <v>2727</v>
      </c>
      <c r="C111" s="4" t="str" cm="1">
        <f t="array" ref="C111:C122">_xlfn.UNIQUE(tbl_Order[Order Month Name])</f>
        <v>Jan</v>
      </c>
      <c r="D111" s="3" cm="1">
        <f t="array" ref="D111:D122">_xlfn.BYROW(_xlfn.ANCHORARRAY(C111),_xlfn.LAMBDA(_xlpm.mth,SUM(_xlfn._xlws.FILTER(tbl_Order[Order Price]*_xlfn.XLOOKUP(tbl_Order[Order Year],'BYROW,BYCOL,MAP Exercises'!J111:J120,'BYROW,BYCOL,MAP Exercises'!L111:L120),tbl_Order[Order Month Name]=_xlpm.mth))))</f>
        <v>20893.135499999989</v>
      </c>
      <c r="E111" s="3" cm="1">
        <f t="array" ref="E111">SUM(_xlfn._xlws.FILTER(tbl_Order[Order Price]*_xlfn.XLOOKUP(tbl_Order[Order Year],'BYROW,BYCOL,MAP Exercises'!J111:J120,'BYROW,BYCOL,MAP Exercises'!L111:L120),tbl_Order[Order Month Name]=C111))</f>
        <v>20893.135499999989</v>
      </c>
      <c r="F111" s="4"/>
      <c r="G111" s="4" t="str" cm="1">
        <f t="array" ref="G111:H123">_xlfn.GROUPBY(tbl_Order[Order Month Name],tbl_Order[Order Price]*_xlfn.XLOOKUP(tbl_Order[Order Year],_xlfn.ANCHORARRAY(J98),L98:L107),_xleta.SUM)</f>
        <v>Apr</v>
      </c>
      <c r="H111" s="3">
        <v>19660.038499999984</v>
      </c>
      <c r="J111" s="4" cm="1">
        <f t="array" ref="J111:J120">_xlfn.UNIQUE(tbl_Order[Order Year])</f>
        <v>2016</v>
      </c>
      <c r="K111" s="21">
        <v>0.1</v>
      </c>
      <c r="L111">
        <f>1+K111</f>
        <v>1.1000000000000001</v>
      </c>
    </row>
    <row r="112" spans="1:34" x14ac:dyDescent="0.4">
      <c r="A112" s="24" t="s">
        <v>2727</v>
      </c>
      <c r="C112" s="4" t="str">
        <v>Feb</v>
      </c>
      <c r="D112" s="3">
        <v>19014.050250000004</v>
      </c>
      <c r="E112" s="3"/>
      <c r="F112" s="4"/>
      <c r="G112" s="4" t="str">
        <v>Aug</v>
      </c>
      <c r="H112" s="3">
        <v>19842.625749999992</v>
      </c>
      <c r="J112" s="4">
        <v>2017</v>
      </c>
      <c r="K112" s="21">
        <v>0.1</v>
      </c>
      <c r="L112">
        <f t="shared" ref="L112:L120" si="1">1+K112</f>
        <v>1.1000000000000001</v>
      </c>
    </row>
    <row r="113" spans="1:15" x14ac:dyDescent="0.4">
      <c r="A113" s="24" t="s">
        <v>2727</v>
      </c>
      <c r="C113" s="4" t="str">
        <v>Mar</v>
      </c>
      <c r="D113" s="3">
        <v>21392.656999999985</v>
      </c>
      <c r="E113" s="3"/>
      <c r="F113" s="4"/>
      <c r="G113" s="4" t="str">
        <v>Dec</v>
      </c>
      <c r="H113" s="3">
        <v>20886.924249999989</v>
      </c>
      <c r="J113" s="4">
        <v>2018</v>
      </c>
      <c r="K113" s="21">
        <v>0.15</v>
      </c>
      <c r="L113">
        <f t="shared" si="1"/>
        <v>1.1499999999999999</v>
      </c>
    </row>
    <row r="114" spans="1:15" x14ac:dyDescent="0.4">
      <c r="A114" s="24" t="s">
        <v>2727</v>
      </c>
      <c r="C114" s="4" t="str">
        <v>Apr</v>
      </c>
      <c r="D114" s="3">
        <v>19660.038499999984</v>
      </c>
      <c r="E114" s="3"/>
      <c r="F114" s="4"/>
      <c r="G114" s="4" t="str">
        <v>Feb</v>
      </c>
      <c r="H114" s="3">
        <v>19014.050250000004</v>
      </c>
      <c r="J114" s="4">
        <v>2019</v>
      </c>
      <c r="K114" s="21">
        <v>0.15</v>
      </c>
      <c r="L114">
        <f t="shared" si="1"/>
        <v>1.1499999999999999</v>
      </c>
    </row>
    <row r="115" spans="1:15" x14ac:dyDescent="0.4">
      <c r="A115" s="24" t="s">
        <v>2727</v>
      </c>
      <c r="C115" s="4" t="str">
        <v>May</v>
      </c>
      <c r="D115" s="3">
        <v>20354.0075</v>
      </c>
      <c r="E115" s="3"/>
      <c r="F115" s="4"/>
      <c r="G115" s="4" t="str">
        <v>Jan</v>
      </c>
      <c r="H115" s="3">
        <v>20893.135499999989</v>
      </c>
      <c r="J115" s="4">
        <v>2020</v>
      </c>
      <c r="K115" s="21">
        <v>0.17499999999999999</v>
      </c>
      <c r="L115">
        <f t="shared" si="1"/>
        <v>1.175</v>
      </c>
    </row>
    <row r="116" spans="1:15" x14ac:dyDescent="0.4">
      <c r="A116" s="24" t="s">
        <v>2727</v>
      </c>
      <c r="C116" s="4" t="str">
        <v>Jun</v>
      </c>
      <c r="D116" s="3">
        <v>16923.9575</v>
      </c>
      <c r="E116" s="3"/>
      <c r="F116" s="4"/>
      <c r="G116" s="4" t="str">
        <v>Jul</v>
      </c>
      <c r="H116" s="3">
        <v>18143.273999999994</v>
      </c>
      <c r="J116" s="4">
        <v>2021</v>
      </c>
      <c r="K116" s="21">
        <v>0.17499999999999999</v>
      </c>
      <c r="L116">
        <f t="shared" si="1"/>
        <v>1.175</v>
      </c>
    </row>
    <row r="117" spans="1:15" x14ac:dyDescent="0.4">
      <c r="A117" s="24" t="s">
        <v>2727</v>
      </c>
      <c r="C117" s="4" t="str">
        <v>Jul</v>
      </c>
      <c r="D117" s="3">
        <v>18143.273999999994</v>
      </c>
      <c r="E117" s="3"/>
      <c r="F117" s="4"/>
      <c r="G117" s="4" t="str">
        <v>Jun</v>
      </c>
      <c r="H117" s="3">
        <v>16923.9575</v>
      </c>
      <c r="J117" s="4">
        <v>2022</v>
      </c>
      <c r="K117" s="21">
        <v>0.15</v>
      </c>
      <c r="L117">
        <f t="shared" si="1"/>
        <v>1.1499999999999999</v>
      </c>
    </row>
    <row r="118" spans="1:15" x14ac:dyDescent="0.4">
      <c r="A118" s="24" t="s">
        <v>2727</v>
      </c>
      <c r="C118" s="4" t="str">
        <v>Aug</v>
      </c>
      <c r="D118" s="3">
        <v>19842.625749999992</v>
      </c>
      <c r="E118" s="3"/>
      <c r="F118" s="4"/>
      <c r="G118" s="4" t="str">
        <v>Mar</v>
      </c>
      <c r="H118" s="3">
        <v>21392.656999999985</v>
      </c>
      <c r="J118" s="4">
        <v>2023</v>
      </c>
      <c r="K118" s="21">
        <v>0.2</v>
      </c>
      <c r="L118">
        <f t="shared" si="1"/>
        <v>1.2</v>
      </c>
    </row>
    <row r="119" spans="1:15" x14ac:dyDescent="0.4">
      <c r="A119" s="24" t="s">
        <v>2727</v>
      </c>
      <c r="C119" s="4" t="str">
        <v>Sep</v>
      </c>
      <c r="D119" s="3">
        <v>21552.692999999996</v>
      </c>
      <c r="E119" s="3"/>
      <c r="F119" s="4"/>
      <c r="G119" s="4" t="str">
        <v>May</v>
      </c>
      <c r="H119" s="3">
        <v>20354.0075</v>
      </c>
      <c r="J119" s="4">
        <v>2024</v>
      </c>
      <c r="K119" s="21">
        <v>0.25</v>
      </c>
      <c r="L119">
        <f t="shared" si="1"/>
        <v>1.25</v>
      </c>
    </row>
    <row r="120" spans="1:15" x14ac:dyDescent="0.4">
      <c r="A120" s="24" t="s">
        <v>2727</v>
      </c>
      <c r="C120" s="4" t="str">
        <v>Oct</v>
      </c>
      <c r="D120" s="3">
        <v>20073.420999999998</v>
      </c>
      <c r="E120" s="3"/>
      <c r="F120" s="4"/>
      <c r="G120" s="4" t="str">
        <v>Nov</v>
      </c>
      <c r="H120" s="3">
        <v>19080.162999999997</v>
      </c>
      <c r="J120" s="4">
        <v>2025</v>
      </c>
      <c r="K120" s="21">
        <v>0.2</v>
      </c>
      <c r="L120">
        <f t="shared" si="1"/>
        <v>1.2</v>
      </c>
    </row>
    <row r="121" spans="1:15" x14ac:dyDescent="0.4">
      <c r="A121" s="24" t="s">
        <v>2727</v>
      </c>
      <c r="C121" s="4" t="str">
        <v>Nov</v>
      </c>
      <c r="D121" s="3">
        <v>19080.162999999997</v>
      </c>
      <c r="E121" s="3"/>
      <c r="F121" s="4"/>
      <c r="G121" s="4" t="str">
        <v>Oct</v>
      </c>
      <c r="H121" s="3">
        <v>20073.420999999998</v>
      </c>
      <c r="J121" s="4"/>
      <c r="K121" s="21"/>
      <c r="L121" s="21"/>
    </row>
    <row r="122" spans="1:15" x14ac:dyDescent="0.4">
      <c r="A122" s="24" t="s">
        <v>2727</v>
      </c>
      <c r="C122" s="4" t="str">
        <v>Dec</v>
      </c>
      <c r="D122" s="3">
        <v>20886.924249999989</v>
      </c>
      <c r="E122" s="3"/>
      <c r="F122" s="4"/>
      <c r="G122" s="4" t="str">
        <v>Sep</v>
      </c>
      <c r="H122" s="3">
        <v>21552.692999999996</v>
      </c>
      <c r="J122" s="4"/>
      <c r="K122" s="21"/>
      <c r="L122" s="21"/>
    </row>
    <row r="123" spans="1:15" x14ac:dyDescent="0.4">
      <c r="A123" s="24" t="s">
        <v>2727</v>
      </c>
      <c r="C123" s="4"/>
      <c r="D123" s="3"/>
      <c r="E123" s="3"/>
      <c r="F123" s="4"/>
      <c r="G123" s="4" t="str">
        <v>Total</v>
      </c>
      <c r="H123" s="3">
        <v>237816.94724999979</v>
      </c>
      <c r="J123" s="4"/>
      <c r="K123" s="21"/>
      <c r="L123" s="21"/>
    </row>
    <row r="124" spans="1:15" x14ac:dyDescent="0.4">
      <c r="A124" s="24" t="s">
        <v>2727</v>
      </c>
      <c r="B124" s="6" t="s">
        <v>2854</v>
      </c>
    </row>
    <row r="125" spans="1:15" x14ac:dyDescent="0.4">
      <c r="A125" s="24" t="s">
        <v>2727</v>
      </c>
      <c r="C125" s="4" t="s">
        <v>0</v>
      </c>
      <c r="D125" s="4" t="str" cm="1">
        <f t="array" ref="D125:O125">_xlfn.ANCHORARRAY(D84)</f>
        <v>Jan</v>
      </c>
      <c r="E125" s="4" t="str">
        <v>Feb</v>
      </c>
      <c r="F125" s="4" t="str">
        <v>Mar</v>
      </c>
      <c r="G125" s="4" t="str">
        <v>Apr</v>
      </c>
      <c r="H125" s="4" t="str">
        <v>May</v>
      </c>
      <c r="I125" s="4" t="str">
        <v>Jun</v>
      </c>
      <c r="J125" s="4" t="str">
        <v>Jul</v>
      </c>
      <c r="K125" s="4" t="str">
        <v>Aug</v>
      </c>
      <c r="L125" s="4" t="str">
        <v>Sep</v>
      </c>
      <c r="M125" s="4" t="str">
        <v>Oct</v>
      </c>
      <c r="N125" s="4" t="str">
        <v>Nov</v>
      </c>
      <c r="O125" s="4" t="str">
        <v>Dec</v>
      </c>
    </row>
    <row r="126" spans="1:15" x14ac:dyDescent="0.4">
      <c r="A126" s="24" t="s">
        <v>2727</v>
      </c>
      <c r="C126" s="4">
        <v>2016</v>
      </c>
      <c r="D126" s="3" cm="1">
        <f t="array" ref="D126:O126">_xlfn.TAKE(_xlfn.ANCHORARRAY(D85),1)</f>
        <v>722.66000000000008</v>
      </c>
      <c r="E126" s="3">
        <v>2654.72</v>
      </c>
      <c r="F126" s="3">
        <v>1658.5300000000002</v>
      </c>
      <c r="G126" s="3">
        <v>1664.1100000000001</v>
      </c>
      <c r="H126" s="3">
        <v>2223.39</v>
      </c>
      <c r="I126" s="3">
        <v>2159.1700000000005</v>
      </c>
      <c r="J126" s="3">
        <v>1773.4900000000002</v>
      </c>
      <c r="K126" s="3">
        <v>1708.7200000000003</v>
      </c>
      <c r="L126" s="3">
        <v>2656.63</v>
      </c>
      <c r="M126" s="3">
        <v>1919.8700000000001</v>
      </c>
      <c r="N126" s="3">
        <v>1883.2900000000002</v>
      </c>
      <c r="O126" s="3">
        <v>1124.72</v>
      </c>
    </row>
    <row r="127" spans="1:15" x14ac:dyDescent="0.4">
      <c r="A127" s="24" t="s">
        <v>2727</v>
      </c>
      <c r="C127" s="4" t="s">
        <v>2853</v>
      </c>
      <c r="D127" s="11" cm="1">
        <f t="array" ref="D127:O127">_xlfn.BYCOL(_xlfn.ANCHORARRAY(D126),_xlfn.LAMBDA(_xlpm.mth_val,SUM(D126:_xlpm.mth_val)))</f>
        <v>722.66000000000008</v>
      </c>
      <c r="E127" s="11">
        <v>3377.38</v>
      </c>
      <c r="F127" s="11">
        <v>5035.91</v>
      </c>
      <c r="G127" s="11">
        <v>6700.02</v>
      </c>
      <c r="H127" s="11">
        <v>8923.41</v>
      </c>
      <c r="I127" s="11">
        <v>11082.58</v>
      </c>
      <c r="J127" s="11">
        <v>12856.07</v>
      </c>
      <c r="K127" s="11">
        <v>14564.79</v>
      </c>
      <c r="L127" s="11">
        <v>17221.420000000002</v>
      </c>
      <c r="M127" s="11">
        <v>19141.29</v>
      </c>
      <c r="N127" s="11">
        <v>21024.58</v>
      </c>
      <c r="O127" s="11">
        <v>22149.300000000003</v>
      </c>
    </row>
    <row r="128" spans="1:15" x14ac:dyDescent="0.4">
      <c r="A128" s="24" t="s">
        <v>2727</v>
      </c>
      <c r="C128" s="4"/>
      <c r="D128" s="4"/>
      <c r="E128" s="4"/>
      <c r="G128" s="4"/>
      <c r="H128" s="4"/>
      <c r="I128" s="4"/>
    </row>
    <row r="129" spans="1:16" x14ac:dyDescent="0.4">
      <c r="A129" s="24" t="s">
        <v>2727</v>
      </c>
      <c r="C129" s="4" t="str" cm="1">
        <f t="array" ref="C129:O129">C84:O84</f>
        <v>Sales</v>
      </c>
      <c r="D129" s="4" t="str">
        <v>Jan</v>
      </c>
      <c r="E129" s="4" t="str">
        <v>Feb</v>
      </c>
      <c r="F129" s="4" t="str">
        <v>Mar</v>
      </c>
      <c r="G129" s="4" t="str">
        <v>Apr</v>
      </c>
      <c r="H129" s="4" t="str">
        <v>May</v>
      </c>
      <c r="I129" s="4" t="str">
        <v>Jun</v>
      </c>
      <c r="J129" s="4" t="str">
        <v>Jul</v>
      </c>
      <c r="K129" s="4" t="str">
        <v>Aug</v>
      </c>
      <c r="L129" s="4" t="str">
        <v>Sep</v>
      </c>
      <c r="M129" s="4" t="str">
        <v>Oct</v>
      </c>
      <c r="N129" s="4" t="str">
        <v>Nov</v>
      </c>
      <c r="O129" s="4" t="str">
        <v>Dec</v>
      </c>
    </row>
    <row r="130" spans="1:16" x14ac:dyDescent="0.4">
      <c r="A130" s="24" t="s">
        <v>2727</v>
      </c>
      <c r="C130" s="4" cm="1">
        <f t="array" ref="C130:C131">_xlfn.TAKE(_xlfn.ANCHORARRAY(C85),2)</f>
        <v>2016</v>
      </c>
      <c r="D130" s="3" cm="1">
        <f t="array" ref="D130:O131">_xlfn.TAKE(_xlfn.ANCHORARRAY(D85),2)</f>
        <v>722.66000000000008</v>
      </c>
      <c r="E130" s="3">
        <v>2654.72</v>
      </c>
      <c r="F130" s="3">
        <v>1658.5300000000002</v>
      </c>
      <c r="G130" s="3">
        <v>1664.1100000000001</v>
      </c>
      <c r="H130" s="3">
        <v>2223.39</v>
      </c>
      <c r="I130" s="3">
        <v>2159.1700000000005</v>
      </c>
      <c r="J130" s="3">
        <v>1773.4900000000002</v>
      </c>
      <c r="K130" s="3">
        <v>1708.7200000000003</v>
      </c>
      <c r="L130" s="3">
        <v>2656.63</v>
      </c>
      <c r="M130" s="3">
        <v>1919.8700000000001</v>
      </c>
      <c r="N130" s="3">
        <v>1883.2900000000002</v>
      </c>
      <c r="O130" s="3">
        <v>1124.72</v>
      </c>
      <c r="P130" s="11" cm="1">
        <f t="array" ref="P130:P131">_xlfn.BYROW(_xlfn.ANCHORARRAY(D130),_xlfn.LAMBDA(_xlpm.row_val,SUM(D130:_xlpm.row_val)))</f>
        <v>22149.300000000003</v>
      </c>
    </row>
    <row r="131" spans="1:16" x14ac:dyDescent="0.4">
      <c r="A131" s="24" t="s">
        <v>2727</v>
      </c>
      <c r="C131" s="4">
        <v>2017</v>
      </c>
      <c r="D131" s="3">
        <v>1952.86</v>
      </c>
      <c r="E131" s="3">
        <v>1320.99</v>
      </c>
      <c r="F131" s="3">
        <v>1842.9700000000003</v>
      </c>
      <c r="G131" s="3">
        <v>2243.3399999999997</v>
      </c>
      <c r="H131" s="3">
        <v>1783.0899999999997</v>
      </c>
      <c r="I131" s="3">
        <v>2138.42</v>
      </c>
      <c r="J131" s="3">
        <v>1899.69</v>
      </c>
      <c r="K131" s="3">
        <v>1765.7400000000002</v>
      </c>
      <c r="L131" s="3">
        <v>2459.58</v>
      </c>
      <c r="M131" s="3">
        <v>1905.3700000000003</v>
      </c>
      <c r="N131" s="3">
        <v>1240.5100000000002</v>
      </c>
      <c r="O131" s="3">
        <v>2404.5700000000006</v>
      </c>
      <c r="P131" s="11">
        <v>45106.430000000015</v>
      </c>
    </row>
    <row r="132" spans="1:16" x14ac:dyDescent="0.4">
      <c r="A132" s="24" t="s">
        <v>2727</v>
      </c>
      <c r="C132" s="4"/>
      <c r="D132" s="11" cm="1">
        <f t="array" ref="D132:O132">_xlfn.BYCOL(_xlfn.ANCHORARRAY(D130),_xlfn.LAMBDA(_xlpm.mth_val,SUM(D130:_xlpm.mth_val)))</f>
        <v>2675.52</v>
      </c>
      <c r="E132" s="11">
        <v>6651.23</v>
      </c>
      <c r="F132" s="11">
        <v>10152.73</v>
      </c>
      <c r="G132" s="11">
        <v>14060.18</v>
      </c>
      <c r="H132" s="11">
        <v>18066.66</v>
      </c>
      <c r="I132" s="11">
        <v>22364.25</v>
      </c>
      <c r="J132" s="11">
        <v>26037.429999999997</v>
      </c>
      <c r="K132" s="11">
        <v>29511.890000000007</v>
      </c>
      <c r="L132" s="11">
        <v>34628.100000000006</v>
      </c>
      <c r="M132" s="11">
        <v>38453.340000000011</v>
      </c>
      <c r="N132" s="11">
        <v>41577.140000000014</v>
      </c>
      <c r="O132" s="11">
        <v>45106.430000000015</v>
      </c>
    </row>
    <row r="133" spans="1:16" x14ac:dyDescent="0.4">
      <c r="A133" s="24" t="s">
        <v>2727</v>
      </c>
      <c r="C133" s="4"/>
      <c r="D133" s="4"/>
      <c r="E133" s="4"/>
      <c r="G133" s="4"/>
      <c r="H133" s="4"/>
      <c r="I133" s="4"/>
    </row>
    <row r="134" spans="1:16" x14ac:dyDescent="0.4">
      <c r="A134" s="24" t="s">
        <v>2727</v>
      </c>
      <c r="B134" s="6" t="s">
        <v>2906</v>
      </c>
      <c r="H134" s="4" t="s">
        <v>111</v>
      </c>
      <c r="I134" s="4" t="s">
        <v>106</v>
      </c>
    </row>
    <row r="135" spans="1:16" x14ac:dyDescent="0.4">
      <c r="A135" s="24" t="s">
        <v>2727</v>
      </c>
      <c r="C135" s="4" t="s">
        <v>2901</v>
      </c>
      <c r="D135" s="4" t="s">
        <v>2902</v>
      </c>
      <c r="E135" s="4" t="s">
        <v>2904</v>
      </c>
      <c r="F135" s="4" t="s">
        <v>2903</v>
      </c>
      <c r="G135" s="4" t="s">
        <v>110</v>
      </c>
      <c r="H135" s="4" t="s">
        <v>2915</v>
      </c>
      <c r="J135" s="4" t="s">
        <v>2916</v>
      </c>
      <c r="L135" s="4"/>
      <c r="M135" s="4"/>
    </row>
    <row r="136" spans="1:16" x14ac:dyDescent="0.4">
      <c r="A136" s="24" t="s">
        <v>2727</v>
      </c>
      <c r="C136" t="s">
        <v>1565</v>
      </c>
      <c r="D136" s="16" t="str" cm="1">
        <f t="array" ref="D136:F136">TRANSPOSE(_xlfn._xlws.FILTER(tbl_OrderProduct[Product Category],C136=tbl_OrderProduct[OrderID]))</f>
        <v>Adventure</v>
      </c>
      <c r="E136" s="16" t="str">
        <v>Party</v>
      </c>
      <c r="F136" s="16" t="str">
        <v>Strategy</v>
      </c>
      <c r="G136" t="b" cm="1">
        <f t="array" ref="G136:G140">_xlfn.BYROW(D136:F140,_xlfn.LAMBDA(_xlpm.row_values,COUNTIFS(_xlpm.row_values,G135)&gt;0))</f>
        <v>1</v>
      </c>
      <c r="H136" t="b" cm="1">
        <f t="array" ref="H136:H140">_xlfn.BYROW(D136:F140,_xlfn.LAMBDA(_xlpm.row_values,SUM(COUNTIFS(_xlpm.row_values,H134:I134))&gt;0))</f>
        <v>1</v>
      </c>
      <c r="J136" cm="1">
        <f t="array" ref="J136">SUM(--_xlfn.ANCHORARRAY(G136))</f>
        <v>4</v>
      </c>
      <c r="L136" s="3"/>
      <c r="M136" s="3"/>
    </row>
    <row r="137" spans="1:16" x14ac:dyDescent="0.4">
      <c r="A137" s="24" t="s">
        <v>2727</v>
      </c>
      <c r="C137" t="s">
        <v>550</v>
      </c>
      <c r="D137" s="16" t="str" cm="1">
        <f t="array" ref="D137:F137">TRANSPOSE(_xlfn._xlws.FILTER(tbl_OrderProduct[Product Category],C137=tbl_OrderProduct[OrderID]))</f>
        <v>Strategy</v>
      </c>
      <c r="E137" s="16" t="str">
        <v>Strategy</v>
      </c>
      <c r="F137" s="16" t="str">
        <v>Classic</v>
      </c>
      <c r="G137" t="b">
        <v>1</v>
      </c>
      <c r="H137" t="b">
        <v>1</v>
      </c>
      <c r="J137" s="3"/>
      <c r="L137" s="3"/>
      <c r="M137" s="3"/>
    </row>
    <row r="138" spans="1:16" x14ac:dyDescent="0.4">
      <c r="A138" s="24" t="s">
        <v>2727</v>
      </c>
      <c r="C138" t="s">
        <v>758</v>
      </c>
      <c r="D138" s="16" t="str" cm="1">
        <f t="array" ref="D138:F138">TRANSPOSE(_xlfn._xlws.FILTER(tbl_OrderProduct[Product Category],C138=tbl_OrderProduct[OrderID]))</f>
        <v>Strategy</v>
      </c>
      <c r="E138" s="16" t="str">
        <v>Party</v>
      </c>
      <c r="F138" s="16" t="str">
        <v>Co-op</v>
      </c>
      <c r="G138" t="b">
        <v>1</v>
      </c>
      <c r="H138" t="b">
        <v>0</v>
      </c>
      <c r="J138" s="4" t="s">
        <v>2917</v>
      </c>
      <c r="L138" s="3"/>
      <c r="M138" s="3"/>
    </row>
    <row r="139" spans="1:16" x14ac:dyDescent="0.4">
      <c r="A139" s="24" t="s">
        <v>2727</v>
      </c>
      <c r="C139" t="s">
        <v>545</v>
      </c>
      <c r="D139" s="16" t="str" cm="1">
        <f t="array" ref="D139:F139">TRANSPOSE(_xlfn._xlws.FILTER(tbl_OrderProduct[Product Category],C139=tbl_OrderProduct[OrderID]))</f>
        <v>Adventure</v>
      </c>
      <c r="E139" s="16" t="str">
        <v>Classic</v>
      </c>
      <c r="F139" s="16" t="str">
        <v>Party</v>
      </c>
      <c r="G139" t="b">
        <v>0</v>
      </c>
      <c r="H139" t="b">
        <v>1</v>
      </c>
      <c r="J139" cm="1">
        <f t="array" ref="J139">SUM(--_xlfn.ANCHORARRAY(H136))</f>
        <v>3</v>
      </c>
      <c r="L139" s="3"/>
      <c r="M139" s="3"/>
    </row>
    <row r="140" spans="1:16" x14ac:dyDescent="0.4">
      <c r="A140" s="24" t="s">
        <v>2727</v>
      </c>
      <c r="C140" t="s">
        <v>541</v>
      </c>
      <c r="D140" s="16" t="str" cm="1">
        <f t="array" ref="D140:E140">TRANSPOSE(_xlfn._xlws.FILTER(tbl_OrderProduct[Product Category],C140=tbl_OrderProduct[OrderID]))</f>
        <v>Strategy</v>
      </c>
      <c r="E140" s="16" t="str">
        <v>Strategy</v>
      </c>
      <c r="F140" s="16"/>
      <c r="G140" t="b">
        <v>1</v>
      </c>
      <c r="H140" t="b">
        <v>0</v>
      </c>
      <c r="K140" s="3"/>
      <c r="L140" s="3"/>
      <c r="M140" s="3"/>
    </row>
    <row r="141" spans="1:16" x14ac:dyDescent="0.4">
      <c r="A141" s="24" t="s">
        <v>2727</v>
      </c>
      <c r="E141" s="3"/>
      <c r="I141" s="3"/>
    </row>
    <row r="142" spans="1:16" x14ac:dyDescent="0.4">
      <c r="A142" s="24" t="s">
        <v>2727</v>
      </c>
      <c r="B142" s="6" t="s">
        <v>2855</v>
      </c>
      <c r="D142" s="4" cm="1">
        <f t="array" ref="D142:M142">TRANSPOSE(_xlfn.ANCHORARRAY(C85))</f>
        <v>2016</v>
      </c>
      <c r="E142" s="4">
        <v>2017</v>
      </c>
      <c r="F142" s="4">
        <v>2018</v>
      </c>
      <c r="G142" s="4">
        <v>2019</v>
      </c>
      <c r="H142" s="4">
        <v>2020</v>
      </c>
      <c r="I142" s="4">
        <v>2021</v>
      </c>
      <c r="J142" s="4">
        <v>2022</v>
      </c>
      <c r="K142" s="4">
        <v>2023</v>
      </c>
      <c r="L142" s="4">
        <v>2024</v>
      </c>
      <c r="M142" s="4">
        <v>2025</v>
      </c>
    </row>
    <row r="143" spans="1:16" x14ac:dyDescent="0.4">
      <c r="A143" s="24" t="s">
        <v>2727</v>
      </c>
      <c r="C143" s="4" t="str" cm="1">
        <f t="array" ref="C143:C147">_xlfn.UNIQUE(tbl_Product[Category])</f>
        <v>Strategy</v>
      </c>
      <c r="D143" s="3" cm="1">
        <f t="array" ref="D143:M147">SUMIFS(tbl_OrderProduct[LinePrice],tbl_OrderProduct[Product Category],_xlfn.ANCHORARRAY(C143),tbl_OrderProduct[Order Year],_xlfn.ANCHORARRAY(D142))</f>
        <v>10596.769999999993</v>
      </c>
      <c r="E143" s="3">
        <v>11703.129999999986</v>
      </c>
      <c r="F143" s="3">
        <v>11100.379999999992</v>
      </c>
      <c r="G143" s="3">
        <v>11044.249999999987</v>
      </c>
      <c r="H143" s="3">
        <v>10885.359999999988</v>
      </c>
      <c r="I143" s="3">
        <v>9491.6899999999878</v>
      </c>
      <c r="J143" s="3">
        <v>13172.68999999999</v>
      </c>
      <c r="K143" s="3">
        <v>11421.929999999993</v>
      </c>
      <c r="L143" s="3">
        <v>11523.269999999997</v>
      </c>
      <c r="M143" s="3">
        <v>1622.2700000000004</v>
      </c>
    </row>
    <row r="144" spans="1:16" x14ac:dyDescent="0.4">
      <c r="A144" s="24" t="s">
        <v>2727</v>
      </c>
      <c r="C144" s="4" t="str">
        <v>Co-op</v>
      </c>
      <c r="D144" s="3">
        <v>1508.4700000000003</v>
      </c>
      <c r="E144" s="3">
        <v>1417.6000000000001</v>
      </c>
      <c r="F144" s="3">
        <v>1206.8700000000003</v>
      </c>
      <c r="G144" s="3">
        <v>1299.9200000000003</v>
      </c>
      <c r="H144" s="3">
        <v>2037.7900000000006</v>
      </c>
      <c r="I144" s="3">
        <v>1664.1500000000003</v>
      </c>
      <c r="J144" s="3">
        <v>1535.8000000000004</v>
      </c>
      <c r="K144" s="3">
        <v>1136.0800000000002</v>
      </c>
      <c r="L144" s="3">
        <v>1370.2900000000002</v>
      </c>
      <c r="M144" s="3">
        <v>327.80000000000007</v>
      </c>
    </row>
    <row r="145" spans="1:13" x14ac:dyDescent="0.4">
      <c r="A145" s="24" t="s">
        <v>2727</v>
      </c>
      <c r="C145" s="4" t="str">
        <v>Adventure</v>
      </c>
      <c r="D145" s="3">
        <v>2269.0000000000005</v>
      </c>
      <c r="E145" s="3">
        <v>2124.8500000000004</v>
      </c>
      <c r="F145" s="3">
        <v>2656.7999999999993</v>
      </c>
      <c r="G145" s="3">
        <v>2719.9000000000005</v>
      </c>
      <c r="H145" s="3">
        <v>3317.3</v>
      </c>
      <c r="I145" s="3">
        <v>3003.25</v>
      </c>
      <c r="J145" s="3">
        <v>2588.1999999999998</v>
      </c>
      <c r="K145" s="3">
        <v>2125.1500000000005</v>
      </c>
      <c r="L145" s="3">
        <v>2845.7499999999991</v>
      </c>
      <c r="M145" s="3">
        <v>169.39999999999998</v>
      </c>
    </row>
    <row r="146" spans="1:13" x14ac:dyDescent="0.4">
      <c r="A146" s="24" t="s">
        <v>2727</v>
      </c>
      <c r="C146" s="4" t="str">
        <v>Party</v>
      </c>
      <c r="D146" s="3">
        <v>3884.0699999999983</v>
      </c>
      <c r="E146" s="3">
        <v>3592.62</v>
      </c>
      <c r="F146" s="3">
        <v>4302.1499999999969</v>
      </c>
      <c r="G146" s="3">
        <v>4547.7099999999964</v>
      </c>
      <c r="H146" s="3">
        <v>3898.2299999999991</v>
      </c>
      <c r="I146" s="3">
        <v>2457.4899999999998</v>
      </c>
      <c r="J146" s="3">
        <v>3147.6599999999994</v>
      </c>
      <c r="K146" s="3">
        <v>2623.5599999999995</v>
      </c>
      <c r="L146" s="3">
        <v>3876.5099999999984</v>
      </c>
      <c r="M146" s="3">
        <v>769.1</v>
      </c>
    </row>
    <row r="147" spans="1:13" x14ac:dyDescent="0.4">
      <c r="A147" s="24" t="s">
        <v>2727</v>
      </c>
      <c r="C147" s="4" t="str">
        <v>Classic</v>
      </c>
      <c r="D147" s="3">
        <v>3890.989999999998</v>
      </c>
      <c r="E147" s="3">
        <v>4118.9299999999967</v>
      </c>
      <c r="F147" s="3">
        <v>3934.2799999999975</v>
      </c>
      <c r="G147" s="3">
        <v>3457.0099999999984</v>
      </c>
      <c r="H147" s="3">
        <v>2850.8099999999995</v>
      </c>
      <c r="I147" s="3">
        <v>3886.0999999999985</v>
      </c>
      <c r="J147" s="3">
        <v>2647.4099999999994</v>
      </c>
      <c r="K147" s="3">
        <v>2860.6699999999996</v>
      </c>
      <c r="L147" s="3">
        <v>3643.4999999999973</v>
      </c>
      <c r="M147" s="3">
        <v>491.74</v>
      </c>
    </row>
    <row r="148" spans="1:13" x14ac:dyDescent="0.4">
      <c r="A148" s="24" t="s">
        <v>2727</v>
      </c>
      <c r="C148" s="4" t="s">
        <v>2856</v>
      </c>
      <c r="D148" t="s">
        <v>111</v>
      </c>
      <c r="E148" t="s">
        <v>103</v>
      </c>
      <c r="F148" t="s">
        <v>107</v>
      </c>
      <c r="G148" t="s">
        <v>106</v>
      </c>
      <c r="H148" t="s">
        <v>103</v>
      </c>
      <c r="I148" t="s">
        <v>110</v>
      </c>
      <c r="J148" t="s">
        <v>103</v>
      </c>
      <c r="K148" t="s">
        <v>103</v>
      </c>
      <c r="L148" t="s">
        <v>107</v>
      </c>
      <c r="M148" t="s">
        <v>110</v>
      </c>
    </row>
    <row r="149" spans="1:13" x14ac:dyDescent="0.4">
      <c r="A149" s="24" t="s">
        <v>2727</v>
      </c>
      <c r="C149" s="4" t="s">
        <v>2857</v>
      </c>
      <c r="D149" t="s">
        <v>107</v>
      </c>
      <c r="E149" s="3" t="s">
        <v>110</v>
      </c>
      <c r="F149" t="s">
        <v>111</v>
      </c>
      <c r="G149" t="s">
        <v>107</v>
      </c>
      <c r="H149" t="s">
        <v>106</v>
      </c>
      <c r="I149" s="3" t="s">
        <v>103</v>
      </c>
      <c r="J149" t="s">
        <v>110</v>
      </c>
      <c r="K149" t="s">
        <v>110</v>
      </c>
      <c r="L149" t="s">
        <v>103</v>
      </c>
      <c r="M149" t="s">
        <v>103</v>
      </c>
    </row>
    <row r="150" spans="1:13" x14ac:dyDescent="0.4">
      <c r="A150" s="24" t="s">
        <v>2727</v>
      </c>
      <c r="C150" t="s">
        <v>2858</v>
      </c>
      <c r="D150" s="11" cm="1">
        <f t="array" ref="D150:M150">_xlfn.BYCOL(D143:M149,_xlfn.LAMBDA(_xlpm.col_values,SUM(SUMIFS(_xlfn.DROP(_xlpm.col_values,-2),_xlfn.ANCHORARRAY(C143),_xlfn.TAKE(_xlpm.col_values,-2)))))</f>
        <v>3777.4700000000007</v>
      </c>
      <c r="E150" s="11">
        <v>15295.749999999985</v>
      </c>
      <c r="F150" s="11">
        <v>3863.6699999999996</v>
      </c>
      <c r="G150" s="11">
        <v>4756.9299999999985</v>
      </c>
      <c r="H150" s="11">
        <v>6749.0399999999991</v>
      </c>
      <c r="I150" s="11">
        <v>11949.179999999988</v>
      </c>
      <c r="J150" s="11">
        <v>16320.349999999989</v>
      </c>
      <c r="K150" s="11">
        <v>14045.489999999993</v>
      </c>
      <c r="L150" s="11">
        <v>5246.7999999999984</v>
      </c>
      <c r="M150" s="11">
        <v>2391.3700000000003</v>
      </c>
    </row>
    <row r="151" spans="1:13" x14ac:dyDescent="0.4">
      <c r="A151" s="24" t="s">
        <v>2727</v>
      </c>
      <c r="C151" t="s">
        <v>2859</v>
      </c>
      <c r="D151" s="11" cm="1">
        <f t="array" ref="D151:M151">_xlfn.BYCOL(D143:M149,_xlfn.LAMBDA(_xlpm.col_values,SUM(_xlfn._xlws.FILTER(_xlfn.DROP(_xlpm.col_values,-2),ISNUMBER(_xlfn.XMATCH(_xlfn.ANCHORARRAY(C143),_xlfn.TAKE(_xlpm.col_values,-2)))))))</f>
        <v>3777.4700000000007</v>
      </c>
      <c r="E151" s="11">
        <v>15295.749999999985</v>
      </c>
      <c r="F151" s="11">
        <v>3863.6699999999996</v>
      </c>
      <c r="G151" s="11">
        <v>4756.9299999999985</v>
      </c>
      <c r="H151" s="11">
        <v>6749.0399999999991</v>
      </c>
      <c r="I151" s="11">
        <v>11949.179999999988</v>
      </c>
      <c r="J151" s="11">
        <v>16320.349999999989</v>
      </c>
      <c r="K151" s="11">
        <v>14045.489999999993</v>
      </c>
      <c r="L151" s="11">
        <v>5246.7999999999984</v>
      </c>
      <c r="M151" s="11">
        <v>2391.3700000000003</v>
      </c>
    </row>
    <row r="152" spans="1:13" x14ac:dyDescent="0.4">
      <c r="A152" s="24" t="s">
        <v>2727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x14ac:dyDescent="0.4">
      <c r="A153" s="24" t="s">
        <v>2727</v>
      </c>
      <c r="B153" s="6" t="s">
        <v>2866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x14ac:dyDescent="0.4">
      <c r="A154" s="24" t="s">
        <v>2727</v>
      </c>
      <c r="C154" s="4" t="s">
        <v>2668</v>
      </c>
      <c r="D154" s="11" t="s">
        <v>2867</v>
      </c>
      <c r="E154" s="11" t="s">
        <v>2875</v>
      </c>
      <c r="F154" s="11"/>
      <c r="G154" s="11"/>
      <c r="H154" s="11"/>
      <c r="I154" s="11"/>
      <c r="J154" s="11"/>
      <c r="K154" s="11"/>
      <c r="L154" s="11"/>
      <c r="M154" s="11"/>
    </row>
    <row r="155" spans="1:13" ht="48.75" customHeight="1" x14ac:dyDescent="0.4">
      <c r="A155" s="24" t="s">
        <v>2727</v>
      </c>
      <c r="C155" s="16" t="s">
        <v>45</v>
      </c>
      <c r="D155" s="4" cm="1">
        <f t="array" ref="D155:D159">_xlfn.BYROW(F155:F159,_xlfn.LAMBDA(_xlpm.starting_value,COLUMNS(_xlfn.ANCHORARRAY(_xlpm.starting_value))))</f>
        <v>4</v>
      </c>
      <c r="E155" s="18" t="str" cm="1">
        <f t="array" ref="E155:E159">_xlfn.BYROW(F155:F159,_xlfn.LAMBDA(_xlpm.start_val,_xlfn.TEXTJOIN(",",1,_xlfn.ANCHORARRAY(_xlpm.start_val))))</f>
        <v>Monopoly:,Pivot,Table,Edition</v>
      </c>
      <c r="F155" s="3" t="str" cm="1">
        <f t="array" ref="F155:I155">_xlfn.TEXTSPLIT(C155," ")</f>
        <v>Monopoly:</v>
      </c>
      <c r="G155" s="3" t="str">
        <v>Pivot</v>
      </c>
      <c r="H155" s="3" t="str">
        <v>Table</v>
      </c>
      <c r="I155" s="3" t="str">
        <v>Edition</v>
      </c>
      <c r="J155" s="11"/>
      <c r="K155" s="11"/>
      <c r="L155" s="11"/>
      <c r="M155" s="11"/>
    </row>
    <row r="156" spans="1:13" ht="48.75" customHeight="1" x14ac:dyDescent="0.4">
      <c r="A156" s="24" t="s">
        <v>2727</v>
      </c>
      <c r="C156" s="16" t="s">
        <v>67</v>
      </c>
      <c r="D156" s="4">
        <v>2</v>
      </c>
      <c r="E156" s="18" t="str">
        <v>Spreadsheet,Legacy</v>
      </c>
      <c r="F156" s="3" t="str" cm="1">
        <f t="array" ref="F156:G156">_xlfn.TEXTSPLIT(C156," ")</f>
        <v>Spreadsheet</v>
      </c>
      <c r="G156" s="3" t="str">
        <v>Legacy</v>
      </c>
      <c r="H156" s="3"/>
      <c r="I156" s="3"/>
      <c r="J156" s="11"/>
      <c r="K156" s="11"/>
      <c r="L156" s="11"/>
      <c r="M156" s="11"/>
    </row>
    <row r="157" spans="1:13" ht="48.75" customHeight="1" x14ac:dyDescent="0.4">
      <c r="A157" s="24" t="s">
        <v>2727</v>
      </c>
      <c r="C157" s="16" t="s">
        <v>69</v>
      </c>
      <c r="D157" s="4">
        <v>2</v>
      </c>
      <c r="E157" s="18" t="str">
        <v>Pivot,Panic!</v>
      </c>
      <c r="F157" s="3" t="str" cm="1">
        <f t="array" ref="F157:G157">_xlfn.TEXTSPLIT(C157," ")</f>
        <v>Pivot</v>
      </c>
      <c r="G157" t="str">
        <v>Panic!</v>
      </c>
      <c r="I157" s="3"/>
      <c r="J157" s="4"/>
      <c r="K157" s="4"/>
      <c r="L157" s="4"/>
      <c r="M157" s="4"/>
    </row>
    <row r="158" spans="1:13" ht="48.75" customHeight="1" x14ac:dyDescent="0.4">
      <c r="A158" s="24" t="s">
        <v>2727</v>
      </c>
      <c r="C158" s="16" t="s">
        <v>43</v>
      </c>
      <c r="D158" s="4">
        <v>3</v>
      </c>
      <c r="E158" s="18" t="str">
        <v>7,Chart,Wonders</v>
      </c>
      <c r="F158" s="3" t="str" cm="1">
        <f t="array" ref="F158:H158">_xlfn.TEXTSPLIT(C158," ")</f>
        <v>7</v>
      </c>
      <c r="G158" t="str">
        <v>Chart</v>
      </c>
      <c r="H158" t="str">
        <v>Wonders</v>
      </c>
      <c r="I158" s="3"/>
      <c r="J158" s="4"/>
      <c r="K158" s="4"/>
      <c r="L158" s="4"/>
      <c r="M158" s="4"/>
    </row>
    <row r="159" spans="1:13" ht="48.75" customHeight="1" x14ac:dyDescent="0.4">
      <c r="A159" s="24" t="s">
        <v>2727</v>
      </c>
      <c r="C159" s="16" t="s">
        <v>37</v>
      </c>
      <c r="D159" s="4">
        <v>4</v>
      </c>
      <c r="E159" s="18" t="str">
        <v>Audit,Call,of,Cthulhu</v>
      </c>
      <c r="F159" s="3" t="str" cm="1">
        <f t="array" ref="F159:I159">_xlfn.TEXTSPLIT(C159," ")</f>
        <v>Audit</v>
      </c>
      <c r="G159" t="str">
        <v>Call</v>
      </c>
      <c r="H159" t="str">
        <v>of</v>
      </c>
      <c r="I159" s="3" t="str">
        <v>Cthulhu</v>
      </c>
      <c r="J159" s="4"/>
      <c r="K159" s="4"/>
      <c r="L159" s="4"/>
      <c r="M159" s="4"/>
    </row>
    <row r="160" spans="1:13" x14ac:dyDescent="0.4">
      <c r="A160" s="24" t="s">
        <v>2727</v>
      </c>
      <c r="D160" s="4"/>
      <c r="E160" s="11"/>
      <c r="F160" s="4"/>
      <c r="G160" s="4"/>
      <c r="H160" s="4"/>
      <c r="I160" s="11"/>
      <c r="J160" s="4"/>
      <c r="K160" s="4"/>
      <c r="L160" s="4"/>
      <c r="M160" s="4"/>
    </row>
    <row r="161" spans="1:32" x14ac:dyDescent="0.4">
      <c r="A161" s="24" t="s">
        <v>2727</v>
      </c>
      <c r="B161" s="6" t="s">
        <v>2860</v>
      </c>
      <c r="F161" s="4"/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4">
      <c r="A162" s="24" t="s">
        <v>2727</v>
      </c>
      <c r="C162" s="4" t="s">
        <v>2861</v>
      </c>
      <c r="D162" s="4"/>
      <c r="E162" s="4"/>
      <c r="F162" s="4"/>
      <c r="G162" s="4"/>
      <c r="H162" s="4" t="s">
        <v>2947</v>
      </c>
      <c r="I162" s="4"/>
      <c r="M162" s="4" t="s">
        <v>2948</v>
      </c>
      <c r="T162" s="4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4">
      <c r="A163" s="24" t="s">
        <v>2727</v>
      </c>
      <c r="B163"/>
      <c r="C163">
        <v>1</v>
      </c>
      <c r="D163">
        <v>2</v>
      </c>
      <c r="E163">
        <v>3</v>
      </c>
      <c r="F163">
        <v>4</v>
      </c>
      <c r="H163" cm="1">
        <f t="array" ref="H163:K166">_xlfn.MAP(C163:F166,_xlfn.LAMBDA(_xlpm.val,_xlpm.val+1))</f>
        <v>2</v>
      </c>
      <c r="I163">
        <v>3</v>
      </c>
      <c r="J163">
        <v>4</v>
      </c>
      <c r="K163">
        <v>5</v>
      </c>
      <c r="M163" cm="1">
        <f t="array" ref="M163:P166">C163:F166+1</f>
        <v>2</v>
      </c>
      <c r="N163">
        <v>3</v>
      </c>
      <c r="O163">
        <v>4</v>
      </c>
      <c r="P163">
        <v>5</v>
      </c>
      <c r="T163" s="4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4">
      <c r="A164" s="24" t="s">
        <v>2727</v>
      </c>
      <c r="B164"/>
      <c r="C164">
        <v>5</v>
      </c>
      <c r="D164">
        <v>6</v>
      </c>
      <c r="E164">
        <v>7</v>
      </c>
      <c r="F164">
        <v>8</v>
      </c>
      <c r="H164">
        <v>6</v>
      </c>
      <c r="I164">
        <v>7</v>
      </c>
      <c r="J164">
        <v>8</v>
      </c>
      <c r="K164">
        <v>9</v>
      </c>
      <c r="M164">
        <v>6</v>
      </c>
      <c r="N164">
        <v>7</v>
      </c>
      <c r="O164">
        <v>8</v>
      </c>
      <c r="P164">
        <v>9</v>
      </c>
      <c r="T164" s="4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4">
      <c r="A165" s="24" t="s">
        <v>2727</v>
      </c>
      <c r="B165"/>
      <c r="C165">
        <v>9</v>
      </c>
      <c r="D165">
        <v>10</v>
      </c>
      <c r="E165">
        <v>11</v>
      </c>
      <c r="F165">
        <v>12</v>
      </c>
      <c r="H165">
        <v>10</v>
      </c>
      <c r="I165">
        <v>11</v>
      </c>
      <c r="J165">
        <v>12</v>
      </c>
      <c r="K165">
        <v>13</v>
      </c>
      <c r="M165">
        <v>10</v>
      </c>
      <c r="N165">
        <v>11</v>
      </c>
      <c r="O165">
        <v>12</v>
      </c>
      <c r="P165">
        <v>13</v>
      </c>
    </row>
    <row r="166" spans="1:32" x14ac:dyDescent="0.4">
      <c r="A166" s="24" t="s">
        <v>2727</v>
      </c>
      <c r="B166"/>
      <c r="C166">
        <v>13</v>
      </c>
      <c r="D166">
        <v>14</v>
      </c>
      <c r="E166">
        <v>15</v>
      </c>
      <c r="F166">
        <v>16</v>
      </c>
      <c r="H166">
        <v>14</v>
      </c>
      <c r="I166">
        <v>15</v>
      </c>
      <c r="J166">
        <v>16</v>
      </c>
      <c r="K166">
        <v>17</v>
      </c>
      <c r="M166">
        <v>14</v>
      </c>
      <c r="N166">
        <v>15</v>
      </c>
      <c r="O166">
        <v>16</v>
      </c>
      <c r="P166">
        <v>17</v>
      </c>
    </row>
    <row r="167" spans="1:32" x14ac:dyDescent="0.4">
      <c r="A167" s="24" t="s">
        <v>2727</v>
      </c>
      <c r="B167"/>
    </row>
    <row r="168" spans="1:32" x14ac:dyDescent="0.4">
      <c r="A168" s="24" t="s">
        <v>2727</v>
      </c>
      <c r="B168"/>
      <c r="C168" s="4" t="s">
        <v>2862</v>
      </c>
      <c r="H168" s="4" t="s">
        <v>2949</v>
      </c>
      <c r="M168" s="4" t="s">
        <v>2948</v>
      </c>
    </row>
    <row r="169" spans="1:32" x14ac:dyDescent="0.4">
      <c r="A169" s="24" t="s">
        <v>2727</v>
      </c>
      <c r="B169"/>
      <c r="C169">
        <v>1</v>
      </c>
      <c r="D169">
        <v>2</v>
      </c>
      <c r="E169" t="s">
        <v>2863</v>
      </c>
      <c r="F169">
        <v>3</v>
      </c>
      <c r="H169" cm="1">
        <f t="array" ref="H169:K170">_xlfn.MAP(C169:F170,_xlfn.LAMBDA(_xlpm.val,IF(ISTEXT(_xlpm.val),0,_xlpm.val)))</f>
        <v>1</v>
      </c>
      <c r="I169">
        <v>2</v>
      </c>
      <c r="J169">
        <v>0</v>
      </c>
      <c r="K169">
        <v>3</v>
      </c>
      <c r="M169" cm="1">
        <f t="array" ref="M169:P170">IF(ISTEXT(C169:F170),0,C169:F170)</f>
        <v>1</v>
      </c>
      <c r="N169">
        <v>2</v>
      </c>
      <c r="O169">
        <v>0</v>
      </c>
      <c r="P169">
        <v>3</v>
      </c>
    </row>
    <row r="170" spans="1:32" x14ac:dyDescent="0.4">
      <c r="A170" s="24" t="s">
        <v>2727</v>
      </c>
      <c r="B170"/>
      <c r="C170">
        <v>4</v>
      </c>
      <c r="D170">
        <v>5</v>
      </c>
      <c r="E170">
        <v>6</v>
      </c>
      <c r="F170" t="s">
        <v>2864</v>
      </c>
      <c r="H170">
        <v>4</v>
      </c>
      <c r="I170">
        <v>5</v>
      </c>
      <c r="J170">
        <v>6</v>
      </c>
      <c r="K170">
        <v>0</v>
      </c>
      <c r="M170">
        <v>4</v>
      </c>
      <c r="N170">
        <v>5</v>
      </c>
      <c r="O170">
        <v>6</v>
      </c>
      <c r="P170">
        <v>0</v>
      </c>
    </row>
    <row r="171" spans="1:32" x14ac:dyDescent="0.4">
      <c r="A171" s="24" t="s">
        <v>2727</v>
      </c>
      <c r="B171"/>
      <c r="C171" s="4"/>
    </row>
    <row r="172" spans="1:32" x14ac:dyDescent="0.4">
      <c r="A172" s="24" t="s">
        <v>2727</v>
      </c>
      <c r="B172" s="6" t="s">
        <v>2950</v>
      </c>
      <c r="C172" s="4"/>
    </row>
    <row r="173" spans="1:32" x14ac:dyDescent="0.4">
      <c r="A173" s="24" t="s">
        <v>2727</v>
      </c>
      <c r="B173"/>
      <c r="C173" s="19"/>
      <c r="D173" s="19" t="s">
        <v>2688</v>
      </c>
      <c r="E173" s="19" t="s">
        <v>2690</v>
      </c>
      <c r="F173" s="11" t="s">
        <v>2689</v>
      </c>
    </row>
    <row r="174" spans="1:32" x14ac:dyDescent="0.4">
      <c r="A174" s="24" t="s">
        <v>2727</v>
      </c>
      <c r="B174"/>
      <c r="C174" s="19">
        <v>2016</v>
      </c>
      <c r="D174" s="3" cm="1">
        <f t="array" ref="D174:F176">_xlfn.MAP(D173:F173&amp;" "&amp;C174:C176,_xlfn.LAMBDA(_xlpm.val,_xlfn.XLOOKUP(_xlfn.TEXTAFTER(_xlpm.val, " "),""&amp;_xlfn.ANCHORARRAY(SummaryTables!B3),_xlfn.XLOOKUP(_xlfn.TEXTBEFORE(_xlpm.val," "),_xlfn.ANCHORARRAY(SummaryTables!C2),_xlfn.ANCHORARRAY(SummaryTables!C3)))))</f>
        <v>722.66000000000008</v>
      </c>
      <c r="E174" s="3">
        <v>1773.4900000000002</v>
      </c>
      <c r="F174" s="3">
        <v>1124.72</v>
      </c>
    </row>
    <row r="175" spans="1:32" x14ac:dyDescent="0.4">
      <c r="A175" s="24" t="s">
        <v>2727</v>
      </c>
      <c r="B175"/>
      <c r="C175" s="4">
        <v>2019</v>
      </c>
      <c r="D175" s="3">
        <v>2063.4999999999995</v>
      </c>
      <c r="E175" s="3">
        <v>1785.06</v>
      </c>
      <c r="F175" s="3">
        <v>2249.2200000000003</v>
      </c>
    </row>
    <row r="176" spans="1:32" x14ac:dyDescent="0.4">
      <c r="A176" s="24" t="s">
        <v>2727</v>
      </c>
      <c r="B176"/>
      <c r="C176" s="4">
        <v>2023</v>
      </c>
      <c r="D176" s="3">
        <v>1885.7199999999998</v>
      </c>
      <c r="E176" s="3">
        <v>1131.6400000000003</v>
      </c>
      <c r="F176" s="3">
        <v>1769.8700000000001</v>
      </c>
    </row>
    <row r="177" spans="1:15" x14ac:dyDescent="0.4">
      <c r="A177" s="24" t="s">
        <v>2727</v>
      </c>
      <c r="B177"/>
    </row>
    <row r="178" spans="1:15" x14ac:dyDescent="0.4">
      <c r="A178" s="24" t="s">
        <v>2727</v>
      </c>
      <c r="B178" s="6" t="s">
        <v>2868</v>
      </c>
    </row>
    <row r="179" spans="1:15" x14ac:dyDescent="0.4">
      <c r="A179" s="24" t="s">
        <v>2727</v>
      </c>
      <c r="B179"/>
      <c r="C179">
        <v>1</v>
      </c>
      <c r="D179">
        <v>2</v>
      </c>
      <c r="E179">
        <v>3</v>
      </c>
      <c r="G179">
        <v>10</v>
      </c>
      <c r="H179">
        <v>11</v>
      </c>
      <c r="I179">
        <v>12</v>
      </c>
    </row>
    <row r="180" spans="1:15" x14ac:dyDescent="0.4">
      <c r="A180" s="24" t="s">
        <v>2727</v>
      </c>
      <c r="B180"/>
      <c r="C180">
        <v>4</v>
      </c>
      <c r="D180">
        <v>5</v>
      </c>
      <c r="E180">
        <v>6</v>
      </c>
      <c r="G180">
        <v>13</v>
      </c>
      <c r="H180">
        <v>14</v>
      </c>
      <c r="I180">
        <v>15</v>
      </c>
    </row>
    <row r="181" spans="1:15" x14ac:dyDescent="0.4">
      <c r="A181" s="24" t="s">
        <v>2727</v>
      </c>
      <c r="B181"/>
      <c r="C181">
        <v>7</v>
      </c>
      <c r="D181">
        <v>8</v>
      </c>
      <c r="E181">
        <v>9</v>
      </c>
      <c r="G181">
        <v>16</v>
      </c>
      <c r="H181">
        <v>17</v>
      </c>
      <c r="I181">
        <v>18</v>
      </c>
    </row>
    <row r="182" spans="1:15" x14ac:dyDescent="0.4">
      <c r="A182" s="24" t="s">
        <v>2727</v>
      </c>
      <c r="B182"/>
    </row>
    <row r="183" spans="1:15" x14ac:dyDescent="0.4">
      <c r="A183" s="24" t="s">
        <v>2727</v>
      </c>
      <c r="B183"/>
      <c r="C183" s="4" t="s">
        <v>2951</v>
      </c>
      <c r="G183" s="4" t="s">
        <v>2948</v>
      </c>
    </row>
    <row r="184" spans="1:15" x14ac:dyDescent="0.4">
      <c r="A184" s="24" t="s">
        <v>2727</v>
      </c>
      <c r="B184"/>
      <c r="C184" cm="1">
        <f t="array" ref="C184:E187">_xlfn.MAP(C179:E181,G179:I182,_xlfn.LAMBDA(_xlpm.val_1,_xlpm.val_2,_xlpm.val_1+_xlpm.val_2))</f>
        <v>11</v>
      </c>
      <c r="D184">
        <v>13</v>
      </c>
      <c r="E184">
        <v>15</v>
      </c>
      <c r="G184" cm="1">
        <f t="array" ref="G184:I187">C179:E181+G179:I182</f>
        <v>11</v>
      </c>
      <c r="H184">
        <v>13</v>
      </c>
      <c r="I184">
        <v>15</v>
      </c>
    </row>
    <row r="185" spans="1:15" x14ac:dyDescent="0.4">
      <c r="A185" s="24" t="s">
        <v>2727</v>
      </c>
      <c r="B185"/>
      <c r="C185">
        <v>17</v>
      </c>
      <c r="D185">
        <v>19</v>
      </c>
      <c r="E185">
        <v>21</v>
      </c>
      <c r="G185">
        <v>17</v>
      </c>
      <c r="H185">
        <v>19</v>
      </c>
      <c r="I185">
        <v>21</v>
      </c>
    </row>
    <row r="186" spans="1:15" x14ac:dyDescent="0.4">
      <c r="A186" s="24" t="s">
        <v>2727</v>
      </c>
      <c r="B186"/>
      <c r="C186">
        <v>23</v>
      </c>
      <c r="D186">
        <v>25</v>
      </c>
      <c r="E186">
        <v>27</v>
      </c>
      <c r="G186">
        <v>23</v>
      </c>
      <c r="H186">
        <v>25</v>
      </c>
      <c r="I186">
        <v>27</v>
      </c>
    </row>
    <row r="187" spans="1:15" x14ac:dyDescent="0.4">
      <c r="A187" s="24" t="s">
        <v>2727</v>
      </c>
      <c r="B187"/>
      <c r="C187" t="e">
        <v>#N/A</v>
      </c>
      <c r="D187" t="e">
        <v>#N/A</v>
      </c>
      <c r="E187" t="e">
        <v>#N/A</v>
      </c>
      <c r="G187" t="e">
        <v>#N/A</v>
      </c>
      <c r="H187" t="e">
        <v>#N/A</v>
      </c>
      <c r="I187" t="e">
        <v>#N/A</v>
      </c>
    </row>
    <row r="188" spans="1:15" x14ac:dyDescent="0.4">
      <c r="A188" s="24" t="s">
        <v>2727</v>
      </c>
      <c r="B188"/>
    </row>
    <row r="189" spans="1:15" x14ac:dyDescent="0.4">
      <c r="A189" s="24" t="s">
        <v>2727</v>
      </c>
      <c r="B189" s="6" t="s">
        <v>2870</v>
      </c>
    </row>
    <row r="190" spans="1:15" x14ac:dyDescent="0.4">
      <c r="A190" s="24" t="s">
        <v>2727</v>
      </c>
    </row>
    <row r="191" spans="1:15" x14ac:dyDescent="0.4">
      <c r="A191" s="24" t="s">
        <v>2727</v>
      </c>
      <c r="B191"/>
      <c r="C191" s="19"/>
      <c r="D191" s="19" t="s">
        <v>2688</v>
      </c>
      <c r="E191" s="19" t="s">
        <v>2690</v>
      </c>
      <c r="F191" s="11" t="s">
        <v>2689</v>
      </c>
      <c r="H191" s="19"/>
      <c r="I191" s="19" t="s">
        <v>2720</v>
      </c>
      <c r="J191" s="19" t="s">
        <v>2865</v>
      </c>
      <c r="K191" s="11" t="s">
        <v>2872</v>
      </c>
      <c r="M191" s="4" t="s">
        <v>2871</v>
      </c>
    </row>
    <row r="192" spans="1:15" x14ac:dyDescent="0.4">
      <c r="A192" s="24" t="s">
        <v>2727</v>
      </c>
      <c r="B192"/>
      <c r="C192" s="19">
        <v>2016</v>
      </c>
      <c r="D192" s="3" cm="1">
        <f t="array" ref="D192:F194">SUMIFS(tbl_OrderProduct[LinePrice],tbl_OrderProduct[Order Month Name],D191:F191,tbl_OrderProduct[Order Year],C192:C194)</f>
        <v>722.66000000000008</v>
      </c>
      <c r="E192" s="3">
        <v>1773.4900000000002</v>
      </c>
      <c r="F192" s="3">
        <v>1124.72</v>
      </c>
      <c r="H192" s="19">
        <v>2016</v>
      </c>
      <c r="I192" s="3" cm="1">
        <f t="array" ref="I192:K194">SUMIFS(tbl_OrderProduct[LinePrice],tbl_OrderProduct[Order Month Name],I191:K191,tbl_OrderProduct[Order Year],H192:H194)</f>
        <v>2654.72</v>
      </c>
      <c r="J192" s="3">
        <v>2159.1700000000005</v>
      </c>
      <c r="K192" s="3">
        <v>1883.2900000000004</v>
      </c>
      <c r="M192" s="3" cm="1">
        <f t="array" ref="M192:O194">_xlfn.MAP(D192:F194,I192:K194,_xleta.SUM)</f>
        <v>3377.38</v>
      </c>
      <c r="N192" s="3">
        <v>3932.6600000000008</v>
      </c>
      <c r="O192" s="3">
        <v>3008.01</v>
      </c>
    </row>
    <row r="193" spans="1:17" x14ac:dyDescent="0.4">
      <c r="A193" s="24" t="s">
        <v>2727</v>
      </c>
      <c r="B193"/>
      <c r="C193" s="4">
        <v>2019</v>
      </c>
      <c r="D193" s="3">
        <v>2063.5000000000005</v>
      </c>
      <c r="E193" s="3">
        <v>1785.0600000000004</v>
      </c>
      <c r="F193" s="3">
        <v>2249.2200000000003</v>
      </c>
      <c r="H193" s="4">
        <v>2019</v>
      </c>
      <c r="I193" s="3">
        <v>1331.0500000000002</v>
      </c>
      <c r="J193" s="3">
        <v>1657.9300000000003</v>
      </c>
      <c r="K193" s="3">
        <v>2080.54</v>
      </c>
      <c r="M193" s="3">
        <v>3394.5500000000006</v>
      </c>
      <c r="N193" s="3">
        <v>3442.9900000000007</v>
      </c>
      <c r="O193" s="3">
        <v>4329.76</v>
      </c>
    </row>
    <row r="194" spans="1:17" x14ac:dyDescent="0.4">
      <c r="A194" s="24" t="s">
        <v>2727</v>
      </c>
      <c r="B194"/>
      <c r="C194" s="4">
        <v>2023</v>
      </c>
      <c r="D194" s="3">
        <v>1885.7200000000005</v>
      </c>
      <c r="E194" s="3">
        <v>1131.6400000000003</v>
      </c>
      <c r="F194" s="3">
        <v>1769.8700000000001</v>
      </c>
      <c r="H194" s="4">
        <v>2023</v>
      </c>
      <c r="I194" s="3">
        <v>1388.8400000000001</v>
      </c>
      <c r="J194" s="3">
        <v>1189.0800000000002</v>
      </c>
      <c r="K194" s="3">
        <v>1414.8100000000002</v>
      </c>
      <c r="M194" s="3">
        <v>3274.5600000000004</v>
      </c>
      <c r="N194" s="3">
        <v>2320.7200000000003</v>
      </c>
      <c r="O194" s="3">
        <v>3184.6800000000003</v>
      </c>
    </row>
    <row r="195" spans="1:17" x14ac:dyDescent="0.4">
      <c r="A195" s="24" t="s">
        <v>2727</v>
      </c>
      <c r="B195"/>
    </row>
    <row r="196" spans="1:17" x14ac:dyDescent="0.4">
      <c r="A196" s="24" t="s">
        <v>2727</v>
      </c>
      <c r="B196"/>
      <c r="C196" s="4" t="s">
        <v>2873</v>
      </c>
      <c r="F196" s="4" t="s">
        <v>25</v>
      </c>
      <c r="I196" s="4" t="s">
        <v>2874</v>
      </c>
      <c r="L196" s="4" t="s">
        <v>110</v>
      </c>
      <c r="M196" s="4">
        <v>300</v>
      </c>
    </row>
    <row r="197" spans="1:17" x14ac:dyDescent="0.4">
      <c r="A197" s="24" t="s">
        <v>2727</v>
      </c>
      <c r="B197"/>
      <c r="C197" t="s">
        <v>41</v>
      </c>
      <c r="D197" t="s">
        <v>71</v>
      </c>
      <c r="F197" t="str" cm="1">
        <f t="array" ref="F197:G199">_xlfn.XLOOKUP(C197:D199,tbl_Product[ProductName],tbl_Product[Category])</f>
        <v>Strategy</v>
      </c>
      <c r="G197" t="str">
        <v>Party</v>
      </c>
      <c r="I197" s="3" cm="1">
        <f t="array" ref="I197:J199">SUMIFS(tbl_OrderProduct[LinePrice],tbl_OrderProduct[ProductName],C197:D199,tbl_OrderProduct[Order Year],2016)</f>
        <v>591.6</v>
      </c>
      <c r="J197" s="3">
        <v>280</v>
      </c>
      <c r="L197" t="str" cm="1">
        <f t="array" ref="L197:M199">_xlfn.MAP(C197:D199,F197:G199,I197:J199,
_xlfn.LAMBDA(_xlpm.prod_name,_xlpm.cat,_xlpm.spend,IF(AND(_xlpm.cat=L196,_xlpm.spend&gt;=M196),_xlpm.prod_name,NA())))</f>
        <v>Tiny Epic Formulas</v>
      </c>
      <c r="M197" t="e">
        <v>#N/A</v>
      </c>
      <c r="O197" t="str" cm="1">
        <f t="array" ref="O197:Q197">_xlfn.TOROW(_xlfn.ANCHORARRAY(L197),3)</f>
        <v>Tiny Epic Formulas</v>
      </c>
      <c r="P197" t="str">
        <v>Spreadsheet Legacy</v>
      </c>
      <c r="Q197" t="str">
        <v>Cells of Caledonia</v>
      </c>
    </row>
    <row r="198" spans="1:17" x14ac:dyDescent="0.4">
      <c r="A198" s="24" t="s">
        <v>2727</v>
      </c>
      <c r="B198"/>
      <c r="C198" t="s">
        <v>49</v>
      </c>
      <c r="D198" t="s">
        <v>67</v>
      </c>
      <c r="F198" t="str">
        <v>Co-op</v>
      </c>
      <c r="G198" t="str">
        <v>Strategy</v>
      </c>
      <c r="I198" s="3">
        <v>461.88</v>
      </c>
      <c r="J198" s="3">
        <v>332.5</v>
      </c>
      <c r="L198" t="e">
        <v>#N/A</v>
      </c>
      <c r="M198" t="str">
        <v>Spreadsheet Legacy</v>
      </c>
    </row>
    <row r="199" spans="1:17" x14ac:dyDescent="0.4">
      <c r="A199" s="24" t="s">
        <v>2727</v>
      </c>
      <c r="B199"/>
      <c r="C199" t="s">
        <v>57</v>
      </c>
      <c r="D199" t="s">
        <v>36</v>
      </c>
      <c r="F199" t="str">
        <v>Strategy</v>
      </c>
      <c r="G199" t="str">
        <v>Strategy</v>
      </c>
      <c r="I199" s="3">
        <v>327.92</v>
      </c>
      <c r="J199" s="3">
        <v>124</v>
      </c>
      <c r="L199" t="str">
        <v>Cells of Caledonia</v>
      </c>
      <c r="M199" t="e">
        <v>#N/A</v>
      </c>
    </row>
    <row r="200" spans="1:17" x14ac:dyDescent="0.4">
      <c r="A200" s="24" t="s">
        <v>2727</v>
      </c>
      <c r="B200"/>
    </row>
    <row r="201" spans="1:17" x14ac:dyDescent="0.4">
      <c r="A201" s="24" t="s">
        <v>2727</v>
      </c>
      <c r="B201"/>
      <c r="C201" s="19"/>
      <c r="D201" s="19" t="s">
        <v>2688</v>
      </c>
      <c r="E201" s="19" t="s">
        <v>2690</v>
      </c>
      <c r="F201" s="11" t="s">
        <v>2689</v>
      </c>
      <c r="H201" s="4" t="s">
        <v>2928</v>
      </c>
      <c r="L201" s="4" t="s">
        <v>2929</v>
      </c>
    </row>
    <row r="202" spans="1:17" x14ac:dyDescent="0.4">
      <c r="A202" s="24" t="s">
        <v>2727</v>
      </c>
      <c r="B202"/>
      <c r="C202" s="19">
        <v>2016</v>
      </c>
      <c r="D202" s="3" cm="1">
        <f t="array" ref="D202:F204">_xlfn.MAP(D201:F201&amp;" "&amp;C202:C204,_xlfn.LAMBDA(_xlpm.value,_xlfn.XLOOKUP(_xlfn.TEXTBEFORE(_xlpm.value," "),_xlfn.ANCHORARRAY(SummaryTables!$C$2),_xlfn.XLOOKUP(_xlfn.TEXTAFTER(_xlpm.value," "),""&amp;_xlfn.ANCHORARRAY(SummaryTables!$B$3),_xlfn.ANCHORARRAY(SummaryTables!$C$3)))))</f>
        <v>722.66000000000008</v>
      </c>
      <c r="E202" s="3">
        <v>1773.4900000000002</v>
      </c>
      <c r="F202" s="3">
        <v>1124.72</v>
      </c>
      <c r="H202">
        <v>0</v>
      </c>
      <c r="I202">
        <v>0</v>
      </c>
      <c r="J202">
        <v>1</v>
      </c>
      <c r="L202" cm="1">
        <f t="array" ref="L202:N204">_xlfn.MAP(D202:F204,H202:J204,_xleta.ROUND)</f>
        <v>723</v>
      </c>
      <c r="M202">
        <v>1773</v>
      </c>
      <c r="N202">
        <v>1124.7</v>
      </c>
      <c r="P202" s="3"/>
    </row>
    <row r="203" spans="1:17" x14ac:dyDescent="0.4">
      <c r="A203" s="24" t="s">
        <v>2727</v>
      </c>
      <c r="B203"/>
      <c r="C203" s="4">
        <v>2019</v>
      </c>
      <c r="D203" s="3">
        <v>2063.4999999999995</v>
      </c>
      <c r="E203" s="3">
        <v>1785.06</v>
      </c>
      <c r="F203" s="3">
        <v>2249.2200000000003</v>
      </c>
      <c r="H203">
        <v>2</v>
      </c>
      <c r="I203">
        <v>2</v>
      </c>
      <c r="J203">
        <v>0</v>
      </c>
      <c r="L203">
        <v>2063.5</v>
      </c>
      <c r="M203">
        <v>1785.06</v>
      </c>
      <c r="N203">
        <v>2249</v>
      </c>
    </row>
    <row r="204" spans="1:17" x14ac:dyDescent="0.4">
      <c r="A204" s="24" t="s">
        <v>2727</v>
      </c>
      <c r="B204"/>
      <c r="C204" s="4">
        <v>2023</v>
      </c>
      <c r="D204" s="3">
        <v>1885.7199999999998</v>
      </c>
      <c r="E204" s="3">
        <v>1131.6400000000003</v>
      </c>
      <c r="F204" s="3">
        <v>1769.8700000000001</v>
      </c>
      <c r="H204">
        <v>1</v>
      </c>
      <c r="I204">
        <v>1</v>
      </c>
      <c r="J204">
        <v>2</v>
      </c>
      <c r="L204">
        <v>1885.7</v>
      </c>
      <c r="M204">
        <v>1131.5999999999999</v>
      </c>
      <c r="N204">
        <v>1769.87</v>
      </c>
    </row>
    <row r="205" spans="1:17" x14ac:dyDescent="0.4">
      <c r="A205" s="24" t="s">
        <v>2727</v>
      </c>
      <c r="B205"/>
      <c r="C205" s="4"/>
      <c r="D205" s="3"/>
      <c r="E205" s="3"/>
      <c r="F205" s="3"/>
    </row>
    <row r="206" spans="1:17" x14ac:dyDescent="0.4">
      <c r="A206" s="24" t="s">
        <v>2727</v>
      </c>
      <c r="B206"/>
      <c r="C206" s="4" t="s">
        <v>2930</v>
      </c>
      <c r="D206" s="1">
        <v>44986</v>
      </c>
      <c r="E206" s="1">
        <v>45506</v>
      </c>
      <c r="F206" s="1">
        <f ca="1">TODAY()</f>
        <v>45783</v>
      </c>
      <c r="H206" t="str" cm="1">
        <f t="array" aca="1" ref="H206:J209" ca="1">_xlfn.MAP(D206:F209,IF(_xlfn.SEQUENCE(,COLUMNS(D206:F209)),C206:C209),_xleta.TEXT)</f>
        <v>Mar-23</v>
      </c>
      <c r="I206" t="str">
        <f ca="1"/>
        <v>Aug-24</v>
      </c>
      <c r="J206" t="str">
        <f ca="1"/>
        <v>May-25</v>
      </c>
      <c r="L206" t="str" cm="1">
        <f t="array" aca="1" ref="L206:N209" ca="1">TEXT(D206:F209,IF(_xlfn.SEQUENCE(,COLUMNS(D206:F209)),C206:C209))</f>
        <v>Mar-23</v>
      </c>
      <c r="M206" t="str">
        <f ca="1"/>
        <v>Aug-24</v>
      </c>
      <c r="N206" t="str">
        <f ca="1"/>
        <v>May-25</v>
      </c>
    </row>
    <row r="207" spans="1:17" x14ac:dyDescent="0.4">
      <c r="A207" s="24" t="s">
        <v>2727</v>
      </c>
      <c r="B207"/>
      <c r="C207" s="4" t="s">
        <v>2931</v>
      </c>
      <c r="D207" s="1">
        <v>45038</v>
      </c>
      <c r="E207" s="1">
        <v>45562</v>
      </c>
      <c r="F207" s="1">
        <v>45802</v>
      </c>
      <c r="H207" t="str">
        <f ca="1"/>
        <v>22-04-2023</v>
      </c>
      <c r="I207" t="str">
        <f ca="1"/>
        <v>27-09-2024</v>
      </c>
      <c r="J207" t="str">
        <f ca="1"/>
        <v>25-05-2025</v>
      </c>
      <c r="L207" t="str">
        <f ca="1"/>
        <v>22-04-2023</v>
      </c>
      <c r="M207" t="str">
        <f ca="1"/>
        <v>27-09-2024</v>
      </c>
      <c r="N207" t="str">
        <f ca="1"/>
        <v>25-05-2025</v>
      </c>
    </row>
    <row r="208" spans="1:17" x14ac:dyDescent="0.4">
      <c r="A208" s="24" t="s">
        <v>2727</v>
      </c>
      <c r="B208"/>
      <c r="C208" s="23" t="s">
        <v>2933</v>
      </c>
      <c r="D208">
        <v>0.2</v>
      </c>
      <c r="E208">
        <v>0</v>
      </c>
      <c r="F208">
        <v>-0.01</v>
      </c>
      <c r="H208" t="str">
        <f ca="1"/>
        <v>+20.0%</v>
      </c>
      <c r="I208" t="str">
        <f ca="1"/>
        <v>0%</v>
      </c>
      <c r="J208" t="str">
        <f ca="1"/>
        <v>-1.0%</v>
      </c>
      <c r="L208" t="str">
        <f ca="1"/>
        <v>+20.0%</v>
      </c>
      <c r="M208" t="str">
        <f ca="1"/>
        <v>0%</v>
      </c>
      <c r="N208" t="str">
        <f ca="1"/>
        <v>-1.0%</v>
      </c>
    </row>
    <row r="209" spans="1:22" x14ac:dyDescent="0.4">
      <c r="A209" s="24" t="s">
        <v>2727</v>
      </c>
      <c r="B209"/>
      <c r="C209" s="4" t="s">
        <v>2932</v>
      </c>
      <c r="D209" cm="1">
        <f t="array" ref="D209:F209">D204:F204</f>
        <v>1885.7199999999998</v>
      </c>
      <c r="E209">
        <v>1131.6400000000003</v>
      </c>
      <c r="F209">
        <v>1769.8700000000001</v>
      </c>
      <c r="H209" t="str">
        <f ca="1"/>
        <v>£1,885.72</v>
      </c>
      <c r="I209" t="str">
        <f ca="1"/>
        <v>£1,131.64</v>
      </c>
      <c r="J209" t="str">
        <f ca="1"/>
        <v>£1,769.87</v>
      </c>
      <c r="L209" t="str">
        <f ca="1"/>
        <v>£1,885.72</v>
      </c>
      <c r="M209" t="str">
        <f ca="1"/>
        <v>£1,131.64</v>
      </c>
      <c r="N209" t="str">
        <f ca="1"/>
        <v>£1,769.87</v>
      </c>
    </row>
    <row r="210" spans="1:22" x14ac:dyDescent="0.4">
      <c r="A210" s="24" t="s">
        <v>2727</v>
      </c>
      <c r="B210"/>
      <c r="C210" s="4"/>
      <c r="D210" s="3"/>
      <c r="E210" s="3"/>
      <c r="F210" s="3"/>
    </row>
    <row r="211" spans="1:22" x14ac:dyDescent="0.4">
      <c r="A211" s="24" t="s">
        <v>2727</v>
      </c>
      <c r="B211"/>
      <c r="C211" s="4"/>
      <c r="D211" s="4" t="s">
        <v>2934</v>
      </c>
      <c r="H211" s="4" t="s">
        <v>2935</v>
      </c>
    </row>
    <row r="212" spans="1:22" x14ac:dyDescent="0.4">
      <c r="A212" s="24" t="s">
        <v>2727</v>
      </c>
      <c r="B212"/>
      <c r="C212" s="4"/>
      <c r="D212" cm="1">
        <f t="array" ref="D212:F214">_xlfn.SEQUENCE(3,3)</f>
        <v>1</v>
      </c>
      <c r="E212">
        <v>2</v>
      </c>
      <c r="F212">
        <v>3</v>
      </c>
      <c r="H212" cm="1">
        <f t="array" ref="H212:J214">_xlfn.SEQUENCE(3,3,10)</f>
        <v>10</v>
      </c>
      <c r="I212">
        <v>11</v>
      </c>
      <c r="J212">
        <v>12</v>
      </c>
      <c r="L212" t="str" cm="1">
        <f t="array" ref="L212:N214">_xlfn.MAP(D212:F214,H212:J214,_xleta.COMPLEX)</f>
        <v>1+10i</v>
      </c>
      <c r="M212" t="str">
        <v>2+11i</v>
      </c>
      <c r="N212" t="str">
        <v>3+12i</v>
      </c>
    </row>
    <row r="213" spans="1:22" x14ac:dyDescent="0.4">
      <c r="A213" s="24" t="s">
        <v>2727</v>
      </c>
      <c r="B213"/>
      <c r="C213" s="4"/>
      <c r="D213">
        <v>4</v>
      </c>
      <c r="E213">
        <v>5</v>
      </c>
      <c r="F213">
        <v>6</v>
      </c>
      <c r="H213">
        <v>13</v>
      </c>
      <c r="I213">
        <v>14</v>
      </c>
      <c r="J213">
        <v>15</v>
      </c>
      <c r="L213" t="str">
        <v>4+13i</v>
      </c>
      <c r="M213" t="str">
        <v>5+14i</v>
      </c>
      <c r="N213" t="str">
        <v>6+15i</v>
      </c>
    </row>
    <row r="214" spans="1:22" x14ac:dyDescent="0.4">
      <c r="A214" s="24" t="s">
        <v>2727</v>
      </c>
      <c r="B214"/>
      <c r="C214" s="4"/>
      <c r="D214">
        <v>7</v>
      </c>
      <c r="E214">
        <v>8</v>
      </c>
      <c r="F214">
        <v>9</v>
      </c>
      <c r="H214">
        <v>16</v>
      </c>
      <c r="I214">
        <v>17</v>
      </c>
      <c r="J214">
        <v>18</v>
      </c>
      <c r="L214" t="str">
        <v>7+16i</v>
      </c>
      <c r="M214" t="str">
        <v>8+17i</v>
      </c>
      <c r="N214" t="str">
        <v>9+18i</v>
      </c>
    </row>
    <row r="215" spans="1:22" x14ac:dyDescent="0.4">
      <c r="A215" s="24" t="s">
        <v>2727</v>
      </c>
      <c r="B215"/>
      <c r="C215" s="4"/>
      <c r="D215" s="3"/>
      <c r="E215" s="3"/>
      <c r="F215" s="3"/>
    </row>
    <row r="216" spans="1:22" x14ac:dyDescent="0.4">
      <c r="A216" s="24" t="s">
        <v>2727</v>
      </c>
      <c r="B216"/>
      <c r="C216" s="4"/>
      <c r="D216" s="3" t="s">
        <v>2936</v>
      </c>
      <c r="E216" s="3" t="s">
        <v>2937</v>
      </c>
      <c r="F216" s="3" t="s">
        <v>2938</v>
      </c>
      <c r="H216">
        <v>6</v>
      </c>
      <c r="I216">
        <v>5</v>
      </c>
      <c r="J216">
        <v>4</v>
      </c>
      <c r="L216">
        <v>5</v>
      </c>
      <c r="M216">
        <v>8</v>
      </c>
      <c r="N216">
        <v>3</v>
      </c>
      <c r="P216" t="str" cm="1">
        <f t="array" ref="P216:R218">_xlfn.MAP(D216:F218,H216:J218,L216:N218,_xleta.MID)</f>
        <v>, wor</v>
      </c>
      <c r="Q216" t="str">
        <v xml:space="preserve"> is a te</v>
      </c>
      <c r="R216" t="str">
        <v xml:space="preserve"> do</v>
      </c>
      <c r="T216" t="str" cm="1">
        <f t="array" ref="T216:V218">MID(D216:F218,H216:J218,L216:N218)</f>
        <v>, wor</v>
      </c>
      <c r="U216" t="str">
        <v xml:space="preserve"> is a te</v>
      </c>
      <c r="V216" t="str">
        <v xml:space="preserve"> do</v>
      </c>
    </row>
    <row r="217" spans="1:22" x14ac:dyDescent="0.4">
      <c r="A217" s="24" t="s">
        <v>2727</v>
      </c>
      <c r="B217"/>
      <c r="C217" s="4"/>
      <c r="D217" s="3" t="s">
        <v>2940</v>
      </c>
      <c r="E217" s="3" t="s">
        <v>2939</v>
      </c>
      <c r="F217" s="3" t="s">
        <v>2944</v>
      </c>
      <c r="H217">
        <v>2</v>
      </c>
      <c r="I217">
        <v>6</v>
      </c>
      <c r="J217">
        <v>2</v>
      </c>
      <c r="L217">
        <v>5</v>
      </c>
      <c r="M217">
        <v>6</v>
      </c>
      <c r="N217">
        <v>2</v>
      </c>
      <c r="P217" t="str">
        <v xml:space="preserve">orem </v>
      </c>
      <c r="Q217" t="str">
        <v>e my f</v>
      </c>
      <c r="R217" t="str">
        <v>es</v>
      </c>
      <c r="T217" t="str">
        <v xml:space="preserve">orem </v>
      </c>
      <c r="U217" t="str">
        <v>e my f</v>
      </c>
      <c r="V217" t="str">
        <v>es</v>
      </c>
    </row>
    <row r="218" spans="1:22" x14ac:dyDescent="0.4">
      <c r="A218" s="24" t="s">
        <v>2727</v>
      </c>
      <c r="B218"/>
      <c r="C218" s="4"/>
      <c r="D218" s="3" t="s">
        <v>2941</v>
      </c>
      <c r="E218" s="3" t="s">
        <v>2942</v>
      </c>
      <c r="F218" s="3" t="s">
        <v>2943</v>
      </c>
      <c r="H218">
        <v>4</v>
      </c>
      <c r="I218">
        <v>3</v>
      </c>
      <c r="J218">
        <v>6</v>
      </c>
      <c r="L218">
        <v>8</v>
      </c>
      <c r="M218">
        <v>5</v>
      </c>
      <c r="N218">
        <v>7</v>
      </c>
      <c r="P218" t="str">
        <v xml:space="preserve"> quick b</v>
      </c>
      <c r="Q218" t="str">
        <v>mps o</v>
      </c>
      <c r="R218" t="str">
        <v>azy dog</v>
      </c>
      <c r="T218" t="str">
        <v xml:space="preserve"> quick b</v>
      </c>
      <c r="U218" t="str">
        <v>mps o</v>
      </c>
      <c r="V218" t="str">
        <v>azy dog</v>
      </c>
    </row>
    <row r="219" spans="1:22" x14ac:dyDescent="0.4">
      <c r="A219" s="24" t="s">
        <v>2727</v>
      </c>
      <c r="B219"/>
      <c r="C219" s="4"/>
      <c r="D219" s="3"/>
      <c r="E219" s="3"/>
      <c r="F219" s="3"/>
    </row>
    <row r="220" spans="1:22" x14ac:dyDescent="0.4">
      <c r="A220" s="24" t="s">
        <v>2727</v>
      </c>
      <c r="B220" s="6" t="s">
        <v>2869</v>
      </c>
    </row>
    <row r="221" spans="1:22" x14ac:dyDescent="0.4">
      <c r="A221" s="24" t="s">
        <v>2727</v>
      </c>
      <c r="D221" s="4" t="str" cm="1">
        <f t="array" ref="D221:F221">_xlfn.HSTACK(SummaryTables!C2,SummaryTables!H2,SummaryTables!N2)</f>
        <v>Jan</v>
      </c>
      <c r="E221" s="4" t="str">
        <v>Jun</v>
      </c>
      <c r="F221" s="4" t="str">
        <v>Dec</v>
      </c>
    </row>
    <row r="222" spans="1:22" x14ac:dyDescent="0.4">
      <c r="A222" s="24" t="s">
        <v>2727</v>
      </c>
      <c r="C222" s="4" cm="1">
        <f t="array" ref="C222:C225">_xlfn.VSTACK(SummaryTables!B3,SummaryTables!B7,SummaryTables!B11,2023)</f>
        <v>2016</v>
      </c>
      <c r="D222" s="3" cm="1">
        <f t="array" ref="D222:F225">_xlfn.MAP(_xlfn.ANCHORARRAY(I227),_xlfn.ANCHORARRAY(D227),_xlfn.LAMBDA(_xlpm.yr,_xlpm.mth,_xlfn.XLOOKUP(_xlpm.yr,_xlfn.ANCHORARRAY(SummaryTables!B3),_xlfn.XLOOKUP(_xlpm.mth,_xlfn.ANCHORARRAY(SummaryTables!C2),_xlfn.ANCHORARRAY(SummaryTables!C3)))))</f>
        <v>722.66000000000008</v>
      </c>
      <c r="E222" s="3">
        <v>2159.1700000000005</v>
      </c>
      <c r="F222" s="3">
        <v>1124.72</v>
      </c>
      <c r="G222" s="3"/>
      <c r="H222" s="3"/>
      <c r="I222" s="3"/>
    </row>
    <row r="223" spans="1:22" x14ac:dyDescent="0.4">
      <c r="A223" s="24" t="s">
        <v>2727</v>
      </c>
      <c r="C223" s="4">
        <v>2020</v>
      </c>
      <c r="D223" s="3">
        <v>1323.41</v>
      </c>
      <c r="E223" s="3">
        <v>1567.7300000000002</v>
      </c>
      <c r="F223" s="3">
        <v>2801.67</v>
      </c>
      <c r="G223" s="3"/>
      <c r="H223" s="3"/>
      <c r="I223" s="3"/>
    </row>
    <row r="224" spans="1:22" x14ac:dyDescent="0.4">
      <c r="A224" s="24" t="s">
        <v>2727</v>
      </c>
      <c r="C224" s="4">
        <v>2024</v>
      </c>
      <c r="D224" s="3">
        <v>2302.21</v>
      </c>
      <c r="E224" s="3">
        <v>1953.7200000000005</v>
      </c>
      <c r="F224" s="3">
        <v>1799.7900000000002</v>
      </c>
      <c r="G224" s="3"/>
      <c r="H224" s="3"/>
      <c r="I224" s="3"/>
    </row>
    <row r="225" spans="1:11" x14ac:dyDescent="0.4">
      <c r="A225" s="24" t="s">
        <v>2727</v>
      </c>
      <c r="C225" s="4">
        <v>2023</v>
      </c>
      <c r="D225" s="3">
        <v>1885.7199999999998</v>
      </c>
      <c r="E225" s="3">
        <v>1189.0800000000002</v>
      </c>
      <c r="F225" s="3">
        <v>1769.8700000000001</v>
      </c>
      <c r="G225" s="3"/>
      <c r="H225" s="3"/>
      <c r="I225" s="3"/>
    </row>
    <row r="226" spans="1:11" x14ac:dyDescent="0.4">
      <c r="A226" s="24" t="s">
        <v>2727</v>
      </c>
      <c r="C226" s="4" t="s">
        <v>2723</v>
      </c>
      <c r="G226" s="4"/>
      <c r="H226" s="4" t="s">
        <v>2722</v>
      </c>
    </row>
    <row r="227" spans="1:11" x14ac:dyDescent="0.4">
      <c r="A227" s="24" t="s">
        <v>2727</v>
      </c>
      <c r="C227" s="4"/>
      <c r="D227" t="str" cm="1">
        <f t="array" ref="D227:F230">IF(_xlfn.SEQUENCE(ROWS(_xlfn.ANCHORARRAY(C222))),_xlfn.ANCHORARRAY(D221))</f>
        <v>Jan</v>
      </c>
      <c r="E227" t="str">
        <v>Jun</v>
      </c>
      <c r="F227" t="str">
        <v>Dec</v>
      </c>
      <c r="H227" s="4"/>
      <c r="I227" cm="1">
        <f t="array" ref="I227:K230">IF(_xlfn.SEQUENCE(,COLUMNS(_xlfn.ANCHORARRAY(D221))),_xlfn.ANCHORARRAY(C222))</f>
        <v>2016</v>
      </c>
      <c r="J227">
        <v>2016</v>
      </c>
      <c r="K227">
        <v>2016</v>
      </c>
    </row>
    <row r="228" spans="1:11" x14ac:dyDescent="0.4">
      <c r="A228" s="24" t="s">
        <v>2727</v>
      </c>
      <c r="C228" s="4"/>
      <c r="D228" t="str">
        <v>Jan</v>
      </c>
      <c r="E228" t="str">
        <v>Jun</v>
      </c>
      <c r="F228" t="str">
        <v>Dec</v>
      </c>
      <c r="H228" s="4"/>
      <c r="I228">
        <v>2020</v>
      </c>
      <c r="J228">
        <v>2020</v>
      </c>
      <c r="K228">
        <v>2020</v>
      </c>
    </row>
    <row r="229" spans="1:11" x14ac:dyDescent="0.4">
      <c r="A229" s="24" t="s">
        <v>2727</v>
      </c>
      <c r="C229" s="4"/>
      <c r="D229" t="str">
        <v>Jan</v>
      </c>
      <c r="E229" t="str">
        <v>Jun</v>
      </c>
      <c r="F229" t="str">
        <v>Dec</v>
      </c>
      <c r="H229" s="4"/>
      <c r="I229">
        <v>2024</v>
      </c>
      <c r="J229">
        <v>2024</v>
      </c>
      <c r="K229">
        <v>2024</v>
      </c>
    </row>
    <row r="230" spans="1:11" x14ac:dyDescent="0.4">
      <c r="A230" s="24" t="s">
        <v>2727</v>
      </c>
      <c r="C230" s="4"/>
      <c r="D230" t="str">
        <v>Jan</v>
      </c>
      <c r="E230" t="str">
        <v>Jun</v>
      </c>
      <c r="F230" t="str">
        <v>Dec</v>
      </c>
      <c r="H230" s="4"/>
      <c r="I230">
        <v>2023</v>
      </c>
      <c r="J230">
        <v>2023</v>
      </c>
      <c r="K230">
        <v>2023</v>
      </c>
    </row>
    <row r="231" spans="1:11" x14ac:dyDescent="0.4">
      <c r="A231" s="24" t="s">
        <v>2727</v>
      </c>
      <c r="B231" s="6" t="s">
        <v>2876</v>
      </c>
    </row>
    <row r="232" spans="1:11" x14ac:dyDescent="0.4">
      <c r="A232" s="24" t="s">
        <v>2727</v>
      </c>
      <c r="C232" s="4" cm="1">
        <f t="array" ref="C232:C241">_xlfn.ANCHORARRAY(C85)</f>
        <v>2016</v>
      </c>
      <c r="D232" s="3" cm="1">
        <f t="array" ref="D232:D241">_xlfn.ANCHORARRAY(SummaryTables!O3)</f>
        <v>22149.300000000003</v>
      </c>
      <c r="F232" s="3"/>
      <c r="G232" s="3"/>
      <c r="I232" s="4"/>
    </row>
    <row r="233" spans="1:11" x14ac:dyDescent="0.4">
      <c r="A233" s="24" t="s">
        <v>2727</v>
      </c>
      <c r="C233" s="4">
        <v>2017</v>
      </c>
      <c r="D233" s="3">
        <v>22957.129999999997</v>
      </c>
      <c r="E233" s="20" cm="1">
        <f t="array" ref="E233:E241">_xlfn.MAP(_xlfn.DROP(_xlfn.ANCHORARRAY(D232),1),_xlfn.DROP(_xlfn.ANCHORARRAY(D232),-1),_xlfn.LAMBDA(_xlpm.curr,_xlpm.prev,PERCENTCHANGE(_xlpm.prev,_xlpm.curr)))</f>
        <v>3.6472032976211155E-2</v>
      </c>
      <c r="F233" s="3">
        <v>22149.300000000003</v>
      </c>
      <c r="G233" s="3">
        <v>22957.129999999997</v>
      </c>
      <c r="H233" cm="1">
        <f t="array" ref="H233:H241">_xlfn.DROP(_xlfn.ANCHORARRAY(D232),-1)</f>
        <v>22149.300000000003</v>
      </c>
    </row>
    <row r="234" spans="1:11" x14ac:dyDescent="0.4">
      <c r="A234" s="24" t="s">
        <v>2727</v>
      </c>
      <c r="C234" s="4">
        <v>2018</v>
      </c>
      <c r="D234" s="3">
        <v>23200.480000000003</v>
      </c>
      <c r="E234" s="20">
        <v>1.0600192619896642E-2</v>
      </c>
      <c r="F234" s="3">
        <v>22957.129999999997</v>
      </c>
      <c r="G234" s="3">
        <v>23200.480000000003</v>
      </c>
      <c r="H234">
        <v>22957.129999999997</v>
      </c>
    </row>
    <row r="235" spans="1:11" x14ac:dyDescent="0.4">
      <c r="A235" s="24" t="s">
        <v>2727</v>
      </c>
      <c r="C235" s="4">
        <v>2019</v>
      </c>
      <c r="D235" s="3">
        <v>23068.79</v>
      </c>
      <c r="E235" s="20">
        <v>-5.6761756653311846E-3</v>
      </c>
      <c r="F235" s="3">
        <v>23200.480000000003</v>
      </c>
      <c r="G235" s="3">
        <v>23068.79</v>
      </c>
      <c r="H235">
        <v>23200.480000000003</v>
      </c>
    </row>
    <row r="236" spans="1:11" x14ac:dyDescent="0.4">
      <c r="A236" s="24" t="s">
        <v>2727</v>
      </c>
      <c r="C236" s="4">
        <v>2020</v>
      </c>
      <c r="D236" s="3">
        <v>22989.489999999998</v>
      </c>
      <c r="E236" s="20">
        <v>-3.4375448387194973E-3</v>
      </c>
      <c r="F236" s="3">
        <v>23068.79</v>
      </c>
      <c r="G236" s="3">
        <v>22989.489999999998</v>
      </c>
      <c r="H236">
        <v>23068.79</v>
      </c>
    </row>
    <row r="237" spans="1:11" x14ac:dyDescent="0.4">
      <c r="A237" s="24" t="s">
        <v>2727</v>
      </c>
      <c r="C237" s="4">
        <v>2021</v>
      </c>
      <c r="D237" s="3">
        <v>20502.68</v>
      </c>
      <c r="E237" s="20">
        <v>-0.10817160363279033</v>
      </c>
      <c r="F237" s="3">
        <v>22989.489999999998</v>
      </c>
      <c r="G237" s="3">
        <v>20502.68</v>
      </c>
      <c r="H237">
        <v>22989.489999999998</v>
      </c>
    </row>
    <row r="238" spans="1:11" x14ac:dyDescent="0.4">
      <c r="A238" s="24" t="s">
        <v>2727</v>
      </c>
      <c r="C238" s="4">
        <v>2022</v>
      </c>
      <c r="D238" s="3">
        <v>23091.760000000002</v>
      </c>
      <c r="E238" s="20">
        <v>0.12628007655584539</v>
      </c>
      <c r="F238" s="3">
        <v>20502.68</v>
      </c>
      <c r="G238" s="3">
        <v>23091.760000000002</v>
      </c>
      <c r="H238">
        <v>20502.68</v>
      </c>
    </row>
    <row r="239" spans="1:11" x14ac:dyDescent="0.4">
      <c r="A239" s="24" t="s">
        <v>2727</v>
      </c>
      <c r="C239" s="4">
        <v>2023</v>
      </c>
      <c r="D239" s="3">
        <v>20167.390000000003</v>
      </c>
      <c r="E239" s="20">
        <v>-0.12664127810093295</v>
      </c>
      <c r="F239" s="3">
        <v>23091.760000000002</v>
      </c>
      <c r="G239" s="3">
        <v>20167.390000000003</v>
      </c>
      <c r="H239">
        <v>23091.760000000002</v>
      </c>
    </row>
    <row r="240" spans="1:11" x14ac:dyDescent="0.4">
      <c r="A240" s="24" t="s">
        <v>2727</v>
      </c>
      <c r="C240" s="4">
        <v>2024</v>
      </c>
      <c r="D240" s="3">
        <v>23259.320000000003</v>
      </c>
      <c r="E240" s="20">
        <v>0.15331334396766261</v>
      </c>
      <c r="F240" s="3">
        <v>20167.390000000003</v>
      </c>
      <c r="G240" s="3">
        <v>23259.320000000003</v>
      </c>
      <c r="H240">
        <v>20167.390000000003</v>
      </c>
    </row>
    <row r="241" spans="1:13" x14ac:dyDescent="0.4">
      <c r="A241" s="24" t="s">
        <v>2727</v>
      </c>
      <c r="C241" s="4">
        <v>2025</v>
      </c>
      <c r="D241" s="3">
        <v>3380.3100000000004</v>
      </c>
      <c r="E241" s="20">
        <v>-0.85466858016485436</v>
      </c>
      <c r="F241">
        <v>23259.320000000003</v>
      </c>
      <c r="G241">
        <v>3380.3100000000004</v>
      </c>
      <c r="H241">
        <v>23259.320000000003</v>
      </c>
    </row>
    <row r="242" spans="1:13" x14ac:dyDescent="0.4">
      <c r="A242" s="24" t="s">
        <v>2727</v>
      </c>
      <c r="B242" s="6" t="s">
        <v>2877</v>
      </c>
    </row>
    <row r="243" spans="1:13" x14ac:dyDescent="0.4">
      <c r="A243" s="24" t="s">
        <v>2727</v>
      </c>
      <c r="C243" cm="1">
        <f t="array" ref="C243:F246">_xlfn.SEQUENCE(4,4)</f>
        <v>1</v>
      </c>
      <c r="D243">
        <v>2</v>
      </c>
      <c r="E243">
        <v>3</v>
      </c>
      <c r="F243">
        <v>4</v>
      </c>
      <c r="H243" cm="1">
        <f t="array" ref="H243:K246">_xlfn.MAP(_xlfn.ANCHORARRAY(C243),_xlfn.LAMBDA(_xlpm.val,SUM(C243:_xlpm.val)))</f>
        <v>1</v>
      </c>
      <c r="I243">
        <v>3</v>
      </c>
      <c r="J243">
        <v>6</v>
      </c>
      <c r="K243">
        <v>10</v>
      </c>
    </row>
    <row r="244" spans="1:13" x14ac:dyDescent="0.4">
      <c r="A244" s="24" t="s">
        <v>2727</v>
      </c>
      <c r="C244">
        <v>5</v>
      </c>
      <c r="D244">
        <v>6</v>
      </c>
      <c r="E244">
        <v>7</v>
      </c>
      <c r="F244">
        <v>8</v>
      </c>
      <c r="H244">
        <v>6</v>
      </c>
      <c r="I244">
        <v>14</v>
      </c>
      <c r="J244">
        <v>24</v>
      </c>
      <c r="K244">
        <v>36</v>
      </c>
    </row>
    <row r="245" spans="1:13" x14ac:dyDescent="0.4">
      <c r="A245" s="24" t="s">
        <v>2727</v>
      </c>
      <c r="C245">
        <v>9</v>
      </c>
      <c r="D245">
        <v>10</v>
      </c>
      <c r="E245">
        <v>11</v>
      </c>
      <c r="F245">
        <v>12</v>
      </c>
      <c r="H245">
        <v>15</v>
      </c>
      <c r="I245">
        <v>33</v>
      </c>
      <c r="J245">
        <v>54</v>
      </c>
      <c r="K245">
        <v>78</v>
      </c>
    </row>
    <row r="246" spans="1:13" x14ac:dyDescent="0.4">
      <c r="A246" s="24" t="s">
        <v>2727</v>
      </c>
      <c r="C246">
        <v>13</v>
      </c>
      <c r="D246">
        <v>14</v>
      </c>
      <c r="E246">
        <v>15</v>
      </c>
      <c r="F246">
        <v>16</v>
      </c>
      <c r="H246">
        <v>28</v>
      </c>
      <c r="I246">
        <v>60</v>
      </c>
      <c r="J246">
        <v>96</v>
      </c>
      <c r="K246">
        <v>136</v>
      </c>
    </row>
    <row r="247" spans="1:13" x14ac:dyDescent="0.4">
      <c r="A247" s="24" t="s">
        <v>2727</v>
      </c>
    </row>
    <row r="248" spans="1:13" x14ac:dyDescent="0.4">
      <c r="A248" s="24" t="s">
        <v>2727</v>
      </c>
      <c r="C248" t="s">
        <v>2878</v>
      </c>
    </row>
    <row r="249" spans="1:13" x14ac:dyDescent="0.4">
      <c r="A249" s="24" t="s">
        <v>2727</v>
      </c>
    </row>
    <row r="250" spans="1:13" x14ac:dyDescent="0.4">
      <c r="A250" s="24" t="s">
        <v>2727</v>
      </c>
      <c r="B250" s="6" t="s">
        <v>2879</v>
      </c>
      <c r="C250" s="25" t="s">
        <v>2882</v>
      </c>
      <c r="D250" s="25" t="s">
        <v>2883</v>
      </c>
      <c r="E250" s="25" t="s">
        <v>2953</v>
      </c>
      <c r="F250" s="25" t="s">
        <v>2954</v>
      </c>
    </row>
    <row r="251" spans="1:13" x14ac:dyDescent="0.4">
      <c r="A251" s="24" t="s">
        <v>2727</v>
      </c>
      <c r="B251" s="6">
        <f>ROW()</f>
        <v>251</v>
      </c>
      <c r="C251" t="s">
        <v>2880</v>
      </c>
      <c r="D251" t="s">
        <v>2883</v>
      </c>
      <c r="E251" t="s">
        <v>2882</v>
      </c>
      <c r="F251" t="s">
        <v>2883</v>
      </c>
      <c r="H251" t="s">
        <v>2884</v>
      </c>
      <c r="I251" t="s">
        <v>2880</v>
      </c>
    </row>
    <row r="252" spans="1:13" x14ac:dyDescent="0.4">
      <c r="A252" s="24" t="s">
        <v>2727</v>
      </c>
      <c r="B252" s="6">
        <f>ROW()</f>
        <v>252</v>
      </c>
      <c r="C252" t="s">
        <v>2880</v>
      </c>
      <c r="D252" t="s">
        <v>2882</v>
      </c>
      <c r="E252" t="s">
        <v>2881</v>
      </c>
      <c r="F252" t="s">
        <v>2880</v>
      </c>
      <c r="I252" t="str" cm="1">
        <f t="array" aca="1" ref="I252" ca="1">CELL("address",C251)</f>
        <v>$C$251</v>
      </c>
    </row>
    <row r="253" spans="1:13" x14ac:dyDescent="0.4">
      <c r="A253" s="24" t="s">
        <v>2727</v>
      </c>
      <c r="B253" s="6">
        <f>ROW()</f>
        <v>253</v>
      </c>
      <c r="C253" t="s">
        <v>2882</v>
      </c>
      <c r="D253" t="s">
        <v>2882</v>
      </c>
      <c r="E253" t="s">
        <v>2882</v>
      </c>
      <c r="F253" t="s">
        <v>2880</v>
      </c>
      <c r="H253" s="4" t="s">
        <v>2885</v>
      </c>
      <c r="I253" t="str" cm="1">
        <f t="array" aca="1" ref="I253:M253" ca="1">SUBSTITUTE(_xlfn.TOROW(_xlfn.MAP(C251:F254,_xlfn.LAMBDA(_xlpm.val,IF(_xlpm.val=I251,CELL("address",_xlpm.val),NA()))),3),"$","")</f>
        <v>C251</v>
      </c>
      <c r="J253" t="str">
        <f ca="1"/>
        <v>C252</v>
      </c>
      <c r="K253" t="str">
        <f ca="1"/>
        <v>F252</v>
      </c>
      <c r="L253" t="str">
        <f ca="1"/>
        <v>F253</v>
      </c>
      <c r="M253" t="str">
        <f ca="1"/>
        <v>E254</v>
      </c>
    </row>
    <row r="254" spans="1:13" x14ac:dyDescent="0.4">
      <c r="A254" s="24" t="s">
        <v>2727</v>
      </c>
      <c r="B254" s="6">
        <f>ROW()</f>
        <v>254</v>
      </c>
      <c r="C254" t="s">
        <v>2882</v>
      </c>
      <c r="D254" t="s">
        <v>2882</v>
      </c>
      <c r="E254" t="s">
        <v>2880</v>
      </c>
      <c r="F254" t="s">
        <v>2882</v>
      </c>
      <c r="H254" s="4" t="s">
        <v>2952</v>
      </c>
    </row>
    <row r="255" spans="1:13" x14ac:dyDescent="0.4">
      <c r="A255" s="24" t="s">
        <v>2727</v>
      </c>
    </row>
    <row r="256" spans="1:13" x14ac:dyDescent="0.4">
      <c r="A256" s="24" t="s">
        <v>2727</v>
      </c>
      <c r="B256" s="6" t="s">
        <v>2886</v>
      </c>
      <c r="G256" s="4" t="s">
        <v>2887</v>
      </c>
    </row>
    <row r="257" spans="1:32" x14ac:dyDescent="0.4">
      <c r="A257" s="24" t="s">
        <v>2727</v>
      </c>
      <c r="C257">
        <v>2</v>
      </c>
      <c r="D257">
        <v>3</v>
      </c>
      <c r="E257">
        <v>4</v>
      </c>
      <c r="F257" s="4"/>
      <c r="G257" cm="1">
        <f t="array" ref="G257:I259">_xlfn.MAP(C257:E259,IF(_xlfn.SEQUENCE(,COLUMNS(C257:E259)),_xlfn.SEQUENCE(ROWS(C257:E259))),_xlfn.LAMBDA(_xlpm.val,_xlpm.pow,_xlpm.val^_xlpm.pow))</f>
        <v>2</v>
      </c>
      <c r="H257">
        <v>3</v>
      </c>
      <c r="I257">
        <v>4</v>
      </c>
      <c r="J257" s="4"/>
    </row>
    <row r="258" spans="1:32" x14ac:dyDescent="0.4">
      <c r="A258" s="24" t="s">
        <v>2727</v>
      </c>
      <c r="C258">
        <v>2</v>
      </c>
      <c r="D258">
        <v>3</v>
      </c>
      <c r="E258">
        <v>4</v>
      </c>
      <c r="F258" s="4"/>
      <c r="G258">
        <v>4</v>
      </c>
      <c r="H258">
        <v>9</v>
      </c>
      <c r="I258">
        <v>16</v>
      </c>
      <c r="J258" s="4"/>
    </row>
    <row r="259" spans="1:32" x14ac:dyDescent="0.4">
      <c r="A259" s="24" t="s">
        <v>2727</v>
      </c>
      <c r="C259">
        <v>2</v>
      </c>
      <c r="D259">
        <v>3</v>
      </c>
      <c r="E259">
        <v>4</v>
      </c>
      <c r="F259" s="4"/>
      <c r="G259">
        <v>8</v>
      </c>
      <c r="H259">
        <v>27</v>
      </c>
      <c r="I259">
        <v>64</v>
      </c>
      <c r="J259" s="4"/>
    </row>
    <row r="260" spans="1:32" x14ac:dyDescent="0.4">
      <c r="A260" s="24" t="s">
        <v>2727</v>
      </c>
      <c r="C260" s="4"/>
      <c r="D260" s="4"/>
      <c r="E260" s="4"/>
      <c r="F260" s="4"/>
      <c r="H260" s="4"/>
      <c r="I260" s="4"/>
      <c r="J260" s="4"/>
    </row>
    <row r="261" spans="1:32" x14ac:dyDescent="0.4">
      <c r="A261" s="24" t="s">
        <v>2727</v>
      </c>
      <c r="B261" s="6" t="s">
        <v>2896</v>
      </c>
      <c r="C261" s="4"/>
      <c r="D261" s="4"/>
      <c r="E261" s="4"/>
      <c r="F261" s="4" t="s">
        <v>2919</v>
      </c>
      <c r="G261" s="4" t="s">
        <v>2918</v>
      </c>
      <c r="H261" s="4" t="s">
        <v>2920</v>
      </c>
      <c r="J261" s="4"/>
    </row>
    <row r="262" spans="1:32" x14ac:dyDescent="0.4">
      <c r="A262" s="24" t="s">
        <v>2727</v>
      </c>
      <c r="C262">
        <v>2</v>
      </c>
      <c r="D262">
        <v>3</v>
      </c>
      <c r="E262">
        <v>4</v>
      </c>
      <c r="F262" s="4" t="s">
        <v>2871</v>
      </c>
      <c r="G262" s="4" cm="1">
        <f t="array" ref="G262:G264">_xlfn.BYROW(C262:E264,_xlfn.LAMBDA(_xlpm.row_value,INDEX(_xlfn.HSTACK(_xleta.SUM,_xleta.AVERAGE,_xleta.MAX),ROW(_xlpm.row_value)-ROW(C262)+1)(_xlpm.row_value)))</f>
        <v>9</v>
      </c>
      <c r="H262" s="4" cm="1">
        <f t="array" ref="H262:H264">_xlfn.BYROW(_xlfn.HSTACK(_xlfn.SEQUENCE(ROWS(C263:E265)),C263:E265),_xlfn.LAMBDA(_xlpm.rw,INDEX(_xlfn.HSTACK(_xleta.SUM,_xleta.AVERAGE,_xleta.MAX),INDEX(_xlpm.rw, 1))(_xlfn.DROP(_xlpm.rw,,1))))</f>
        <v>18</v>
      </c>
      <c r="J262" s="4"/>
    </row>
    <row r="263" spans="1:32" x14ac:dyDescent="0.4">
      <c r="A263" s="24" t="s">
        <v>2727</v>
      </c>
      <c r="C263">
        <v>5</v>
      </c>
      <c r="D263">
        <v>6</v>
      </c>
      <c r="E263">
        <v>7</v>
      </c>
      <c r="F263" s="4" t="s">
        <v>2895</v>
      </c>
      <c r="G263" s="4">
        <v>6</v>
      </c>
      <c r="H263" s="4">
        <v>9</v>
      </c>
      <c r="J263" s="4"/>
    </row>
    <row r="264" spans="1:32" x14ac:dyDescent="0.4">
      <c r="A264" s="24" t="s">
        <v>2727</v>
      </c>
      <c r="C264">
        <v>8</v>
      </c>
      <c r="D264">
        <v>9</v>
      </c>
      <c r="E264">
        <v>10</v>
      </c>
      <c r="F264" s="4" t="s">
        <v>2849</v>
      </c>
      <c r="G264" s="4">
        <v>10</v>
      </c>
      <c r="H264" s="4">
        <v>0</v>
      </c>
      <c r="J264" s="4"/>
    </row>
    <row r="265" spans="1:32" x14ac:dyDescent="0.4">
      <c r="A265" s="24" t="s">
        <v>2727</v>
      </c>
    </row>
    <row r="266" spans="1:32" x14ac:dyDescent="0.4">
      <c r="A266" s="24" t="s">
        <v>2727</v>
      </c>
      <c r="B266" s="6" t="s">
        <v>2897</v>
      </c>
      <c r="P266" t="s">
        <v>2898</v>
      </c>
      <c r="S266" t="s">
        <v>2899</v>
      </c>
      <c r="V266" t="s">
        <v>2900</v>
      </c>
    </row>
    <row r="267" spans="1:32" x14ac:dyDescent="0.4">
      <c r="A267" s="24" t="s">
        <v>2727</v>
      </c>
      <c r="D267" s="4" t="str" cm="1">
        <f t="array" ref="D267:O267">_xlfn.ANCHORARRAY(SummaryTables!C2)</f>
        <v>Jan</v>
      </c>
      <c r="E267" s="4" t="str">
        <v>Feb</v>
      </c>
      <c r="F267" s="4" t="str">
        <v>Mar</v>
      </c>
      <c r="G267" s="4" t="str">
        <v>Apr</v>
      </c>
      <c r="H267" s="4" t="str">
        <v>May</v>
      </c>
      <c r="I267" s="4" t="str">
        <v>Jun</v>
      </c>
      <c r="J267" s="4" t="str">
        <v>Jul</v>
      </c>
      <c r="K267" s="4" t="str">
        <v>Aug</v>
      </c>
      <c r="L267" s="4" t="str">
        <v>Sep</v>
      </c>
      <c r="M267" s="4" t="str">
        <v>Oct</v>
      </c>
      <c r="N267" s="4" t="str">
        <v>Nov</v>
      </c>
      <c r="O267" s="4" t="str">
        <v>Dec</v>
      </c>
      <c r="P267" s="4" t="s">
        <v>2871</v>
      </c>
      <c r="Q267" s="4" t="s">
        <v>2806</v>
      </c>
      <c r="R267" s="4" t="s">
        <v>2850</v>
      </c>
      <c r="S267" s="4" t="s">
        <v>2871</v>
      </c>
      <c r="T267" s="4" t="s">
        <v>2806</v>
      </c>
      <c r="U267" s="4" t="s">
        <v>2850</v>
      </c>
      <c r="V267" s="4" t="s">
        <v>2871</v>
      </c>
      <c r="W267" s="4" t="s">
        <v>2806</v>
      </c>
      <c r="X267" s="4" t="s">
        <v>2850</v>
      </c>
      <c r="Y267" s="4" t="s">
        <v>2849</v>
      </c>
    </row>
    <row r="268" spans="1:32" x14ac:dyDescent="0.4">
      <c r="A268" s="24" t="s">
        <v>2727</v>
      </c>
      <c r="C268" s="4" cm="1">
        <f t="array" ref="C268:C277">_xlfn.ANCHORARRAY(SummaryTables!B3)</f>
        <v>2016</v>
      </c>
      <c r="D268" s="3" cm="1">
        <f t="array" ref="D268:O277">_xlfn.ANCHORARRAY(SummaryTables!C3)</f>
        <v>722.66000000000008</v>
      </c>
      <c r="E268" s="3">
        <v>2654.72</v>
      </c>
      <c r="F268" s="3">
        <v>1658.5300000000002</v>
      </c>
      <c r="G268" s="3">
        <v>1664.1100000000001</v>
      </c>
      <c r="H268" s="3">
        <v>2223.39</v>
      </c>
      <c r="I268" s="3">
        <v>2159.1700000000005</v>
      </c>
      <c r="J268" s="3">
        <v>1773.4900000000002</v>
      </c>
      <c r="K268" s="3">
        <v>1708.7200000000003</v>
      </c>
      <c r="L268" s="3">
        <v>2656.63</v>
      </c>
      <c r="M268" s="3">
        <v>1919.8700000000001</v>
      </c>
      <c r="N268" s="3">
        <v>1883.2900000000002</v>
      </c>
      <c r="O268" s="3">
        <v>1124.72</v>
      </c>
      <c r="P268" s="3" cm="1">
        <f t="array" ref="P268:Q268">_xlfn.BYROW(_xlfn.ANCHORARRAY(D268),_xlfn.HSTACK(_xleta.SUM,_xleta.AVERAGE))</f>
        <v>22149.300000000003</v>
      </c>
      <c r="Q268" s="3">
        <v>1845.7750000000003</v>
      </c>
      <c r="R268" s="3"/>
      <c r="S268" s="3" cm="1">
        <f t="array" ref="S268:T277">_xlfn.HSTACK(_xlfn.BYROW(_xlfn.ANCHORARRAY(D268),_xleta.SUM),_xlfn.BYROW(_xlfn.ANCHORARRAY(D268),_xleta.AVERAGE))</f>
        <v>22149.300000000003</v>
      </c>
      <c r="T268" s="3">
        <v>1845.7750000000003</v>
      </c>
      <c r="U268" s="3"/>
      <c r="V268" s="3" cm="1">
        <f t="array" ref="V268:Y277">_xlfn.REDUCE(_xlfn.BYROW(_xlfn.ANCHORARRAY(D268),_xleta.SUM),_xlfn.HSTACK(_xleta.AVERAGE,_xlfn.LAMBDA(_xlpm.row_values,LARGE(_xlpm.row_values,2)),_xleta.MAX),_xlfn.LAMBDA(_xlpm.prev_result,_xlpm.fn,_xlfn.HSTACK(_xlpm.prev_result,_xlfn.BYROW(_xlfn.ANCHORARRAY(D268),_xlpm.fn))))</f>
        <v>22149.300000000003</v>
      </c>
      <c r="W268" s="3">
        <v>1845.7750000000003</v>
      </c>
      <c r="X268" s="3">
        <v>2654.72</v>
      </c>
      <c r="Y268" s="3">
        <v>2656.63</v>
      </c>
      <c r="Z268" s="3"/>
      <c r="AA268" s="3"/>
      <c r="AB268" s="3"/>
      <c r="AC268" s="3"/>
      <c r="AD268" s="3"/>
      <c r="AE268" s="3"/>
      <c r="AF268" s="3"/>
    </row>
    <row r="269" spans="1:32" x14ac:dyDescent="0.4">
      <c r="A269" s="24" t="s">
        <v>2727</v>
      </c>
      <c r="C269" s="4">
        <v>2017</v>
      </c>
      <c r="D269" s="3">
        <v>1952.86</v>
      </c>
      <c r="E269" s="3">
        <v>1320.99</v>
      </c>
      <c r="F269" s="3">
        <v>1842.9700000000003</v>
      </c>
      <c r="G269" s="3">
        <v>2243.3399999999997</v>
      </c>
      <c r="H269" s="3">
        <v>1783.0899999999997</v>
      </c>
      <c r="I269" s="3">
        <v>2138.42</v>
      </c>
      <c r="J269" s="3">
        <v>1899.69</v>
      </c>
      <c r="K269" s="3">
        <v>1765.7400000000002</v>
      </c>
      <c r="L269" s="3">
        <v>2459.58</v>
      </c>
      <c r="M269" s="3">
        <v>1905.3700000000003</v>
      </c>
      <c r="N269" s="3">
        <v>1240.5100000000002</v>
      </c>
      <c r="O269" s="3">
        <v>2404.5700000000006</v>
      </c>
      <c r="P269" s="3"/>
      <c r="Q269" s="3"/>
      <c r="R269" s="3"/>
      <c r="S269" s="3">
        <v>22957.129999999997</v>
      </c>
      <c r="T269" s="3">
        <v>1913.0941666666665</v>
      </c>
      <c r="U269" s="3"/>
      <c r="V269" s="3">
        <v>22957.129999999997</v>
      </c>
      <c r="W269" s="3">
        <v>1913.0941666666665</v>
      </c>
      <c r="X269" s="3">
        <v>2404.5700000000006</v>
      </c>
      <c r="Y269" s="3">
        <v>2459.58</v>
      </c>
      <c r="Z269" s="3"/>
      <c r="AA269" s="3"/>
      <c r="AB269" s="3"/>
      <c r="AC269" s="3"/>
      <c r="AD269" s="3"/>
      <c r="AE269" s="3"/>
      <c r="AF269" s="3"/>
    </row>
    <row r="270" spans="1:32" x14ac:dyDescent="0.4">
      <c r="A270" s="24" t="s">
        <v>2727</v>
      </c>
      <c r="C270" s="4">
        <v>2018</v>
      </c>
      <c r="D270" s="3">
        <v>1851.95</v>
      </c>
      <c r="E270" s="3">
        <v>1922.7600000000004</v>
      </c>
      <c r="F270" s="3">
        <v>1911.3800000000003</v>
      </c>
      <c r="G270" s="3">
        <v>2401.13</v>
      </c>
      <c r="H270" s="3">
        <v>2164.1999999999998</v>
      </c>
      <c r="I270" s="3">
        <v>1192.03</v>
      </c>
      <c r="J270" s="3">
        <v>1690.5000000000002</v>
      </c>
      <c r="K270" s="3">
        <v>2019.8600000000004</v>
      </c>
      <c r="L270" s="3">
        <v>2080.56</v>
      </c>
      <c r="M270" s="3">
        <v>2110.7799999999997</v>
      </c>
      <c r="N270" s="3">
        <v>1869.8600000000004</v>
      </c>
      <c r="O270" s="3">
        <v>1985.4700000000003</v>
      </c>
      <c r="P270" s="3"/>
      <c r="Q270" s="3"/>
      <c r="R270" s="3"/>
      <c r="S270" s="3">
        <v>23200.480000000003</v>
      </c>
      <c r="T270" s="3">
        <v>1933.3733333333337</v>
      </c>
      <c r="U270" s="3"/>
      <c r="V270" s="3">
        <v>23200.480000000003</v>
      </c>
      <c r="W270" s="3">
        <v>1933.3733333333337</v>
      </c>
      <c r="X270" s="3">
        <v>2164.1999999999998</v>
      </c>
      <c r="Y270" s="3">
        <v>2401.13</v>
      </c>
      <c r="Z270" s="3"/>
      <c r="AA270" s="3"/>
      <c r="AB270" s="3"/>
      <c r="AC270" s="3"/>
      <c r="AD270" s="3"/>
      <c r="AE270" s="3"/>
      <c r="AF270" s="3"/>
    </row>
    <row r="271" spans="1:32" x14ac:dyDescent="0.4">
      <c r="A271" s="24" t="s">
        <v>2727</v>
      </c>
      <c r="C271" s="4">
        <v>2019</v>
      </c>
      <c r="D271" s="3">
        <v>2063.4999999999995</v>
      </c>
      <c r="E271" s="3">
        <v>1331.05</v>
      </c>
      <c r="F271" s="3">
        <v>2711.66</v>
      </c>
      <c r="G271" s="3">
        <v>1462.0100000000002</v>
      </c>
      <c r="H271" s="3">
        <v>1616.9</v>
      </c>
      <c r="I271" s="3">
        <v>1657.9300000000003</v>
      </c>
      <c r="J271" s="3">
        <v>1785.06</v>
      </c>
      <c r="K271" s="3">
        <v>2051.5800000000004</v>
      </c>
      <c r="L271" s="3">
        <v>2380.3300000000008</v>
      </c>
      <c r="M271" s="3">
        <v>1679.0100000000002</v>
      </c>
      <c r="N271" s="3">
        <v>2080.54</v>
      </c>
      <c r="O271" s="3">
        <v>2249.2200000000003</v>
      </c>
      <c r="P271" s="3"/>
      <c r="Q271" s="3"/>
      <c r="R271" s="3"/>
      <c r="S271" s="3">
        <v>23068.79</v>
      </c>
      <c r="T271" s="3">
        <v>1922.3991666666668</v>
      </c>
      <c r="U271" s="3"/>
      <c r="V271" s="3">
        <v>23068.79</v>
      </c>
      <c r="W271" s="3">
        <v>1922.3991666666668</v>
      </c>
      <c r="X271" s="3">
        <v>2380.3300000000008</v>
      </c>
      <c r="Y271" s="3">
        <v>2711.66</v>
      </c>
      <c r="Z271" s="3"/>
      <c r="AA271" s="3"/>
      <c r="AB271" s="3"/>
      <c r="AC271" s="3"/>
      <c r="AD271" s="3"/>
      <c r="AE271" s="3"/>
      <c r="AF271" s="3"/>
    </row>
    <row r="272" spans="1:32" x14ac:dyDescent="0.4">
      <c r="A272" s="24" t="s">
        <v>2727</v>
      </c>
      <c r="C272" s="4">
        <v>2020</v>
      </c>
      <c r="D272" s="3">
        <v>1323.41</v>
      </c>
      <c r="E272" s="3">
        <v>1395.5000000000002</v>
      </c>
      <c r="F272" s="3">
        <v>1942.9499999999998</v>
      </c>
      <c r="G272" s="3">
        <v>1858.2300000000002</v>
      </c>
      <c r="H272" s="3">
        <v>2404.3200000000002</v>
      </c>
      <c r="I272" s="3">
        <v>1567.7300000000002</v>
      </c>
      <c r="J272" s="3">
        <v>1947.1000000000004</v>
      </c>
      <c r="K272" s="3">
        <v>1920.6800000000003</v>
      </c>
      <c r="L272" s="3">
        <v>1465.8000000000002</v>
      </c>
      <c r="M272" s="3">
        <v>1663.3</v>
      </c>
      <c r="N272" s="3">
        <v>2698.7999999999997</v>
      </c>
      <c r="O272" s="3">
        <v>2801.67</v>
      </c>
      <c r="P272" s="3"/>
      <c r="Q272" s="3"/>
      <c r="R272" s="3"/>
      <c r="S272" s="3">
        <v>22989.489999999998</v>
      </c>
      <c r="T272" s="3">
        <v>1915.7908333333332</v>
      </c>
      <c r="U272" s="3"/>
      <c r="V272" s="3">
        <v>22989.489999999998</v>
      </c>
      <c r="W272" s="3">
        <v>1915.7908333333332</v>
      </c>
      <c r="X272" s="3">
        <v>2698.7999999999997</v>
      </c>
      <c r="Y272" s="3">
        <v>2801.67</v>
      </c>
      <c r="Z272" s="3"/>
      <c r="AA272" s="3"/>
      <c r="AB272" s="3"/>
      <c r="AC272" s="3"/>
      <c r="AD272" s="3"/>
      <c r="AE272" s="3"/>
      <c r="AF272" s="3"/>
    </row>
    <row r="273" spans="1:34" x14ac:dyDescent="0.4">
      <c r="A273" s="24" t="s">
        <v>2727</v>
      </c>
      <c r="C273" s="4">
        <v>2021</v>
      </c>
      <c r="D273" s="3">
        <v>2486.71</v>
      </c>
      <c r="E273" s="3">
        <v>1689.93</v>
      </c>
      <c r="F273" s="3">
        <v>1222.8900000000003</v>
      </c>
      <c r="G273" s="3">
        <v>1847.8300000000004</v>
      </c>
      <c r="H273" s="3">
        <v>2254.02</v>
      </c>
      <c r="I273" s="3">
        <v>1344.0100000000002</v>
      </c>
      <c r="J273" s="3">
        <v>1547.4000000000003</v>
      </c>
      <c r="K273" s="3">
        <v>1874.4500000000003</v>
      </c>
      <c r="L273" s="3">
        <v>1032.72</v>
      </c>
      <c r="M273" s="3">
        <v>1959.0600000000004</v>
      </c>
      <c r="N273" s="3">
        <v>1833.3000000000004</v>
      </c>
      <c r="O273" s="3">
        <v>1410.3600000000001</v>
      </c>
      <c r="P273" s="3"/>
      <c r="Q273" s="3"/>
      <c r="R273" s="3"/>
      <c r="S273" s="3">
        <v>20502.68</v>
      </c>
      <c r="T273" s="3">
        <v>1708.5566666666666</v>
      </c>
      <c r="U273" s="3"/>
      <c r="V273" s="3">
        <v>20502.68</v>
      </c>
      <c r="W273" s="3">
        <v>1708.5566666666666</v>
      </c>
      <c r="X273" s="3">
        <v>2254.02</v>
      </c>
      <c r="Y273" s="3">
        <v>2486.71</v>
      </c>
      <c r="Z273" s="3"/>
      <c r="AA273" s="3"/>
      <c r="AB273" s="3"/>
      <c r="AC273" s="3"/>
      <c r="AD273" s="3"/>
      <c r="AE273" s="3"/>
      <c r="AF273" s="3"/>
    </row>
    <row r="274" spans="1:34" x14ac:dyDescent="0.4">
      <c r="A274" s="24" t="s">
        <v>2727</v>
      </c>
      <c r="C274" s="4">
        <v>2022</v>
      </c>
      <c r="D274" s="3">
        <v>1704.91</v>
      </c>
      <c r="E274" s="3">
        <v>1879.68</v>
      </c>
      <c r="F274" s="3">
        <v>2203.9600000000005</v>
      </c>
      <c r="G274" s="3">
        <v>1722.4899999999998</v>
      </c>
      <c r="H274" s="3">
        <v>1167.42</v>
      </c>
      <c r="I274" s="3">
        <v>1416.3600000000004</v>
      </c>
      <c r="J274" s="3">
        <v>2104.86</v>
      </c>
      <c r="K274" s="3">
        <v>2101.9700000000003</v>
      </c>
      <c r="L274" s="3">
        <v>2508.33</v>
      </c>
      <c r="M274" s="3">
        <v>2271.94</v>
      </c>
      <c r="N274" s="3">
        <v>1564.5400000000002</v>
      </c>
      <c r="O274" s="3">
        <v>2445.2999999999997</v>
      </c>
      <c r="P274" s="3"/>
      <c r="Q274" s="3"/>
      <c r="R274" s="3"/>
      <c r="S274" s="3">
        <v>23091.760000000002</v>
      </c>
      <c r="T274" s="3">
        <v>1924.3133333333335</v>
      </c>
      <c r="U274" s="3"/>
      <c r="V274" s="3">
        <v>23091.760000000002</v>
      </c>
      <c r="W274" s="3">
        <v>1924.3133333333335</v>
      </c>
      <c r="X274" s="3">
        <v>2445.2999999999997</v>
      </c>
      <c r="Y274" s="3">
        <v>2508.33</v>
      </c>
      <c r="Z274" s="3"/>
      <c r="AA274" s="3"/>
      <c r="AB274" s="3"/>
      <c r="AC274" s="3"/>
      <c r="AD274" s="3"/>
      <c r="AE274" s="3"/>
      <c r="AF274" s="3"/>
    </row>
    <row r="275" spans="1:34" x14ac:dyDescent="0.4">
      <c r="A275" s="24" t="s">
        <v>2727</v>
      </c>
      <c r="C275" s="4">
        <v>2023</v>
      </c>
      <c r="D275" s="3">
        <v>1885.7199999999998</v>
      </c>
      <c r="E275" s="3">
        <v>1388.8400000000001</v>
      </c>
      <c r="F275" s="3">
        <v>2487.9100000000003</v>
      </c>
      <c r="G275" s="3">
        <v>1777.17</v>
      </c>
      <c r="H275" s="3">
        <v>1529.8600000000001</v>
      </c>
      <c r="I275" s="3">
        <v>1189.0800000000002</v>
      </c>
      <c r="J275" s="3">
        <v>1131.6400000000003</v>
      </c>
      <c r="K275" s="3">
        <v>1743.0900000000004</v>
      </c>
      <c r="L275" s="3">
        <v>1972.7900000000004</v>
      </c>
      <c r="M275" s="3">
        <v>1876.6100000000001</v>
      </c>
      <c r="N275" s="3">
        <v>1414.8100000000002</v>
      </c>
      <c r="O275" s="3">
        <v>1769.8700000000001</v>
      </c>
      <c r="P275" s="3"/>
      <c r="Q275" s="3"/>
      <c r="R275" s="3"/>
      <c r="S275" s="3">
        <v>20167.390000000003</v>
      </c>
      <c r="T275" s="3">
        <v>1680.6158333333335</v>
      </c>
      <c r="U275" s="3"/>
      <c r="V275" s="3">
        <v>20167.390000000003</v>
      </c>
      <c r="W275" s="3">
        <v>1680.6158333333335</v>
      </c>
      <c r="X275" s="3">
        <v>1972.7900000000004</v>
      </c>
      <c r="Y275" s="3">
        <v>2487.9100000000003</v>
      </c>
      <c r="Z275" s="3"/>
      <c r="AA275" s="3"/>
      <c r="AB275" s="3"/>
      <c r="AC275" s="3"/>
      <c r="AD275" s="3"/>
      <c r="AE275" s="3"/>
      <c r="AF275" s="3"/>
    </row>
    <row r="276" spans="1:34" x14ac:dyDescent="0.4">
      <c r="A276" s="24" t="s">
        <v>2727</v>
      </c>
      <c r="C276" s="4">
        <v>2024</v>
      </c>
      <c r="D276" s="3">
        <v>2302.21</v>
      </c>
      <c r="E276" s="3">
        <v>1937.19</v>
      </c>
      <c r="F276" s="3">
        <v>1859.5000000000002</v>
      </c>
      <c r="G276" s="3">
        <v>1558.3300000000002</v>
      </c>
      <c r="H276" s="3">
        <v>2357.36</v>
      </c>
      <c r="I276" s="3">
        <v>1953.7200000000005</v>
      </c>
      <c r="J276" s="3">
        <v>1777.0300000000002</v>
      </c>
      <c r="K276" s="3">
        <v>1896.2500000000002</v>
      </c>
      <c r="L276" s="3">
        <v>2085.7200000000003</v>
      </c>
      <c r="M276" s="3">
        <v>1909.1700000000003</v>
      </c>
      <c r="N276" s="3">
        <v>1823.0500000000004</v>
      </c>
      <c r="O276" s="3">
        <v>1799.7900000000002</v>
      </c>
      <c r="P276" s="3"/>
      <c r="Q276" s="3"/>
      <c r="R276" s="3"/>
      <c r="S276" s="3">
        <v>23259.320000000003</v>
      </c>
      <c r="T276" s="3">
        <v>1938.2766666666669</v>
      </c>
      <c r="U276" s="3"/>
      <c r="V276" s="3">
        <v>23259.320000000003</v>
      </c>
      <c r="W276" s="3">
        <v>1938.2766666666669</v>
      </c>
      <c r="X276" s="3">
        <v>2302.21</v>
      </c>
      <c r="Y276" s="3">
        <v>2357.36</v>
      </c>
      <c r="Z276" s="3"/>
      <c r="AA276" s="3"/>
      <c r="AB276" s="3"/>
      <c r="AC276" s="3"/>
      <c r="AD276" s="3"/>
      <c r="AE276" s="3"/>
      <c r="AF276" s="3"/>
    </row>
    <row r="277" spans="1:34" x14ac:dyDescent="0.4">
      <c r="A277" s="24" t="s">
        <v>2727</v>
      </c>
      <c r="C277" s="4">
        <v>2025</v>
      </c>
      <c r="D277" s="3">
        <v>1557.6100000000004</v>
      </c>
      <c r="E277" s="3">
        <v>853.15000000000009</v>
      </c>
      <c r="F277" s="3">
        <v>550.19000000000005</v>
      </c>
      <c r="G277" s="3">
        <v>419.36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/>
      <c r="S277" s="3">
        <v>3380.3100000000004</v>
      </c>
      <c r="T277" s="3">
        <v>281.69250000000005</v>
      </c>
      <c r="U277" s="3"/>
      <c r="V277" s="3">
        <v>3380.3100000000004</v>
      </c>
      <c r="W277" s="3">
        <v>281.69250000000005</v>
      </c>
      <c r="X277" s="3">
        <v>853.15000000000009</v>
      </c>
      <c r="Y277" s="3">
        <v>1557.6100000000004</v>
      </c>
      <c r="Z277" s="3"/>
      <c r="AA277" s="3"/>
      <c r="AB277" s="3"/>
      <c r="AC277" s="3"/>
      <c r="AD277" s="3"/>
      <c r="AE277" s="3"/>
      <c r="AF277" s="3"/>
    </row>
    <row r="278" spans="1:34" x14ac:dyDescent="0.4">
      <c r="A278" s="24" t="s">
        <v>2727</v>
      </c>
    </row>
    <row r="279" spans="1:34" x14ac:dyDescent="0.4">
      <c r="A279" s="24" t="s">
        <v>2727</v>
      </c>
      <c r="B279" s="6" t="s">
        <v>2921</v>
      </c>
      <c r="E279" s="11"/>
      <c r="F279" s="4"/>
      <c r="G279" s="4"/>
      <c r="H279" s="4"/>
      <c r="I279" s="11"/>
      <c r="J279" s="4"/>
      <c r="K279" s="4"/>
      <c r="L279" s="4"/>
      <c r="M279" s="4"/>
    </row>
    <row r="280" spans="1:34" ht="56.25" customHeight="1" x14ac:dyDescent="0.4">
      <c r="A280" s="24" t="s">
        <v>2727</v>
      </c>
      <c r="C280" s="4" t="s">
        <v>2922</v>
      </c>
      <c r="D280" s="18"/>
      <c r="E280" s="11"/>
      <c r="G280" s="22"/>
      <c r="H280" s="4"/>
      <c r="I280" s="11"/>
      <c r="J280" s="4"/>
      <c r="K280" s="4"/>
      <c r="L280" s="4"/>
      <c r="M280" s="4"/>
    </row>
    <row r="281" spans="1:34" ht="56.25" customHeight="1" x14ac:dyDescent="0.4">
      <c r="A281" s="24" t="s">
        <v>2727</v>
      </c>
      <c r="C281" s="18" t="s">
        <v>2924</v>
      </c>
      <c r="D281" s="4" t="s">
        <v>110</v>
      </c>
      <c r="E281" s="11"/>
      <c r="F281" s="4" t="s">
        <v>2923</v>
      </c>
      <c r="G281" s="4"/>
      <c r="H281" s="4" t="s">
        <v>2925</v>
      </c>
      <c r="I281" s="4" t="str">
        <f>D281</f>
        <v>Strategy</v>
      </c>
      <c r="J281" s="4"/>
      <c r="K281" s="4"/>
      <c r="L281" s="4"/>
      <c r="M281" s="4"/>
      <c r="N281" s="4"/>
      <c r="O281" s="4"/>
      <c r="P281" s="4"/>
      <c r="Q281" s="4"/>
      <c r="R281" s="4"/>
      <c r="T281" s="16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4" ht="48" customHeight="1" x14ac:dyDescent="0.4">
      <c r="A282" s="24" t="s">
        <v>2727</v>
      </c>
      <c r="C282" s="4" t="s">
        <v>2927</v>
      </c>
      <c r="D282" s="4" t="s">
        <v>2694</v>
      </c>
      <c r="F282" s="3" t="str" cm="1">
        <f t="array" ref="F282">_xlfn.XLOOKUP(100000000000000,_xlfn.ANCHORARRAY(D283),_xlfn.ANCHORARRAY(C283),,-1)</f>
        <v>CUST0095</v>
      </c>
      <c r="H282" s="3" t="str" cm="1">
        <f t="array" ref="H282">_xlfn.LET(_xlpm.customers,_xlfn.UNIQUE(tbl_Order[CustomerID]),
    _xlpm.spend,_xlfn.BYROW(_xlpm.customers,_xlfn.LAMBDA(_xlpm.customer,SUMIFS(tbl_OrderProduct[LinePrice],tbl_OrderProduct[Product Category],I281,tbl_OrderProduct[CustNumber],_xlpm.customer))),
    _xlpm.result,_xlfn.XLOOKUP(1000000000,_xlpm.spend,_xlpm.customers,,-1),
    _xlpm.result)</f>
        <v>CUST0095</v>
      </c>
      <c r="I282" s="11"/>
      <c r="J282" s="4"/>
      <c r="K282" s="4"/>
      <c r="L282" s="4"/>
      <c r="M282" s="4"/>
      <c r="T282" s="4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H282" s="3"/>
    </row>
    <row r="283" spans="1:34" ht="48" customHeight="1" x14ac:dyDescent="0.4">
      <c r="C283" t="str" cm="1">
        <f t="array" ref="C283:C1199">_xlfn.UNIQUE(tbl_Order[CustomerID])</f>
        <v>CUST0127</v>
      </c>
      <c r="D283" s="3" cm="1">
        <f t="array" ref="D283:D1199">SUMIFS(tbl_OrderProduct[LinePrice],tbl_OrderProduct[CustNumber],_xlfn.ANCHORARRAY(C283),tbl_OrderProduct[Product Category],D281)</f>
        <v>360.91</v>
      </c>
      <c r="E283" s="11"/>
      <c r="G283" s="22"/>
      <c r="H283" s="3"/>
      <c r="I283" s="11"/>
      <c r="J283" s="4"/>
      <c r="K283" s="4"/>
      <c r="L283" s="4"/>
      <c r="M283" s="4"/>
      <c r="T283" s="4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4" ht="48" customHeight="1" x14ac:dyDescent="0.4">
      <c r="C284" s="16" t="str">
        <v>CUST0090</v>
      </c>
      <c r="D284" s="3">
        <v>152.94</v>
      </c>
      <c r="E284" s="11"/>
      <c r="F284" s="4"/>
      <c r="G284" s="4"/>
      <c r="H284" s="3"/>
      <c r="I284" s="4"/>
      <c r="J284" s="4"/>
      <c r="K284" s="4"/>
      <c r="L284" s="4"/>
      <c r="M284" s="4"/>
      <c r="N284" s="4"/>
      <c r="O284" s="4"/>
      <c r="P284" s="4"/>
      <c r="T284" s="4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4" ht="48" customHeight="1" x14ac:dyDescent="0.4">
      <c r="C285" s="16" t="str">
        <v>CUST0424</v>
      </c>
      <c r="D285" s="3">
        <v>297.75</v>
      </c>
      <c r="E285" s="11"/>
      <c r="F285" s="4"/>
      <c r="G285" s="4"/>
      <c r="H285" s="3"/>
      <c r="I285" s="11"/>
      <c r="J285" s="4"/>
      <c r="K285" s="4"/>
      <c r="L285" s="4"/>
      <c r="M285" s="4"/>
      <c r="T285" s="4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4" ht="48" customHeight="1" x14ac:dyDescent="0.4">
      <c r="C286" s="16" t="str">
        <v>CUST0267</v>
      </c>
      <c r="D286" s="3">
        <v>29</v>
      </c>
      <c r="E286" s="11"/>
      <c r="F286" s="4"/>
      <c r="G286" s="4"/>
      <c r="H286" s="3"/>
      <c r="I286" s="11"/>
      <c r="J286" s="4"/>
      <c r="K286" s="4"/>
      <c r="L286" s="4"/>
      <c r="M286" s="4"/>
      <c r="T286" s="4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4" x14ac:dyDescent="0.4">
      <c r="C287" t="str">
        <v>CUST0680</v>
      </c>
      <c r="D287" s="3">
        <v>202.39</v>
      </c>
      <c r="E287" s="11"/>
      <c r="F287" s="4"/>
      <c r="G287" s="4"/>
      <c r="H287" s="3"/>
      <c r="I287" s="11"/>
      <c r="J287" s="4"/>
      <c r="K287" s="4"/>
      <c r="L287" s="4"/>
      <c r="M287" s="4"/>
      <c r="T287" s="4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4" x14ac:dyDescent="0.4">
      <c r="C288" t="str">
        <v>CUST0966</v>
      </c>
      <c r="D288" s="3">
        <v>130</v>
      </c>
      <c r="E288" s="5"/>
      <c r="F288" s="5"/>
      <c r="H288" s="3"/>
    </row>
    <row r="289" spans="3:9" x14ac:dyDescent="0.4">
      <c r="C289" t="str">
        <v>CUST1185</v>
      </c>
      <c r="D289" s="3">
        <v>348.49</v>
      </c>
      <c r="E289" s="4"/>
      <c r="F289" s="4"/>
      <c r="H289" s="3"/>
    </row>
    <row r="290" spans="3:9" x14ac:dyDescent="0.4">
      <c r="C290" t="str">
        <v>CUST0578</v>
      </c>
      <c r="D290" s="3">
        <v>136.44</v>
      </c>
      <c r="F290" s="3"/>
      <c r="H290" s="3"/>
    </row>
    <row r="291" spans="3:9" x14ac:dyDescent="0.4">
      <c r="C291" t="str">
        <v>CUST0667</v>
      </c>
      <c r="D291" s="3">
        <v>331.96000000000004</v>
      </c>
      <c r="F291" s="3"/>
      <c r="H291" s="3"/>
    </row>
    <row r="292" spans="3:9" x14ac:dyDescent="0.4">
      <c r="C292" t="str">
        <v>CUST0465</v>
      </c>
      <c r="D292" s="3">
        <v>194.49</v>
      </c>
      <c r="F292" s="3"/>
      <c r="H292" s="3"/>
    </row>
    <row r="293" spans="3:9" x14ac:dyDescent="0.4">
      <c r="C293" t="str">
        <v>CUST0170</v>
      </c>
      <c r="D293" s="3">
        <v>276.29999999999995</v>
      </c>
      <c r="H293" s="3"/>
    </row>
    <row r="294" spans="3:9" x14ac:dyDescent="0.4">
      <c r="C294" t="str">
        <v>CUST0443</v>
      </c>
      <c r="D294" s="3">
        <v>209.33999999999997</v>
      </c>
      <c r="H294" s="3"/>
    </row>
    <row r="295" spans="3:9" x14ac:dyDescent="0.4">
      <c r="C295" t="str">
        <v>CUST0010</v>
      </c>
      <c r="D295" s="3">
        <v>0</v>
      </c>
      <c r="E295" s="4"/>
      <c r="F295" s="4"/>
      <c r="G295" s="4"/>
      <c r="H295" s="3"/>
      <c r="I295" s="4"/>
    </row>
    <row r="296" spans="3:9" x14ac:dyDescent="0.4">
      <c r="C296" t="str">
        <v>CUST0067</v>
      </c>
      <c r="D296" s="3">
        <v>44.5</v>
      </c>
      <c r="E296" s="3"/>
      <c r="G296" s="3"/>
      <c r="H296" s="3"/>
      <c r="I296" s="3"/>
    </row>
    <row r="297" spans="3:9" x14ac:dyDescent="0.4">
      <c r="C297" t="str">
        <v>CUST0372</v>
      </c>
      <c r="D297" s="3">
        <v>0</v>
      </c>
      <c r="E297" s="3"/>
      <c r="G297" s="3"/>
      <c r="H297" s="3"/>
      <c r="I297" s="3"/>
    </row>
    <row r="298" spans="3:9" x14ac:dyDescent="0.4">
      <c r="C298" t="str">
        <v>CUST0650</v>
      </c>
      <c r="D298" s="3">
        <v>212.49</v>
      </c>
      <c r="E298" s="3"/>
      <c r="G298" s="3"/>
      <c r="H298" s="3"/>
      <c r="I298" s="3"/>
    </row>
    <row r="299" spans="3:9" x14ac:dyDescent="0.4">
      <c r="C299" t="str">
        <v>CUST1226</v>
      </c>
      <c r="D299" s="3">
        <v>64.95</v>
      </c>
      <c r="E299" s="3"/>
      <c r="H299" s="3"/>
    </row>
    <row r="300" spans="3:9" x14ac:dyDescent="0.4">
      <c r="C300" t="str">
        <v>CUST0749</v>
      </c>
      <c r="D300" s="3">
        <v>49</v>
      </c>
      <c r="H300" s="3"/>
    </row>
    <row r="301" spans="3:9" x14ac:dyDescent="0.4">
      <c r="C301" t="str">
        <v>CUST0652</v>
      </c>
      <c r="D301" s="3">
        <v>179.93</v>
      </c>
      <c r="E301" s="4"/>
      <c r="H301" s="3"/>
    </row>
    <row r="302" spans="3:9" x14ac:dyDescent="0.4">
      <c r="C302" t="str">
        <v>CUST0385</v>
      </c>
      <c r="D302" s="3">
        <v>106</v>
      </c>
      <c r="F302" s="3"/>
      <c r="H302" s="3"/>
    </row>
    <row r="303" spans="3:9" x14ac:dyDescent="0.4">
      <c r="C303" t="str">
        <v>CUST1027</v>
      </c>
      <c r="D303" s="3">
        <v>24</v>
      </c>
      <c r="F303" s="3"/>
      <c r="H303" s="3"/>
    </row>
    <row r="304" spans="3:9" x14ac:dyDescent="0.4">
      <c r="C304" t="str">
        <v>CUST0907</v>
      </c>
      <c r="D304" s="3">
        <v>78</v>
      </c>
      <c r="H304" s="3"/>
    </row>
    <row r="305" spans="3:8" x14ac:dyDescent="0.4">
      <c r="C305" t="str">
        <v>CUST0514</v>
      </c>
      <c r="D305" s="3">
        <v>20.49</v>
      </c>
      <c r="H305" s="3"/>
    </row>
    <row r="306" spans="3:8" x14ac:dyDescent="0.4">
      <c r="C306" t="str">
        <v>CUST0661</v>
      </c>
      <c r="D306" s="3">
        <v>24</v>
      </c>
      <c r="H306" s="3"/>
    </row>
    <row r="307" spans="3:8" x14ac:dyDescent="0.4">
      <c r="C307" t="str">
        <v>CUST0120</v>
      </c>
      <c r="D307" s="3">
        <v>78.95</v>
      </c>
      <c r="H307" s="3"/>
    </row>
    <row r="308" spans="3:8" x14ac:dyDescent="0.4">
      <c r="C308" t="str">
        <v>CUST1104</v>
      </c>
      <c r="D308" s="3">
        <v>116.49000000000001</v>
      </c>
      <c r="H308" s="3"/>
    </row>
    <row r="309" spans="3:8" x14ac:dyDescent="0.4">
      <c r="C309" t="str">
        <v>CUST0148</v>
      </c>
      <c r="D309" s="3">
        <v>0</v>
      </c>
      <c r="H309" s="3"/>
    </row>
    <row r="310" spans="3:8" x14ac:dyDescent="0.4">
      <c r="C310" t="str">
        <v>CUST0627</v>
      </c>
      <c r="D310" s="3">
        <v>226.88</v>
      </c>
      <c r="H310" s="3"/>
    </row>
    <row r="311" spans="3:8" x14ac:dyDescent="0.4">
      <c r="C311" t="str">
        <v>CUST0582</v>
      </c>
      <c r="D311" s="3">
        <v>15.5</v>
      </c>
      <c r="H311" s="3"/>
    </row>
    <row r="312" spans="3:8" x14ac:dyDescent="0.4">
      <c r="C312" t="str">
        <v>CUST0590</v>
      </c>
      <c r="D312" s="3">
        <v>185.85000000000002</v>
      </c>
      <c r="H312" s="3"/>
    </row>
    <row r="313" spans="3:8" x14ac:dyDescent="0.4">
      <c r="C313" t="str">
        <v>CUST0095</v>
      </c>
      <c r="D313" s="3">
        <v>661.82</v>
      </c>
      <c r="H313" s="3"/>
    </row>
    <row r="314" spans="3:8" x14ac:dyDescent="0.4">
      <c r="C314" t="str">
        <v>CUST0519</v>
      </c>
      <c r="D314" s="3">
        <v>0</v>
      </c>
      <c r="H314" s="3"/>
    </row>
    <row r="315" spans="3:8" x14ac:dyDescent="0.4">
      <c r="C315" t="str">
        <v>CUST0457</v>
      </c>
      <c r="D315" s="3">
        <v>48.5</v>
      </c>
      <c r="E315" s="4"/>
      <c r="H315" s="3"/>
    </row>
    <row r="316" spans="3:8" x14ac:dyDescent="0.4">
      <c r="C316" t="str">
        <v>CUST0279</v>
      </c>
      <c r="D316" s="3">
        <v>116</v>
      </c>
      <c r="E316" s="1"/>
      <c r="H316" s="3"/>
    </row>
    <row r="317" spans="3:8" x14ac:dyDescent="0.4">
      <c r="C317" t="str">
        <v>CUST0335</v>
      </c>
      <c r="D317" s="3">
        <v>0</v>
      </c>
      <c r="E317" s="1"/>
      <c r="H317" s="3"/>
    </row>
    <row r="318" spans="3:8" x14ac:dyDescent="0.4">
      <c r="C318" t="str">
        <v>CUST1060</v>
      </c>
      <c r="D318" s="3">
        <v>152.94</v>
      </c>
      <c r="H318" s="3"/>
    </row>
    <row r="319" spans="3:8" x14ac:dyDescent="0.4">
      <c r="C319" t="str">
        <v>CUST1299</v>
      </c>
      <c r="D319" s="3">
        <v>24</v>
      </c>
      <c r="H319" s="3"/>
    </row>
    <row r="320" spans="3:8" x14ac:dyDescent="0.4">
      <c r="C320" t="str">
        <v>CUST0920</v>
      </c>
      <c r="D320" s="3">
        <v>98.98</v>
      </c>
      <c r="E320" s="4"/>
      <c r="H320" s="3"/>
    </row>
    <row r="321" spans="3:10" x14ac:dyDescent="0.4">
      <c r="C321" t="str">
        <v>CUST0206</v>
      </c>
      <c r="D321" s="3">
        <v>126.48</v>
      </c>
      <c r="E321" s="1"/>
      <c r="H321" s="3"/>
    </row>
    <row r="322" spans="3:10" x14ac:dyDescent="0.4">
      <c r="C322" t="str">
        <v>CUST0400</v>
      </c>
      <c r="D322" s="3">
        <v>212.94</v>
      </c>
      <c r="E322" s="1"/>
      <c r="H322" s="3"/>
    </row>
    <row r="323" spans="3:10" x14ac:dyDescent="0.4">
      <c r="C323" t="str">
        <v>CUST0009</v>
      </c>
      <c r="D323" s="3">
        <v>20.49</v>
      </c>
      <c r="H323" s="3"/>
    </row>
    <row r="324" spans="3:10" x14ac:dyDescent="0.4">
      <c r="C324" t="str">
        <v>CUST0631</v>
      </c>
      <c r="D324" s="3">
        <v>90.47</v>
      </c>
      <c r="H324" s="3"/>
    </row>
    <row r="325" spans="3:10" x14ac:dyDescent="0.4">
      <c r="C325" s="12" t="str">
        <v>CUST0589</v>
      </c>
      <c r="D325" s="3">
        <v>0</v>
      </c>
      <c r="H325" s="3"/>
    </row>
    <row r="326" spans="3:10" x14ac:dyDescent="0.4">
      <c r="C326" s="12" t="str">
        <v>CUST0419</v>
      </c>
      <c r="D326" s="3">
        <v>118</v>
      </c>
      <c r="H326" s="3"/>
    </row>
    <row r="327" spans="3:10" x14ac:dyDescent="0.4">
      <c r="C327" t="str">
        <v>CUST1072</v>
      </c>
      <c r="D327" s="3">
        <v>17.5</v>
      </c>
      <c r="H327" s="3"/>
    </row>
    <row r="328" spans="3:10" x14ac:dyDescent="0.4">
      <c r="C328" t="str">
        <v>CUST0588</v>
      </c>
      <c r="D328" s="3">
        <v>143.49</v>
      </c>
      <c r="H328" s="3"/>
    </row>
    <row r="329" spans="3:10" x14ac:dyDescent="0.4">
      <c r="C329" t="str">
        <v>CUST0870</v>
      </c>
      <c r="D329" s="3">
        <v>155.44</v>
      </c>
      <c r="E329" s="4"/>
      <c r="G329" s="4"/>
      <c r="H329" s="3"/>
      <c r="I329" s="4"/>
    </row>
    <row r="330" spans="3:10" x14ac:dyDescent="0.4">
      <c r="C330" t="str">
        <v>CUST0284</v>
      </c>
      <c r="D330" s="3">
        <v>147.9</v>
      </c>
      <c r="E330" s="3"/>
      <c r="H330" s="3"/>
      <c r="I330" s="3"/>
    </row>
    <row r="331" spans="3:10" x14ac:dyDescent="0.4">
      <c r="C331" t="str">
        <v>CUST1179</v>
      </c>
      <c r="D331" s="3">
        <v>0</v>
      </c>
      <c r="H331" s="3"/>
    </row>
    <row r="332" spans="3:10" x14ac:dyDescent="0.4">
      <c r="C332" t="str">
        <v>CUST0293</v>
      </c>
      <c r="D332" s="3">
        <v>126.98</v>
      </c>
      <c r="H332" s="3"/>
    </row>
    <row r="333" spans="3:10" x14ac:dyDescent="0.4">
      <c r="C333" t="str">
        <v>CUST0948</v>
      </c>
      <c r="D333" s="3">
        <v>314.97000000000003</v>
      </c>
      <c r="E333" s="4"/>
      <c r="F333" s="4"/>
      <c r="H333" s="3"/>
      <c r="I333" s="4"/>
      <c r="J333" s="4"/>
    </row>
    <row r="334" spans="3:10" x14ac:dyDescent="0.4">
      <c r="C334" t="str">
        <v>CUST0989</v>
      </c>
      <c r="D334" s="3">
        <v>131.47</v>
      </c>
      <c r="E334" s="3"/>
      <c r="F334" s="3"/>
      <c r="G334" s="8"/>
      <c r="H334" s="3"/>
      <c r="I334" s="3"/>
      <c r="J334" s="3"/>
    </row>
    <row r="335" spans="3:10" x14ac:dyDescent="0.4">
      <c r="C335" t="str">
        <v>CUST1180</v>
      </c>
      <c r="D335" s="3">
        <v>0</v>
      </c>
      <c r="E335" s="3"/>
      <c r="F335" s="3"/>
      <c r="H335" s="3"/>
      <c r="I335" s="3"/>
      <c r="J335" s="3"/>
    </row>
    <row r="336" spans="3:10" x14ac:dyDescent="0.4">
      <c r="C336" t="str">
        <v>CUST0518</v>
      </c>
      <c r="D336" s="3">
        <v>34.99</v>
      </c>
      <c r="E336" s="3"/>
      <c r="F336" s="3"/>
      <c r="H336" s="3"/>
      <c r="I336" s="3"/>
      <c r="J336" s="3"/>
    </row>
    <row r="337" spans="3:8" x14ac:dyDescent="0.4">
      <c r="C337" t="str">
        <v>CUST1211</v>
      </c>
      <c r="D337" s="3">
        <v>17.5</v>
      </c>
      <c r="H337" s="3"/>
    </row>
    <row r="338" spans="3:8" x14ac:dyDescent="0.4">
      <c r="C338" t="str">
        <v>CUST1250</v>
      </c>
      <c r="D338" s="3">
        <v>216.8</v>
      </c>
      <c r="G338" s="4"/>
      <c r="H338" s="3"/>
    </row>
    <row r="339" spans="3:8" x14ac:dyDescent="0.4">
      <c r="C339" t="str">
        <v>CUST0868</v>
      </c>
      <c r="D339" s="3">
        <v>126.98</v>
      </c>
      <c r="H339" s="3"/>
    </row>
    <row r="340" spans="3:8" x14ac:dyDescent="0.4">
      <c r="C340" t="str">
        <v>CUST0480</v>
      </c>
      <c r="D340" s="3">
        <v>105.44</v>
      </c>
      <c r="H340" s="3"/>
    </row>
    <row r="341" spans="3:8" x14ac:dyDescent="0.4">
      <c r="C341" t="str">
        <v>CUST0845</v>
      </c>
      <c r="D341" s="3">
        <v>0</v>
      </c>
      <c r="H341" s="3"/>
    </row>
    <row r="342" spans="3:8" x14ac:dyDescent="0.4">
      <c r="C342" t="str">
        <v>CUST0723</v>
      </c>
      <c r="D342" s="3">
        <v>199.39000000000001</v>
      </c>
      <c r="H342" s="3"/>
    </row>
    <row r="343" spans="3:8" x14ac:dyDescent="0.4">
      <c r="C343" t="str">
        <v>CUST1292</v>
      </c>
      <c r="D343" s="3">
        <v>226.89</v>
      </c>
      <c r="H343" s="3"/>
    </row>
    <row r="344" spans="3:8" x14ac:dyDescent="0.4">
      <c r="C344" t="str">
        <v>CUST0153</v>
      </c>
      <c r="D344" s="3">
        <v>175.39000000000001</v>
      </c>
      <c r="H344" s="3"/>
    </row>
    <row r="345" spans="3:8" x14ac:dyDescent="0.4">
      <c r="C345" t="str">
        <v>CUST0211</v>
      </c>
      <c r="D345" s="3">
        <v>253.98000000000002</v>
      </c>
      <c r="H345" s="3"/>
    </row>
    <row r="346" spans="3:8" x14ac:dyDescent="0.4">
      <c r="C346" t="str">
        <v>CUST1101</v>
      </c>
      <c r="D346" s="3">
        <v>491.37</v>
      </c>
      <c r="H346" s="3"/>
    </row>
    <row r="347" spans="3:8" x14ac:dyDescent="0.4">
      <c r="C347" t="str">
        <v>CUST0469</v>
      </c>
      <c r="D347" s="3">
        <v>0</v>
      </c>
      <c r="H347" s="3"/>
    </row>
    <row r="348" spans="3:8" x14ac:dyDescent="0.4">
      <c r="C348" t="str">
        <v>CUST1228</v>
      </c>
      <c r="D348" s="3">
        <v>418.24</v>
      </c>
      <c r="H348" s="3"/>
    </row>
    <row r="349" spans="3:8" x14ac:dyDescent="0.4">
      <c r="C349" t="str">
        <v>CUST1151</v>
      </c>
      <c r="D349" s="3">
        <v>69.98</v>
      </c>
      <c r="H349" s="3"/>
    </row>
    <row r="350" spans="3:8" x14ac:dyDescent="0.4">
      <c r="C350" t="str">
        <v>CUST1020</v>
      </c>
      <c r="D350" s="3">
        <v>187.93</v>
      </c>
      <c r="H350" s="3"/>
    </row>
    <row r="351" spans="3:8" x14ac:dyDescent="0.4">
      <c r="C351" t="str">
        <v>CUST0333</v>
      </c>
      <c r="D351" s="3">
        <v>53</v>
      </c>
      <c r="H351" s="3"/>
    </row>
    <row r="352" spans="3:8" x14ac:dyDescent="0.4">
      <c r="C352" t="str">
        <v>CUST0155</v>
      </c>
      <c r="D352" s="3">
        <v>66.45</v>
      </c>
      <c r="H352" s="3"/>
    </row>
    <row r="353" spans="3:8" x14ac:dyDescent="0.4">
      <c r="C353" t="str">
        <v>CUST0706</v>
      </c>
      <c r="D353" s="3">
        <v>49.95</v>
      </c>
      <c r="H353" s="3"/>
    </row>
    <row r="354" spans="3:8" x14ac:dyDescent="0.4">
      <c r="C354" t="str">
        <v>CUST0795</v>
      </c>
      <c r="D354" s="3">
        <v>182.93</v>
      </c>
      <c r="H354" s="3"/>
    </row>
    <row r="355" spans="3:8" x14ac:dyDescent="0.4">
      <c r="C355" t="str">
        <v>CUST0502</v>
      </c>
      <c r="D355" s="3">
        <v>218.98000000000002</v>
      </c>
      <c r="H355" s="3"/>
    </row>
    <row r="356" spans="3:8" x14ac:dyDescent="0.4">
      <c r="C356" t="str">
        <v>CUST0646</v>
      </c>
      <c r="D356" s="3">
        <v>372.9</v>
      </c>
      <c r="H356" s="3"/>
    </row>
    <row r="357" spans="3:8" x14ac:dyDescent="0.4">
      <c r="C357" t="str">
        <v>CUST1184</v>
      </c>
      <c r="D357" s="3">
        <v>53</v>
      </c>
      <c r="H357" s="3"/>
    </row>
    <row r="358" spans="3:8" x14ac:dyDescent="0.4">
      <c r="C358" t="str">
        <v>CUST0751</v>
      </c>
      <c r="D358" s="3">
        <v>276.98</v>
      </c>
      <c r="H358" s="3"/>
    </row>
    <row r="359" spans="3:8" x14ac:dyDescent="0.4">
      <c r="C359" t="str">
        <v>CUST0685</v>
      </c>
      <c r="D359" s="3">
        <v>359.82000000000005</v>
      </c>
      <c r="H359" s="3"/>
    </row>
    <row r="360" spans="3:8" x14ac:dyDescent="0.4">
      <c r="C360" t="str">
        <v>CUST0034</v>
      </c>
      <c r="D360" s="3">
        <v>0</v>
      </c>
      <c r="H360" s="3"/>
    </row>
    <row r="361" spans="3:8" x14ac:dyDescent="0.4">
      <c r="C361" t="str">
        <v>CUST0308</v>
      </c>
      <c r="D361" s="3">
        <v>0</v>
      </c>
      <c r="H361" s="3"/>
    </row>
    <row r="362" spans="3:8" x14ac:dyDescent="0.4">
      <c r="C362" t="str">
        <v>CUST0318</v>
      </c>
      <c r="D362" s="3">
        <v>276.95</v>
      </c>
      <c r="H362" s="3"/>
    </row>
    <row r="363" spans="3:8" x14ac:dyDescent="0.4">
      <c r="C363" t="str">
        <v>CUST0370</v>
      </c>
      <c r="D363" s="3">
        <v>198.47000000000003</v>
      </c>
      <c r="H363" s="3"/>
    </row>
    <row r="364" spans="3:8" x14ac:dyDescent="0.4">
      <c r="C364" t="str">
        <v>CUST0298</v>
      </c>
      <c r="D364" s="3">
        <v>12.95</v>
      </c>
      <c r="H364" s="3"/>
    </row>
    <row r="365" spans="3:8" x14ac:dyDescent="0.4">
      <c r="C365" t="str">
        <v>CUST0808</v>
      </c>
      <c r="D365" s="3">
        <v>116</v>
      </c>
      <c r="H365" s="3"/>
    </row>
    <row r="366" spans="3:8" x14ac:dyDescent="0.4">
      <c r="C366" t="str">
        <v>CUST0644</v>
      </c>
      <c r="D366" s="3">
        <v>153.97</v>
      </c>
      <c r="H366" s="3"/>
    </row>
    <row r="367" spans="3:8" x14ac:dyDescent="0.4">
      <c r="C367" t="str">
        <v>CUST0100</v>
      </c>
      <c r="D367" s="3">
        <v>0</v>
      </c>
      <c r="H367" s="3"/>
    </row>
    <row r="368" spans="3:8" x14ac:dyDescent="0.4">
      <c r="C368" t="str">
        <v>CUST0861</v>
      </c>
      <c r="D368" s="3">
        <v>0</v>
      </c>
      <c r="H368" s="3"/>
    </row>
    <row r="369" spans="3:8" x14ac:dyDescent="0.4">
      <c r="C369" t="str">
        <v>CUST0807</v>
      </c>
      <c r="D369" s="3">
        <v>148.85000000000002</v>
      </c>
      <c r="H369" s="3"/>
    </row>
    <row r="370" spans="3:8" x14ac:dyDescent="0.4">
      <c r="C370" t="str">
        <v>CUST0229</v>
      </c>
      <c r="D370" s="3">
        <v>104.98</v>
      </c>
      <c r="H370" s="3"/>
    </row>
    <row r="371" spans="3:8" x14ac:dyDescent="0.4">
      <c r="C371" t="str">
        <v>CUST1019</v>
      </c>
      <c r="D371" s="3">
        <v>257.44</v>
      </c>
      <c r="H371" s="3"/>
    </row>
    <row r="372" spans="3:8" x14ac:dyDescent="0.4">
      <c r="C372" t="str">
        <v>CUST0692</v>
      </c>
      <c r="D372" s="3">
        <v>193.99</v>
      </c>
      <c r="H372" s="3"/>
    </row>
    <row r="373" spans="3:8" x14ac:dyDescent="0.4">
      <c r="C373" t="str">
        <v>CUST1129</v>
      </c>
      <c r="D373" s="3">
        <v>0</v>
      </c>
      <c r="H373" s="3"/>
    </row>
    <row r="374" spans="3:8" x14ac:dyDescent="0.4">
      <c r="C374" t="str">
        <v>CUST0083</v>
      </c>
      <c r="D374" s="3">
        <v>35</v>
      </c>
      <c r="H374" s="3"/>
    </row>
    <row r="375" spans="3:8" x14ac:dyDescent="0.4">
      <c r="C375" t="str">
        <v>CUST1295</v>
      </c>
      <c r="D375" s="3">
        <v>492.36</v>
      </c>
      <c r="H375" s="3"/>
    </row>
    <row r="376" spans="3:8" x14ac:dyDescent="0.4">
      <c r="C376" t="str">
        <v>CUST0439</v>
      </c>
      <c r="D376" s="3">
        <v>130</v>
      </c>
      <c r="H376" s="3"/>
    </row>
    <row r="377" spans="3:8" x14ac:dyDescent="0.4">
      <c r="C377" t="str">
        <v>CUST0759</v>
      </c>
      <c r="D377" s="3">
        <v>44.489999999999995</v>
      </c>
      <c r="H377" s="3"/>
    </row>
    <row r="378" spans="3:8" x14ac:dyDescent="0.4">
      <c r="C378" t="str">
        <v>CUST1177</v>
      </c>
      <c r="D378" s="3">
        <v>37.950000000000003</v>
      </c>
      <c r="H378" s="3"/>
    </row>
    <row r="379" spans="3:8" x14ac:dyDescent="0.4">
      <c r="C379" t="str">
        <v>CUST0136</v>
      </c>
      <c r="D379" s="3">
        <v>58</v>
      </c>
      <c r="H379" s="3"/>
    </row>
    <row r="380" spans="3:8" x14ac:dyDescent="0.4">
      <c r="C380" t="str">
        <v>CUST0492</v>
      </c>
      <c r="D380" s="3">
        <v>120.9</v>
      </c>
      <c r="H380" s="3"/>
    </row>
    <row r="381" spans="3:8" x14ac:dyDescent="0.4">
      <c r="C381" t="str">
        <v>CUST0699</v>
      </c>
      <c r="D381" s="3">
        <v>92.490000000000009</v>
      </c>
      <c r="H381" s="3"/>
    </row>
    <row r="382" spans="3:8" x14ac:dyDescent="0.4">
      <c r="C382" t="str">
        <v>CUST0340</v>
      </c>
      <c r="D382" s="3">
        <v>0</v>
      </c>
      <c r="H382" s="3"/>
    </row>
    <row r="383" spans="3:8" x14ac:dyDescent="0.4">
      <c r="C383" t="str">
        <v>CUST0498</v>
      </c>
      <c r="D383" s="3">
        <v>97.490000000000009</v>
      </c>
      <c r="H383" s="3"/>
    </row>
    <row r="384" spans="3:8" x14ac:dyDescent="0.4">
      <c r="C384" t="str">
        <v>CUST0805</v>
      </c>
      <c r="D384" s="3">
        <v>0</v>
      </c>
      <c r="H384" s="3"/>
    </row>
    <row r="385" spans="3:8" x14ac:dyDescent="0.4">
      <c r="C385" t="str">
        <v>CUST0178</v>
      </c>
      <c r="D385" s="3">
        <v>199.97000000000003</v>
      </c>
      <c r="H385" s="3"/>
    </row>
    <row r="386" spans="3:8" x14ac:dyDescent="0.4">
      <c r="C386" t="str">
        <v>CUST1031</v>
      </c>
      <c r="D386" s="3">
        <v>289.92</v>
      </c>
      <c r="H386" s="3"/>
    </row>
    <row r="387" spans="3:8" x14ac:dyDescent="0.4">
      <c r="C387" t="str">
        <v>CUST0243</v>
      </c>
      <c r="D387" s="3">
        <v>153.97</v>
      </c>
      <c r="H387" s="3"/>
    </row>
    <row r="388" spans="3:8" x14ac:dyDescent="0.4">
      <c r="C388" t="str">
        <v>CUST0069</v>
      </c>
      <c r="D388" s="3">
        <v>78.489999999999995</v>
      </c>
      <c r="H388" s="3"/>
    </row>
    <row r="389" spans="3:8" x14ac:dyDescent="0.4">
      <c r="C389" t="str">
        <v>CUST1223</v>
      </c>
      <c r="D389" s="3">
        <v>340.38</v>
      </c>
      <c r="H389" s="3"/>
    </row>
    <row r="390" spans="3:8" x14ac:dyDescent="0.4">
      <c r="C390" t="str">
        <v>CUST0349</v>
      </c>
      <c r="D390" s="3">
        <v>0</v>
      </c>
      <c r="H390" s="3"/>
    </row>
    <row r="391" spans="3:8" x14ac:dyDescent="0.4">
      <c r="C391" t="str">
        <v>CUST1163</v>
      </c>
      <c r="D391" s="3">
        <v>40.98</v>
      </c>
      <c r="H391" s="3"/>
    </row>
    <row r="392" spans="3:8" x14ac:dyDescent="0.4">
      <c r="C392" t="str">
        <v>CUST0623</v>
      </c>
      <c r="D392" s="3">
        <v>164.97</v>
      </c>
      <c r="H392" s="3"/>
    </row>
    <row r="393" spans="3:8" x14ac:dyDescent="0.4">
      <c r="C393" t="str">
        <v>CUST1197</v>
      </c>
      <c r="D393" s="3">
        <v>39.950000000000003</v>
      </c>
      <c r="H393" s="3"/>
    </row>
    <row r="394" spans="3:8" x14ac:dyDescent="0.4">
      <c r="C394" t="str">
        <v>CUST0969</v>
      </c>
      <c r="D394" s="3">
        <v>0</v>
      </c>
      <c r="H394" s="3"/>
    </row>
    <row r="395" spans="3:8" x14ac:dyDescent="0.4">
      <c r="C395" t="str">
        <v>CUST1241</v>
      </c>
      <c r="D395" s="3">
        <v>54</v>
      </c>
      <c r="H395" s="3"/>
    </row>
    <row r="396" spans="3:8" x14ac:dyDescent="0.4">
      <c r="C396" t="str">
        <v>CUST1214</v>
      </c>
      <c r="D396" s="3">
        <v>237.49</v>
      </c>
      <c r="H396" s="3"/>
    </row>
    <row r="397" spans="3:8" x14ac:dyDescent="0.4">
      <c r="C397" t="str">
        <v>CUST0938</v>
      </c>
      <c r="D397" s="3">
        <v>184.45</v>
      </c>
      <c r="H397" s="3"/>
    </row>
    <row r="398" spans="3:8" x14ac:dyDescent="0.4">
      <c r="C398" t="str">
        <v>CUST1227</v>
      </c>
      <c r="D398" s="3">
        <v>0</v>
      </c>
      <c r="H398" s="3"/>
    </row>
    <row r="399" spans="3:8" x14ac:dyDescent="0.4">
      <c r="C399" t="str">
        <v>CUST1051</v>
      </c>
      <c r="D399" s="3">
        <v>190.98000000000002</v>
      </c>
      <c r="H399" s="3"/>
    </row>
    <row r="400" spans="3:8" x14ac:dyDescent="0.4">
      <c r="C400" t="str">
        <v>CUST0379</v>
      </c>
      <c r="D400" s="3">
        <v>109.98</v>
      </c>
      <c r="H400" s="3"/>
    </row>
    <row r="401" spans="3:8" x14ac:dyDescent="0.4">
      <c r="C401" t="str">
        <v>CUST1235</v>
      </c>
      <c r="D401" s="3">
        <v>53</v>
      </c>
      <c r="H401" s="3"/>
    </row>
    <row r="402" spans="3:8" x14ac:dyDescent="0.4">
      <c r="C402" t="str">
        <v>CUST0180</v>
      </c>
      <c r="D402" s="3">
        <v>140.44</v>
      </c>
      <c r="H402" s="3"/>
    </row>
    <row r="403" spans="3:8" x14ac:dyDescent="0.4">
      <c r="C403" t="str">
        <v>CUST0765</v>
      </c>
      <c r="D403" s="3">
        <v>0</v>
      </c>
      <c r="H403" s="3"/>
    </row>
    <row r="404" spans="3:8" x14ac:dyDescent="0.4">
      <c r="C404" t="str">
        <v>CUST1222</v>
      </c>
      <c r="D404" s="3">
        <v>107.49000000000001</v>
      </c>
      <c r="H404" s="3"/>
    </row>
    <row r="405" spans="3:8" x14ac:dyDescent="0.4">
      <c r="C405" t="str">
        <v>CUST0954</v>
      </c>
      <c r="D405" s="3">
        <v>264.92</v>
      </c>
      <c r="H405" s="3"/>
    </row>
    <row r="406" spans="3:8" x14ac:dyDescent="0.4">
      <c r="C406" t="str">
        <v>CUST0092</v>
      </c>
      <c r="D406" s="3">
        <v>107.99000000000001</v>
      </c>
      <c r="H406" s="3"/>
    </row>
    <row r="407" spans="3:8" x14ac:dyDescent="0.4">
      <c r="C407" t="str">
        <v>CUST0648</v>
      </c>
      <c r="D407" s="3">
        <v>317.78000000000003</v>
      </c>
      <c r="H407" s="3"/>
    </row>
    <row r="408" spans="3:8" x14ac:dyDescent="0.4">
      <c r="C408" t="str">
        <v>CUST0045</v>
      </c>
      <c r="D408" s="3">
        <v>221.91000000000003</v>
      </c>
      <c r="H408" s="3"/>
    </row>
    <row r="409" spans="3:8" x14ac:dyDescent="0.4">
      <c r="C409" t="str">
        <v>CUST0280</v>
      </c>
      <c r="D409" s="3">
        <v>0</v>
      </c>
      <c r="H409" s="3"/>
    </row>
    <row r="410" spans="3:8" x14ac:dyDescent="0.4">
      <c r="C410" t="str">
        <v>CUST0192</v>
      </c>
      <c r="D410" s="3">
        <v>174</v>
      </c>
      <c r="H410" s="3"/>
    </row>
    <row r="411" spans="3:8" x14ac:dyDescent="0.4">
      <c r="C411" t="str">
        <v>CUST1073</v>
      </c>
      <c r="D411" s="3">
        <v>185.85000000000002</v>
      </c>
      <c r="H411" s="3"/>
    </row>
    <row r="412" spans="3:8" x14ac:dyDescent="0.4">
      <c r="C412" t="str">
        <v>CUST0702</v>
      </c>
      <c r="D412" s="3">
        <v>27</v>
      </c>
      <c r="H412" s="3"/>
    </row>
    <row r="413" spans="3:8" x14ac:dyDescent="0.4">
      <c r="C413" t="str">
        <v>CUST0094</v>
      </c>
      <c r="D413" s="3">
        <v>245.95</v>
      </c>
      <c r="H413" s="3"/>
    </row>
    <row r="414" spans="3:8" x14ac:dyDescent="0.4">
      <c r="C414" t="str">
        <v>CUST0041</v>
      </c>
      <c r="D414" s="3">
        <v>184.85</v>
      </c>
      <c r="H414" s="3"/>
    </row>
    <row r="415" spans="3:8" x14ac:dyDescent="0.4">
      <c r="C415" t="str">
        <v>CUST0008</v>
      </c>
      <c r="D415" s="3">
        <v>31</v>
      </c>
      <c r="H415" s="3"/>
    </row>
    <row r="416" spans="3:8" x14ac:dyDescent="0.4">
      <c r="C416" t="str">
        <v>CUST0454</v>
      </c>
      <c r="D416" s="3">
        <v>0</v>
      </c>
      <c r="H416" s="3"/>
    </row>
    <row r="417" spans="3:8" x14ac:dyDescent="0.4">
      <c r="C417" t="str">
        <v>CUST0265</v>
      </c>
      <c r="D417" s="3">
        <v>444.94000000000005</v>
      </c>
      <c r="H417" s="3"/>
    </row>
    <row r="418" spans="3:8" x14ac:dyDescent="0.4">
      <c r="C418" t="str">
        <v>CUST0798</v>
      </c>
      <c r="D418" s="3">
        <v>237.92000000000002</v>
      </c>
      <c r="H418" s="3"/>
    </row>
    <row r="419" spans="3:8" x14ac:dyDescent="0.4">
      <c r="C419" t="str">
        <v>CUST0529</v>
      </c>
      <c r="D419" s="3">
        <v>0</v>
      </c>
      <c r="H419" s="3"/>
    </row>
    <row r="420" spans="3:8" x14ac:dyDescent="0.4">
      <c r="C420" t="str">
        <v>CUST0142</v>
      </c>
      <c r="D420" s="3">
        <v>73.95</v>
      </c>
      <c r="H420" s="3"/>
    </row>
    <row r="421" spans="3:8" x14ac:dyDescent="0.4">
      <c r="C421" t="str">
        <v>CUST1109</v>
      </c>
      <c r="D421" s="3">
        <v>180.85000000000002</v>
      </c>
      <c r="H421" s="3"/>
    </row>
    <row r="422" spans="3:8" x14ac:dyDescent="0.4">
      <c r="C422" t="str">
        <v>CUST1145</v>
      </c>
      <c r="D422" s="3">
        <v>168.44</v>
      </c>
      <c r="H422" s="3"/>
    </row>
    <row r="423" spans="3:8" x14ac:dyDescent="0.4">
      <c r="C423" t="str">
        <v>CUST1202</v>
      </c>
      <c r="D423" s="3">
        <v>308.39</v>
      </c>
      <c r="H423" s="3"/>
    </row>
    <row r="424" spans="3:8" x14ac:dyDescent="0.4">
      <c r="C424" t="str">
        <v>CUST0268</v>
      </c>
      <c r="D424" s="3">
        <v>214.48000000000002</v>
      </c>
      <c r="H424" s="3"/>
    </row>
    <row r="425" spans="3:8" x14ac:dyDescent="0.4">
      <c r="C425" t="str">
        <v>CUST0245</v>
      </c>
      <c r="D425" s="3">
        <v>146.85000000000002</v>
      </c>
      <c r="H425" s="3"/>
    </row>
    <row r="426" spans="3:8" x14ac:dyDescent="0.4">
      <c r="C426" t="str">
        <v>CUST1165</v>
      </c>
      <c r="D426" s="3">
        <v>0</v>
      </c>
      <c r="H426" s="3"/>
    </row>
    <row r="427" spans="3:8" x14ac:dyDescent="0.4">
      <c r="C427" t="str">
        <v>CUST1265</v>
      </c>
      <c r="D427" s="3">
        <v>0</v>
      </c>
      <c r="H427" s="3"/>
    </row>
    <row r="428" spans="3:8" x14ac:dyDescent="0.4">
      <c r="C428" t="str">
        <v>CUST0004</v>
      </c>
      <c r="D428" s="3">
        <v>93.97999999999999</v>
      </c>
      <c r="H428" s="3"/>
    </row>
    <row r="429" spans="3:8" x14ac:dyDescent="0.4">
      <c r="C429" t="str">
        <v>CUST0621</v>
      </c>
      <c r="D429" s="3">
        <v>17.5</v>
      </c>
      <c r="H429" s="3"/>
    </row>
    <row r="430" spans="3:8" x14ac:dyDescent="0.4">
      <c r="C430" t="str">
        <v>CUST0603</v>
      </c>
      <c r="D430" s="3">
        <v>126.95</v>
      </c>
      <c r="H430" s="3"/>
    </row>
    <row r="431" spans="3:8" x14ac:dyDescent="0.4">
      <c r="C431" t="str">
        <v>CUST0753</v>
      </c>
      <c r="D431" s="3">
        <v>0</v>
      </c>
      <c r="H431" s="3"/>
    </row>
    <row r="432" spans="3:8" x14ac:dyDescent="0.4">
      <c r="C432" t="str">
        <v>CUST1021</v>
      </c>
      <c r="D432" s="3">
        <v>54.99</v>
      </c>
      <c r="H432" s="3"/>
    </row>
    <row r="433" spans="3:8" x14ac:dyDescent="0.4">
      <c r="C433" t="str">
        <v>CUST0046</v>
      </c>
      <c r="D433" s="3">
        <v>66.990000000000009</v>
      </c>
      <c r="H433" s="3"/>
    </row>
    <row r="434" spans="3:8" x14ac:dyDescent="0.4">
      <c r="C434" t="str">
        <v>CUST1174</v>
      </c>
      <c r="D434" s="3">
        <v>69.98</v>
      </c>
      <c r="H434" s="3"/>
    </row>
    <row r="435" spans="3:8" x14ac:dyDescent="0.4">
      <c r="C435" t="str">
        <v>CUST0739</v>
      </c>
      <c r="D435" s="3">
        <v>123.49000000000001</v>
      </c>
      <c r="H435" s="3"/>
    </row>
    <row r="436" spans="3:8" x14ac:dyDescent="0.4">
      <c r="C436" t="str">
        <v>CUST1233</v>
      </c>
      <c r="D436" s="3">
        <v>36.989999999999995</v>
      </c>
      <c r="H436" s="3"/>
    </row>
    <row r="437" spans="3:8" x14ac:dyDescent="0.4">
      <c r="C437" t="str">
        <v>CUST0484</v>
      </c>
      <c r="D437" s="3">
        <v>0</v>
      </c>
      <c r="H437" s="3"/>
    </row>
    <row r="438" spans="3:8" x14ac:dyDescent="0.4">
      <c r="C438" t="str">
        <v>CUST0728</v>
      </c>
      <c r="D438" s="3">
        <v>167.98000000000002</v>
      </c>
      <c r="H438" s="3"/>
    </row>
    <row r="439" spans="3:8" x14ac:dyDescent="0.4">
      <c r="C439" t="str">
        <v>CUST0031</v>
      </c>
      <c r="D439" s="3">
        <v>49.5</v>
      </c>
      <c r="H439" s="3"/>
    </row>
    <row r="440" spans="3:8" x14ac:dyDescent="0.4">
      <c r="C440" t="str">
        <v>CUST0873</v>
      </c>
      <c r="D440" s="3">
        <v>116.49000000000001</v>
      </c>
      <c r="H440" s="3"/>
    </row>
    <row r="441" spans="3:8" x14ac:dyDescent="0.4">
      <c r="C441" t="str">
        <v>CUST0218</v>
      </c>
      <c r="D441" s="3">
        <v>40.99</v>
      </c>
      <c r="H441" s="3"/>
    </row>
    <row r="442" spans="3:8" x14ac:dyDescent="0.4">
      <c r="C442" t="str">
        <v>CUST0993</v>
      </c>
      <c r="D442" s="3">
        <v>149.85000000000002</v>
      </c>
      <c r="H442" s="3"/>
    </row>
    <row r="443" spans="3:8" x14ac:dyDescent="0.4">
      <c r="C443" t="str">
        <v>CUST0353</v>
      </c>
      <c r="D443" s="3">
        <v>0</v>
      </c>
      <c r="H443" s="3"/>
    </row>
    <row r="444" spans="3:8" x14ac:dyDescent="0.4">
      <c r="C444" t="str">
        <v>CUST0549</v>
      </c>
      <c r="D444" s="3">
        <v>423.27</v>
      </c>
      <c r="H444" s="3"/>
    </row>
    <row r="445" spans="3:8" x14ac:dyDescent="0.4">
      <c r="C445" t="str">
        <v>CUST0365</v>
      </c>
      <c r="D445" s="3">
        <v>367.87</v>
      </c>
      <c r="H445" s="3"/>
    </row>
    <row r="446" spans="3:8" x14ac:dyDescent="0.4">
      <c r="C446" t="str">
        <v>CUST0884</v>
      </c>
      <c r="D446" s="3">
        <v>165.89</v>
      </c>
      <c r="H446" s="3"/>
    </row>
    <row r="447" spans="3:8" x14ac:dyDescent="0.4">
      <c r="C447" t="str">
        <v>CUST0111</v>
      </c>
      <c r="D447" s="3">
        <v>311.70000000000005</v>
      </c>
      <c r="H447" s="3"/>
    </row>
    <row r="448" spans="3:8" x14ac:dyDescent="0.4">
      <c r="C448" t="str">
        <v>CUST0328</v>
      </c>
      <c r="D448" s="3">
        <v>218.97</v>
      </c>
      <c r="H448" s="3"/>
    </row>
    <row r="449" spans="3:8" x14ac:dyDescent="0.4">
      <c r="C449" t="str">
        <v>CUST0143</v>
      </c>
      <c r="D449" s="3">
        <v>76.44</v>
      </c>
      <c r="H449" s="3"/>
    </row>
    <row r="450" spans="3:8" x14ac:dyDescent="0.4">
      <c r="C450" t="str">
        <v>CUST0076</v>
      </c>
      <c r="D450" s="3">
        <v>382.28999999999996</v>
      </c>
      <c r="H450" s="3"/>
    </row>
    <row r="451" spans="3:8" x14ac:dyDescent="0.4">
      <c r="C451" t="str">
        <v>CUST0599</v>
      </c>
      <c r="D451" s="3">
        <v>0</v>
      </c>
      <c r="H451" s="3"/>
    </row>
    <row r="452" spans="3:8" x14ac:dyDescent="0.4">
      <c r="C452" t="str">
        <v>CUST0995</v>
      </c>
      <c r="D452" s="3">
        <v>116.45</v>
      </c>
      <c r="H452" s="3"/>
    </row>
    <row r="453" spans="3:8" x14ac:dyDescent="0.4">
      <c r="C453" t="str">
        <v>CUST0934</v>
      </c>
      <c r="D453" s="3">
        <v>87</v>
      </c>
      <c r="H453" s="3"/>
    </row>
    <row r="454" spans="3:8" x14ac:dyDescent="0.4">
      <c r="C454" t="str">
        <v>CUST0747</v>
      </c>
      <c r="D454" s="3">
        <v>235.92000000000002</v>
      </c>
      <c r="H454" s="3"/>
    </row>
    <row r="455" spans="3:8" x14ac:dyDescent="0.4">
      <c r="C455" t="str">
        <v>CUST0224</v>
      </c>
      <c r="D455" s="3">
        <v>436.81000000000006</v>
      </c>
      <c r="H455" s="3"/>
    </row>
    <row r="456" spans="3:8" x14ac:dyDescent="0.4">
      <c r="C456" t="str">
        <v>CUST0823</v>
      </c>
      <c r="D456" s="3">
        <v>53</v>
      </c>
      <c r="H456" s="3"/>
    </row>
    <row r="457" spans="3:8" x14ac:dyDescent="0.4">
      <c r="C457" t="str">
        <v>CUST0980</v>
      </c>
      <c r="D457" s="3">
        <v>20.49</v>
      </c>
      <c r="H457" s="3"/>
    </row>
    <row r="458" spans="3:8" x14ac:dyDescent="0.4">
      <c r="C458" t="str">
        <v>CUST0200</v>
      </c>
      <c r="D458" s="3">
        <v>208.94</v>
      </c>
      <c r="H458" s="3"/>
    </row>
    <row r="459" spans="3:8" x14ac:dyDescent="0.4">
      <c r="C459" t="str">
        <v>CUST0743</v>
      </c>
      <c r="D459" s="3">
        <v>87</v>
      </c>
      <c r="H459" s="3"/>
    </row>
    <row r="460" spans="3:8" x14ac:dyDescent="0.4">
      <c r="C460" t="str">
        <v>CUST1231</v>
      </c>
      <c r="D460" s="3">
        <v>158.43</v>
      </c>
      <c r="H460" s="3"/>
    </row>
    <row r="461" spans="3:8" x14ac:dyDescent="0.4">
      <c r="C461" t="str">
        <v>CUST0526</v>
      </c>
      <c r="D461" s="3">
        <v>258.41999999999996</v>
      </c>
      <c r="H461" s="3"/>
    </row>
    <row r="462" spans="3:8" x14ac:dyDescent="0.4">
      <c r="C462" t="str">
        <v>CUST0670</v>
      </c>
      <c r="D462" s="3">
        <v>239.34</v>
      </c>
      <c r="H462" s="3"/>
    </row>
    <row r="463" spans="3:8" x14ac:dyDescent="0.4">
      <c r="C463" t="str">
        <v>CUST0144</v>
      </c>
      <c r="D463" s="3">
        <v>115.47999999999999</v>
      </c>
      <c r="H463" s="3"/>
    </row>
    <row r="464" spans="3:8" x14ac:dyDescent="0.4">
      <c r="C464" t="str">
        <v>CUST0414</v>
      </c>
      <c r="D464" s="3">
        <v>89.44</v>
      </c>
      <c r="H464" s="3"/>
    </row>
    <row r="465" spans="3:8" x14ac:dyDescent="0.4">
      <c r="C465" t="str">
        <v>CUST0123</v>
      </c>
      <c r="D465" s="3">
        <v>128.44</v>
      </c>
      <c r="H465" s="3"/>
    </row>
    <row r="466" spans="3:8" x14ac:dyDescent="0.4">
      <c r="C466" t="str">
        <v>CUST0169</v>
      </c>
      <c r="D466" s="3">
        <v>77</v>
      </c>
      <c r="H466" s="3"/>
    </row>
    <row r="467" spans="3:8" x14ac:dyDescent="0.4">
      <c r="C467" t="str">
        <v>CUST0216</v>
      </c>
      <c r="D467" s="3">
        <v>194.89000000000001</v>
      </c>
      <c r="H467" s="3"/>
    </row>
    <row r="468" spans="3:8" x14ac:dyDescent="0.4">
      <c r="C468" t="str">
        <v>CUST1208</v>
      </c>
      <c r="D468" s="3">
        <v>55.95</v>
      </c>
      <c r="H468" s="3"/>
    </row>
    <row r="469" spans="3:8" x14ac:dyDescent="0.4">
      <c r="C469" t="str">
        <v>CUST0724</v>
      </c>
      <c r="D469" s="3">
        <v>433.34000000000003</v>
      </c>
      <c r="H469" s="3"/>
    </row>
    <row r="470" spans="3:8" x14ac:dyDescent="0.4">
      <c r="C470" t="str">
        <v>CUST0301</v>
      </c>
      <c r="D470" s="3">
        <v>49</v>
      </c>
      <c r="H470" s="3"/>
    </row>
    <row r="471" spans="3:8" x14ac:dyDescent="0.4">
      <c r="C471" t="str">
        <v>CUST0065</v>
      </c>
      <c r="D471" s="3">
        <v>314.43</v>
      </c>
      <c r="H471" s="3"/>
    </row>
    <row r="472" spans="3:8" x14ac:dyDescent="0.4">
      <c r="C472" t="str">
        <v>CUST0812</v>
      </c>
      <c r="D472" s="3">
        <v>63.49</v>
      </c>
      <c r="H472" s="3"/>
    </row>
    <row r="473" spans="3:8" x14ac:dyDescent="0.4">
      <c r="C473" t="str">
        <v>CUST0947</v>
      </c>
      <c r="D473" s="3">
        <v>191.98000000000002</v>
      </c>
      <c r="H473" s="3"/>
    </row>
    <row r="474" spans="3:8" x14ac:dyDescent="0.4">
      <c r="C474" t="str">
        <v>CUST0442</v>
      </c>
      <c r="D474" s="3">
        <v>87</v>
      </c>
      <c r="H474" s="3"/>
    </row>
    <row r="475" spans="3:8" x14ac:dyDescent="0.4">
      <c r="C475" t="str">
        <v>CUST0205</v>
      </c>
      <c r="D475" s="3">
        <v>114.94</v>
      </c>
      <c r="H475" s="3"/>
    </row>
    <row r="476" spans="3:8" x14ac:dyDescent="0.4">
      <c r="C476" t="str">
        <v>CUST0337</v>
      </c>
      <c r="D476" s="3">
        <v>64.95</v>
      </c>
      <c r="H476" s="3"/>
    </row>
    <row r="477" spans="3:8" x14ac:dyDescent="0.4">
      <c r="C477" t="str">
        <v>CUST1201</v>
      </c>
      <c r="D477" s="3">
        <v>0</v>
      </c>
      <c r="H477" s="3"/>
    </row>
    <row r="478" spans="3:8" x14ac:dyDescent="0.4">
      <c r="C478" t="str">
        <v>CUST0305</v>
      </c>
      <c r="D478" s="3">
        <v>308.45</v>
      </c>
      <c r="H478" s="3"/>
    </row>
    <row r="479" spans="3:8" x14ac:dyDescent="0.4">
      <c r="C479" t="str">
        <v>CUST0985</v>
      </c>
      <c r="D479" s="3">
        <v>35</v>
      </c>
      <c r="H479" s="3"/>
    </row>
    <row r="480" spans="3:8" x14ac:dyDescent="0.4">
      <c r="C480" t="str">
        <v>CUST0521</v>
      </c>
      <c r="D480" s="3">
        <v>55.95</v>
      </c>
      <c r="H480" s="3"/>
    </row>
    <row r="481" spans="3:8" x14ac:dyDescent="0.4">
      <c r="C481" t="str">
        <v>CUST1003</v>
      </c>
      <c r="D481" s="3">
        <v>126.98</v>
      </c>
      <c r="H481" s="3"/>
    </row>
    <row r="482" spans="3:8" x14ac:dyDescent="0.4">
      <c r="C482" t="str">
        <v>CUST1190</v>
      </c>
      <c r="D482" s="3">
        <v>271.42</v>
      </c>
      <c r="H482" s="3"/>
    </row>
    <row r="483" spans="3:8" x14ac:dyDescent="0.4">
      <c r="C483" t="str">
        <v>CUST1131</v>
      </c>
      <c r="D483" s="3">
        <v>0</v>
      </c>
      <c r="H483" s="3"/>
    </row>
    <row r="484" spans="3:8" x14ac:dyDescent="0.4">
      <c r="C484" t="str">
        <v>CUST0352</v>
      </c>
      <c r="D484" s="3">
        <v>127.98</v>
      </c>
      <c r="H484" s="3"/>
    </row>
    <row r="485" spans="3:8" x14ac:dyDescent="0.4">
      <c r="C485" t="str">
        <v>CUST0428</v>
      </c>
      <c r="D485" s="3">
        <v>0</v>
      </c>
      <c r="H485" s="3"/>
    </row>
    <row r="486" spans="3:8" x14ac:dyDescent="0.4">
      <c r="C486" t="str">
        <v>CUST0417</v>
      </c>
      <c r="D486" s="3">
        <v>79</v>
      </c>
      <c r="H486" s="3"/>
    </row>
    <row r="487" spans="3:8" x14ac:dyDescent="0.4">
      <c r="C487" t="str">
        <v>CUST1166</v>
      </c>
      <c r="D487" s="3">
        <v>62.5</v>
      </c>
      <c r="H487" s="3"/>
    </row>
    <row r="488" spans="3:8" x14ac:dyDescent="0.4">
      <c r="C488" t="str">
        <v>CUST1284</v>
      </c>
      <c r="D488" s="3">
        <v>0</v>
      </c>
      <c r="H488" s="3"/>
    </row>
    <row r="489" spans="3:8" x14ac:dyDescent="0.4">
      <c r="C489" t="str">
        <v>CUST0643</v>
      </c>
      <c r="D489" s="3">
        <v>112.44</v>
      </c>
      <c r="H489" s="3"/>
    </row>
    <row r="490" spans="3:8" x14ac:dyDescent="0.4">
      <c r="C490" t="str">
        <v>CUST0374</v>
      </c>
      <c r="D490" s="3">
        <v>134.99</v>
      </c>
      <c r="H490" s="3"/>
    </row>
    <row r="491" spans="3:8" x14ac:dyDescent="0.4">
      <c r="C491" t="str">
        <v>CUST0368</v>
      </c>
      <c r="D491" s="3">
        <v>388.78</v>
      </c>
      <c r="H491" s="3"/>
    </row>
    <row r="492" spans="3:8" x14ac:dyDescent="0.4">
      <c r="C492" t="str">
        <v>CUST1272</v>
      </c>
      <c r="D492" s="3">
        <v>12.95</v>
      </c>
      <c r="H492" s="3"/>
    </row>
    <row r="493" spans="3:8" x14ac:dyDescent="0.4">
      <c r="C493" t="str">
        <v>CUST1148</v>
      </c>
      <c r="D493" s="3">
        <v>47</v>
      </c>
      <c r="H493" s="3"/>
    </row>
    <row r="494" spans="3:8" x14ac:dyDescent="0.4">
      <c r="C494" t="str">
        <v>CUST0853</v>
      </c>
      <c r="D494" s="3">
        <v>0</v>
      </c>
      <c r="H494" s="3"/>
    </row>
    <row r="495" spans="3:8" x14ac:dyDescent="0.4">
      <c r="C495" t="str">
        <v>CUST1138</v>
      </c>
      <c r="D495" s="3">
        <v>31</v>
      </c>
      <c r="H495" s="3"/>
    </row>
    <row r="496" spans="3:8" x14ac:dyDescent="0.4">
      <c r="C496" t="str">
        <v>CUST0462</v>
      </c>
      <c r="D496" s="3">
        <v>0</v>
      </c>
      <c r="H496" s="3"/>
    </row>
    <row r="497" spans="3:8" x14ac:dyDescent="0.4">
      <c r="C497" t="str">
        <v>CUST0401</v>
      </c>
      <c r="D497" s="3">
        <v>336.88</v>
      </c>
      <c r="H497" s="3"/>
    </row>
    <row r="498" spans="3:8" x14ac:dyDescent="0.4">
      <c r="C498" t="str">
        <v>CUST0376</v>
      </c>
      <c r="D498" s="3">
        <v>382.94</v>
      </c>
      <c r="H498" s="3"/>
    </row>
    <row r="499" spans="3:8" x14ac:dyDescent="0.4">
      <c r="C499" t="str">
        <v>CUST0412</v>
      </c>
      <c r="D499" s="3">
        <v>69.98</v>
      </c>
      <c r="H499" s="3"/>
    </row>
    <row r="500" spans="3:8" x14ac:dyDescent="0.4">
      <c r="C500" t="str">
        <v>CUST0979</v>
      </c>
      <c r="D500" s="3">
        <v>195.84</v>
      </c>
      <c r="H500" s="3"/>
    </row>
    <row r="501" spans="3:8" x14ac:dyDescent="0.4">
      <c r="C501" t="str">
        <v>CUST0773</v>
      </c>
      <c r="D501" s="3">
        <v>0</v>
      </c>
      <c r="H501" s="3"/>
    </row>
    <row r="502" spans="3:8" x14ac:dyDescent="0.4">
      <c r="C502" t="str">
        <v>CUST0027</v>
      </c>
      <c r="D502" s="3">
        <v>217.48000000000002</v>
      </c>
      <c r="H502" s="3"/>
    </row>
    <row r="503" spans="3:8" x14ac:dyDescent="0.4">
      <c r="C503" t="str">
        <v>CUST1102</v>
      </c>
      <c r="D503" s="3">
        <v>130.9</v>
      </c>
      <c r="H503" s="3"/>
    </row>
    <row r="504" spans="3:8" x14ac:dyDescent="0.4">
      <c r="C504" t="str">
        <v>CUST0426</v>
      </c>
      <c r="D504" s="3">
        <v>0</v>
      </c>
      <c r="H504" s="3"/>
    </row>
    <row r="505" spans="3:8" x14ac:dyDescent="0.4">
      <c r="C505" t="str">
        <v>CUST0383</v>
      </c>
      <c r="D505" s="3">
        <v>17.5</v>
      </c>
      <c r="H505" s="3"/>
    </row>
    <row r="506" spans="3:8" x14ac:dyDescent="0.4">
      <c r="C506" t="str">
        <v>CUST1189</v>
      </c>
      <c r="D506" s="3">
        <v>31</v>
      </c>
      <c r="H506" s="3"/>
    </row>
    <row r="507" spans="3:8" x14ac:dyDescent="0.4">
      <c r="C507" t="str">
        <v>CUST0074</v>
      </c>
      <c r="D507" s="3">
        <v>145.93</v>
      </c>
      <c r="H507" s="3"/>
    </row>
    <row r="508" spans="3:8" x14ac:dyDescent="0.4">
      <c r="C508" t="str">
        <v>CUST0642</v>
      </c>
      <c r="D508" s="3">
        <v>93.990000000000009</v>
      </c>
      <c r="H508" s="3"/>
    </row>
    <row r="509" spans="3:8" x14ac:dyDescent="0.4">
      <c r="C509" t="str">
        <v>CUST0820</v>
      </c>
      <c r="D509" s="3">
        <v>29</v>
      </c>
      <c r="H509" s="3"/>
    </row>
    <row r="510" spans="3:8" x14ac:dyDescent="0.4">
      <c r="C510" t="str">
        <v>CUST0537</v>
      </c>
      <c r="D510" s="3">
        <v>205.93</v>
      </c>
      <c r="H510" s="3"/>
    </row>
    <row r="511" spans="3:8" x14ac:dyDescent="0.4">
      <c r="C511" t="str">
        <v>CUST0750</v>
      </c>
      <c r="D511" s="3">
        <v>252.83000000000004</v>
      </c>
      <c r="H511" s="3"/>
    </row>
    <row r="512" spans="3:8" x14ac:dyDescent="0.4">
      <c r="C512" t="str">
        <v>CUST0917</v>
      </c>
      <c r="D512" s="3">
        <v>258.96000000000004</v>
      </c>
      <c r="H512" s="3"/>
    </row>
    <row r="513" spans="3:8" x14ac:dyDescent="0.4">
      <c r="C513" t="str">
        <v>CUST0834</v>
      </c>
      <c r="D513" s="3">
        <v>63.99</v>
      </c>
      <c r="H513" s="3"/>
    </row>
    <row r="514" spans="3:8" x14ac:dyDescent="0.4">
      <c r="C514" t="str">
        <v>CUST0902</v>
      </c>
      <c r="D514" s="3">
        <v>29</v>
      </c>
      <c r="H514" s="3"/>
    </row>
    <row r="515" spans="3:8" x14ac:dyDescent="0.4">
      <c r="C515" t="str">
        <v>CUST0131</v>
      </c>
      <c r="D515" s="3">
        <v>0</v>
      </c>
      <c r="H515" s="3"/>
    </row>
    <row r="516" spans="3:8" x14ac:dyDescent="0.4">
      <c r="C516" t="str">
        <v>CUST0541</v>
      </c>
      <c r="D516" s="3">
        <v>61.99</v>
      </c>
      <c r="H516" s="3"/>
    </row>
    <row r="517" spans="3:8" x14ac:dyDescent="0.4">
      <c r="C517" t="str">
        <v>CUST0334</v>
      </c>
      <c r="D517" s="3">
        <v>92.94</v>
      </c>
      <c r="H517" s="3"/>
    </row>
    <row r="518" spans="3:8" x14ac:dyDescent="0.4">
      <c r="C518" t="str">
        <v>CUST0081</v>
      </c>
      <c r="D518" s="3">
        <v>87</v>
      </c>
      <c r="H518" s="3"/>
    </row>
    <row r="519" spans="3:8" x14ac:dyDescent="0.4">
      <c r="C519" t="str">
        <v>CUST0366</v>
      </c>
      <c r="D519" s="3">
        <v>41.95</v>
      </c>
      <c r="H519" s="3"/>
    </row>
    <row r="520" spans="3:8" x14ac:dyDescent="0.4">
      <c r="C520" t="str">
        <v>CUST0272</v>
      </c>
      <c r="D520" s="3">
        <v>81.990000000000009</v>
      </c>
      <c r="H520" s="3"/>
    </row>
    <row r="521" spans="3:8" x14ac:dyDescent="0.4">
      <c r="C521" t="str">
        <v>CUST0517</v>
      </c>
      <c r="D521" s="3">
        <v>146.43</v>
      </c>
      <c r="H521" s="3"/>
    </row>
    <row r="522" spans="3:8" x14ac:dyDescent="0.4">
      <c r="C522" t="str">
        <v>CUST0887</v>
      </c>
      <c r="D522" s="3">
        <v>90.94</v>
      </c>
      <c r="H522" s="3"/>
    </row>
    <row r="523" spans="3:8" x14ac:dyDescent="0.4">
      <c r="C523" t="str">
        <v>CUST0183</v>
      </c>
      <c r="D523" s="3">
        <v>242.3</v>
      </c>
      <c r="H523" s="3"/>
    </row>
    <row r="524" spans="3:8" x14ac:dyDescent="0.4">
      <c r="C524" t="str">
        <v>CUST1113</v>
      </c>
      <c r="D524" s="3">
        <v>163.48000000000002</v>
      </c>
      <c r="H524" s="3"/>
    </row>
    <row r="525" spans="3:8" x14ac:dyDescent="0.4">
      <c r="C525" t="str">
        <v>CUST0458</v>
      </c>
      <c r="D525" s="3">
        <v>104.5</v>
      </c>
      <c r="H525" s="3"/>
    </row>
    <row r="526" spans="3:8" x14ac:dyDescent="0.4">
      <c r="C526" t="str">
        <v>CUST0618</v>
      </c>
      <c r="D526" s="3">
        <v>205.98000000000002</v>
      </c>
      <c r="H526" s="3"/>
    </row>
    <row r="527" spans="3:8" x14ac:dyDescent="0.4">
      <c r="C527" t="str">
        <v>CUST1209</v>
      </c>
      <c r="D527" s="3">
        <v>343.39</v>
      </c>
      <c r="H527" s="3"/>
    </row>
    <row r="528" spans="3:8" x14ac:dyDescent="0.4">
      <c r="C528" t="str">
        <v>CUST0119</v>
      </c>
      <c r="D528" s="3">
        <v>153.44999999999999</v>
      </c>
      <c r="H528" s="3"/>
    </row>
    <row r="529" spans="3:8" x14ac:dyDescent="0.4">
      <c r="C529" t="str">
        <v>CUST0552</v>
      </c>
      <c r="D529" s="3">
        <v>0</v>
      </c>
      <c r="H529" s="3"/>
    </row>
    <row r="530" spans="3:8" x14ac:dyDescent="0.4">
      <c r="C530" t="str">
        <v>CUST1192</v>
      </c>
      <c r="D530" s="3">
        <v>84.48</v>
      </c>
      <c r="H530" s="3"/>
    </row>
    <row r="531" spans="3:8" x14ac:dyDescent="0.4">
      <c r="C531" t="str">
        <v>CUST0329</v>
      </c>
      <c r="D531" s="3">
        <v>137.85000000000002</v>
      </c>
      <c r="H531" s="3"/>
    </row>
    <row r="532" spans="3:8" x14ac:dyDescent="0.4">
      <c r="C532" t="str">
        <v>CUST0881</v>
      </c>
      <c r="D532" s="3">
        <v>245.35000000000002</v>
      </c>
      <c r="H532" s="3"/>
    </row>
    <row r="533" spans="3:8" x14ac:dyDescent="0.4">
      <c r="C533" t="str">
        <v>CUST0316</v>
      </c>
      <c r="D533" s="3">
        <v>16.5</v>
      </c>
      <c r="H533" s="3"/>
    </row>
    <row r="534" spans="3:8" x14ac:dyDescent="0.4">
      <c r="C534" t="str">
        <v>CUST0278</v>
      </c>
      <c r="D534" s="3">
        <v>0</v>
      </c>
      <c r="H534" s="3"/>
    </row>
    <row r="535" spans="3:8" x14ac:dyDescent="0.4">
      <c r="C535" t="str">
        <v>CUST1229</v>
      </c>
      <c r="D535" s="3">
        <v>112.89</v>
      </c>
      <c r="H535" s="3"/>
    </row>
    <row r="536" spans="3:8" x14ac:dyDescent="0.4">
      <c r="C536" t="str">
        <v>CUST0675</v>
      </c>
      <c r="D536" s="3">
        <v>326.42</v>
      </c>
      <c r="H536" s="3"/>
    </row>
    <row r="537" spans="3:8" x14ac:dyDescent="0.4">
      <c r="C537" t="str">
        <v>CUST0060</v>
      </c>
      <c r="D537" s="3">
        <v>544.94000000000005</v>
      </c>
      <c r="H537" s="3"/>
    </row>
    <row r="538" spans="3:8" x14ac:dyDescent="0.4">
      <c r="C538" t="str">
        <v>CUST0939</v>
      </c>
      <c r="D538" s="3">
        <v>0</v>
      </c>
      <c r="H538" s="3"/>
    </row>
    <row r="539" spans="3:8" x14ac:dyDescent="0.4">
      <c r="C539" t="str">
        <v>CUST1083</v>
      </c>
      <c r="D539" s="3">
        <v>0</v>
      </c>
      <c r="H539" s="3"/>
    </row>
    <row r="540" spans="3:8" x14ac:dyDescent="0.4">
      <c r="C540" t="str">
        <v>CUST0258</v>
      </c>
      <c r="D540" s="3">
        <v>305.47000000000003</v>
      </c>
      <c r="H540" s="3"/>
    </row>
    <row r="541" spans="3:8" x14ac:dyDescent="0.4">
      <c r="C541" t="str">
        <v>CUST0693</v>
      </c>
      <c r="D541" s="3">
        <v>90.4</v>
      </c>
      <c r="H541" s="3"/>
    </row>
    <row r="542" spans="3:8" x14ac:dyDescent="0.4">
      <c r="C542" t="str">
        <v>CUST0794</v>
      </c>
      <c r="D542" s="3">
        <v>243.37</v>
      </c>
      <c r="H542" s="3"/>
    </row>
    <row r="543" spans="3:8" x14ac:dyDescent="0.4">
      <c r="C543" t="str">
        <v>CUST0377</v>
      </c>
      <c r="D543" s="3">
        <v>17.5</v>
      </c>
      <c r="H543" s="3"/>
    </row>
    <row r="544" spans="3:8" x14ac:dyDescent="0.4">
      <c r="C544" t="str">
        <v>CUST0742</v>
      </c>
      <c r="D544" s="3">
        <v>393.33</v>
      </c>
      <c r="H544" s="3"/>
    </row>
    <row r="545" spans="3:8" x14ac:dyDescent="0.4">
      <c r="C545" t="str">
        <v>CUST0942</v>
      </c>
      <c r="D545" s="3">
        <v>53</v>
      </c>
      <c r="H545" s="3"/>
    </row>
    <row r="546" spans="3:8" x14ac:dyDescent="0.4">
      <c r="C546" t="str">
        <v>CUST0109</v>
      </c>
      <c r="D546" s="3">
        <v>183.9</v>
      </c>
      <c r="H546" s="3"/>
    </row>
    <row r="547" spans="3:8" x14ac:dyDescent="0.4">
      <c r="C547" t="str">
        <v>CUST1224</v>
      </c>
      <c r="D547" s="3">
        <v>277.38</v>
      </c>
      <c r="H547" s="3"/>
    </row>
    <row r="548" spans="3:8" x14ac:dyDescent="0.4">
      <c r="C548" t="str">
        <v>CUST1097</v>
      </c>
      <c r="D548" s="3">
        <v>128.44</v>
      </c>
      <c r="H548" s="3"/>
    </row>
    <row r="549" spans="3:8" x14ac:dyDescent="0.4">
      <c r="C549" t="str">
        <v>CUST1086</v>
      </c>
      <c r="D549" s="3">
        <v>243.9</v>
      </c>
      <c r="H549" s="3"/>
    </row>
    <row r="550" spans="3:8" x14ac:dyDescent="0.4">
      <c r="C550" t="str">
        <v>CUST1196</v>
      </c>
      <c r="D550" s="3">
        <v>53</v>
      </c>
      <c r="H550" s="3"/>
    </row>
    <row r="551" spans="3:8" x14ac:dyDescent="0.4">
      <c r="C551" t="str">
        <v>CUST0964</v>
      </c>
      <c r="D551" s="3">
        <v>429.85</v>
      </c>
      <c r="H551" s="3"/>
    </row>
    <row r="552" spans="3:8" x14ac:dyDescent="0.4">
      <c r="C552" t="str">
        <v>CUST0281</v>
      </c>
      <c r="D552" s="3">
        <v>113.5</v>
      </c>
      <c r="H552" s="3"/>
    </row>
    <row r="553" spans="3:8" x14ac:dyDescent="0.4">
      <c r="C553" t="str">
        <v>CUST0394</v>
      </c>
      <c r="D553" s="3">
        <v>40.99</v>
      </c>
      <c r="H553" s="3"/>
    </row>
    <row r="554" spans="3:8" x14ac:dyDescent="0.4">
      <c r="C554" t="str">
        <v>CUST0416</v>
      </c>
      <c r="D554" s="3">
        <v>72</v>
      </c>
      <c r="H554" s="3"/>
    </row>
    <row r="555" spans="3:8" x14ac:dyDescent="0.4">
      <c r="C555" t="str">
        <v>CUST0393</v>
      </c>
      <c r="D555" s="3">
        <v>64.5</v>
      </c>
      <c r="H555" s="3"/>
    </row>
    <row r="556" spans="3:8" x14ac:dyDescent="0.4">
      <c r="C556" t="str">
        <v>CUST1255</v>
      </c>
      <c r="D556" s="3">
        <v>54.99</v>
      </c>
      <c r="H556" s="3"/>
    </row>
    <row r="557" spans="3:8" x14ac:dyDescent="0.4">
      <c r="C557" t="str">
        <v>CUST1100</v>
      </c>
      <c r="D557" s="3">
        <v>199.88</v>
      </c>
      <c r="H557" s="3"/>
    </row>
    <row r="558" spans="3:8" x14ac:dyDescent="0.4">
      <c r="C558" t="str">
        <v>CUST0270</v>
      </c>
      <c r="D558" s="3">
        <v>272.83</v>
      </c>
      <c r="H558" s="3"/>
    </row>
    <row r="559" spans="3:8" x14ac:dyDescent="0.4">
      <c r="C559" t="str">
        <v>CUST0186</v>
      </c>
      <c r="D559" s="3">
        <v>342.49</v>
      </c>
      <c r="H559" s="3"/>
    </row>
    <row r="560" spans="3:8" x14ac:dyDescent="0.4">
      <c r="C560" t="str">
        <v>CUST1127</v>
      </c>
      <c r="D560" s="3">
        <v>476.15000000000003</v>
      </c>
      <c r="H560" s="3"/>
    </row>
    <row r="561" spans="3:8" x14ac:dyDescent="0.4">
      <c r="C561" t="str">
        <v>CUST1168</v>
      </c>
      <c r="D561" s="3">
        <v>82.45</v>
      </c>
      <c r="H561" s="3"/>
    </row>
    <row r="562" spans="3:8" x14ac:dyDescent="0.4">
      <c r="C562" t="str">
        <v>CUST0901</v>
      </c>
      <c r="D562" s="3">
        <v>334.87</v>
      </c>
      <c r="H562" s="3"/>
    </row>
    <row r="563" spans="3:8" x14ac:dyDescent="0.4">
      <c r="C563" t="str">
        <v>CUST0591</v>
      </c>
      <c r="D563" s="3">
        <v>98.98</v>
      </c>
      <c r="H563" s="3"/>
    </row>
    <row r="564" spans="3:8" x14ac:dyDescent="0.4">
      <c r="C564" t="str">
        <v>CUST0800</v>
      </c>
      <c r="D564" s="3">
        <v>0</v>
      </c>
      <c r="H564" s="3"/>
    </row>
    <row r="565" spans="3:8" x14ac:dyDescent="0.4">
      <c r="C565" t="str">
        <v>CUST0063</v>
      </c>
      <c r="D565" s="3">
        <v>94</v>
      </c>
      <c r="H565" s="3"/>
    </row>
    <row r="566" spans="3:8" x14ac:dyDescent="0.4">
      <c r="C566" t="str">
        <v>CUST0683</v>
      </c>
      <c r="D566" s="3">
        <v>33</v>
      </c>
      <c r="H566" s="3"/>
    </row>
    <row r="567" spans="3:8" x14ac:dyDescent="0.4">
      <c r="C567" t="str">
        <v>CUST0037</v>
      </c>
      <c r="D567" s="3">
        <v>288.45</v>
      </c>
      <c r="H567" s="3"/>
    </row>
    <row r="568" spans="3:8" x14ac:dyDescent="0.4">
      <c r="C568" t="str">
        <v>CUST0924</v>
      </c>
      <c r="D568" s="3">
        <v>233.86</v>
      </c>
      <c r="H568" s="3"/>
    </row>
    <row r="569" spans="3:8" x14ac:dyDescent="0.4">
      <c r="C569" t="str">
        <v>CUST1276</v>
      </c>
      <c r="D569" s="3">
        <v>53</v>
      </c>
      <c r="H569" s="3"/>
    </row>
    <row r="570" spans="3:8" x14ac:dyDescent="0.4">
      <c r="C570" t="str">
        <v>CUST0921</v>
      </c>
      <c r="D570" s="3">
        <v>0</v>
      </c>
      <c r="H570" s="3"/>
    </row>
    <row r="571" spans="3:8" x14ac:dyDescent="0.4">
      <c r="C571" t="str">
        <v>CUST0922</v>
      </c>
      <c r="D571" s="3">
        <v>0</v>
      </c>
      <c r="H571" s="3"/>
    </row>
    <row r="572" spans="3:8" x14ac:dyDescent="0.4">
      <c r="C572" t="str">
        <v>CUST0096</v>
      </c>
      <c r="D572" s="3">
        <v>207.98000000000002</v>
      </c>
      <c r="H572" s="3"/>
    </row>
    <row r="573" spans="3:8" x14ac:dyDescent="0.4">
      <c r="C573" t="str">
        <v>CUST1049</v>
      </c>
      <c r="D573" s="3">
        <v>47</v>
      </c>
      <c r="H573" s="3"/>
    </row>
    <row r="574" spans="3:8" x14ac:dyDescent="0.4">
      <c r="C574" t="str">
        <v>CUST0793</v>
      </c>
      <c r="D574" s="3">
        <v>335.35</v>
      </c>
      <c r="H574" s="3"/>
    </row>
    <row r="575" spans="3:8" x14ac:dyDescent="0.4">
      <c r="C575" t="str">
        <v>CUST1130</v>
      </c>
      <c r="D575" s="3">
        <v>234.46</v>
      </c>
      <c r="H575" s="3"/>
    </row>
    <row r="576" spans="3:8" x14ac:dyDescent="0.4">
      <c r="C576" t="str">
        <v>CUST0124</v>
      </c>
      <c r="D576" s="3">
        <v>256.43</v>
      </c>
      <c r="H576" s="3"/>
    </row>
    <row r="577" spans="3:8" x14ac:dyDescent="0.4">
      <c r="C577" t="str">
        <v>CUST0311</v>
      </c>
      <c r="D577" s="3">
        <v>352.69</v>
      </c>
      <c r="H577" s="3"/>
    </row>
    <row r="578" spans="3:8" x14ac:dyDescent="0.4">
      <c r="C578" t="str">
        <v>CUST0441</v>
      </c>
      <c r="D578" s="3">
        <v>381.47</v>
      </c>
      <c r="H578" s="3"/>
    </row>
    <row r="579" spans="3:8" x14ac:dyDescent="0.4">
      <c r="C579" t="str">
        <v>CUST1215</v>
      </c>
      <c r="D579" s="3">
        <v>180.47</v>
      </c>
      <c r="H579" s="3"/>
    </row>
    <row r="580" spans="3:8" x14ac:dyDescent="0.4">
      <c r="C580" t="str">
        <v>CUST0867</v>
      </c>
      <c r="D580" s="3">
        <v>247.85000000000002</v>
      </c>
      <c r="H580" s="3"/>
    </row>
    <row r="581" spans="3:8" x14ac:dyDescent="0.4">
      <c r="C581" t="str">
        <v>CUST1116</v>
      </c>
      <c r="D581" s="3">
        <v>0</v>
      </c>
      <c r="H581" s="3"/>
    </row>
    <row r="582" spans="3:8" x14ac:dyDescent="0.4">
      <c r="C582" t="str">
        <v>CUST0343</v>
      </c>
      <c r="D582" s="3">
        <v>0</v>
      </c>
      <c r="H582" s="3"/>
    </row>
    <row r="583" spans="3:8" x14ac:dyDescent="0.4">
      <c r="C583" t="str">
        <v>CUST0671</v>
      </c>
      <c r="D583" s="3">
        <v>0</v>
      </c>
      <c r="H583" s="3"/>
    </row>
    <row r="584" spans="3:8" x14ac:dyDescent="0.4">
      <c r="C584" t="str">
        <v>CUST0361</v>
      </c>
      <c r="D584" s="3">
        <v>31</v>
      </c>
      <c r="H584" s="3"/>
    </row>
    <row r="585" spans="3:8" x14ac:dyDescent="0.4">
      <c r="C585" t="str">
        <v>CUST1080</v>
      </c>
      <c r="D585" s="3">
        <v>179.96</v>
      </c>
      <c r="H585" s="3"/>
    </row>
    <row r="586" spans="3:8" x14ac:dyDescent="0.4">
      <c r="C586" t="str">
        <v>CUST1059</v>
      </c>
      <c r="D586" s="3">
        <v>124.9</v>
      </c>
      <c r="H586" s="3"/>
    </row>
    <row r="587" spans="3:8" x14ac:dyDescent="0.4">
      <c r="C587" t="str">
        <v>CUST1289</v>
      </c>
      <c r="D587" s="3">
        <v>81.45</v>
      </c>
      <c r="H587" s="3"/>
    </row>
    <row r="588" spans="3:8" x14ac:dyDescent="0.4">
      <c r="C588" t="str">
        <v>CUST0014</v>
      </c>
      <c r="D588" s="3">
        <v>239.93</v>
      </c>
      <c r="H588" s="3"/>
    </row>
    <row r="589" spans="3:8" x14ac:dyDescent="0.4">
      <c r="C589" t="str">
        <v>CUST1147</v>
      </c>
      <c r="D589" s="3">
        <v>170.49</v>
      </c>
      <c r="H589" s="3"/>
    </row>
    <row r="590" spans="3:8" x14ac:dyDescent="0.4">
      <c r="C590" t="str">
        <v>CUST0871</v>
      </c>
      <c r="D590" s="3">
        <v>0</v>
      </c>
      <c r="H590" s="3"/>
    </row>
    <row r="591" spans="3:8" x14ac:dyDescent="0.4">
      <c r="C591" t="str">
        <v>CUST1212</v>
      </c>
      <c r="D591" s="3">
        <v>247.8</v>
      </c>
      <c r="H591" s="3"/>
    </row>
    <row r="592" spans="3:8" x14ac:dyDescent="0.4">
      <c r="C592" t="str">
        <v>CUST0752</v>
      </c>
      <c r="D592" s="3">
        <v>0</v>
      </c>
      <c r="H592" s="3"/>
    </row>
    <row r="593" spans="3:8" x14ac:dyDescent="0.4">
      <c r="C593" t="str">
        <v>CUST0326</v>
      </c>
      <c r="D593" s="3">
        <v>48</v>
      </c>
      <c r="H593" s="3"/>
    </row>
    <row r="594" spans="3:8" x14ac:dyDescent="0.4">
      <c r="C594" t="str">
        <v>CUST0769</v>
      </c>
      <c r="D594" s="3">
        <v>459.77</v>
      </c>
      <c r="H594" s="3"/>
    </row>
    <row r="595" spans="3:8" x14ac:dyDescent="0.4">
      <c r="C595" t="str">
        <v>CUST0786</v>
      </c>
      <c r="D595" s="3">
        <v>354.29</v>
      </c>
      <c r="H595" s="3"/>
    </row>
    <row r="596" spans="3:8" x14ac:dyDescent="0.4">
      <c r="C596" t="str">
        <v>CUST1156</v>
      </c>
      <c r="D596" s="3">
        <v>0</v>
      </c>
      <c r="H596" s="3"/>
    </row>
    <row r="597" spans="3:8" x14ac:dyDescent="0.4">
      <c r="C597" t="str">
        <v>CUST0792</v>
      </c>
      <c r="D597" s="3">
        <v>184.95</v>
      </c>
      <c r="H597" s="3"/>
    </row>
    <row r="598" spans="3:8" x14ac:dyDescent="0.4">
      <c r="C598" t="str">
        <v>CUST1047</v>
      </c>
      <c r="D598" s="3">
        <v>154.93</v>
      </c>
      <c r="H598" s="3"/>
    </row>
    <row r="599" spans="3:8" x14ac:dyDescent="0.4">
      <c r="C599" t="str">
        <v>CUST1260</v>
      </c>
      <c r="D599" s="3">
        <v>55.95</v>
      </c>
      <c r="H599" s="3"/>
    </row>
    <row r="600" spans="3:8" x14ac:dyDescent="0.4">
      <c r="C600" t="str">
        <v>CUST0132</v>
      </c>
      <c r="D600" s="3">
        <v>109.5</v>
      </c>
      <c r="H600" s="3"/>
    </row>
    <row r="601" spans="3:8" x14ac:dyDescent="0.4">
      <c r="C601" t="str">
        <v>CUST0006</v>
      </c>
      <c r="D601" s="3">
        <v>59.95</v>
      </c>
      <c r="H601" s="3"/>
    </row>
    <row r="602" spans="3:8" x14ac:dyDescent="0.4">
      <c r="C602" t="str">
        <v>CUST0841</v>
      </c>
      <c r="D602" s="3">
        <v>82.95</v>
      </c>
      <c r="H602" s="3"/>
    </row>
    <row r="603" spans="3:8" x14ac:dyDescent="0.4">
      <c r="C603" t="str">
        <v>CUST0572</v>
      </c>
      <c r="D603" s="3">
        <v>0</v>
      </c>
      <c r="H603" s="3"/>
    </row>
    <row r="604" spans="3:8" x14ac:dyDescent="0.4">
      <c r="C604" t="str">
        <v>CUST0227</v>
      </c>
      <c r="D604" s="3">
        <v>147.4</v>
      </c>
      <c r="H604" s="3"/>
    </row>
    <row r="605" spans="3:8" x14ac:dyDescent="0.4">
      <c r="C605" t="str">
        <v>CUST0940</v>
      </c>
      <c r="D605" s="3">
        <v>390.86</v>
      </c>
      <c r="H605" s="3"/>
    </row>
    <row r="606" spans="3:8" x14ac:dyDescent="0.4">
      <c r="C606" t="str">
        <v>CUST1087</v>
      </c>
      <c r="D606" s="3">
        <v>253.9</v>
      </c>
      <c r="H606" s="3"/>
    </row>
    <row r="607" spans="3:8" x14ac:dyDescent="0.4">
      <c r="C607" t="str">
        <v>CUST1257</v>
      </c>
      <c r="D607" s="3">
        <v>89.990000000000009</v>
      </c>
      <c r="H607" s="3"/>
    </row>
    <row r="608" spans="3:8" x14ac:dyDescent="0.4">
      <c r="C608" t="str">
        <v>CUST0941</v>
      </c>
      <c r="D608" s="3">
        <v>149.85000000000002</v>
      </c>
      <c r="H608" s="3"/>
    </row>
    <row r="609" spans="3:8" x14ac:dyDescent="0.4">
      <c r="C609" t="str">
        <v>CUST0719</v>
      </c>
      <c r="D609" s="3">
        <v>98</v>
      </c>
      <c r="H609" s="3"/>
    </row>
    <row r="610" spans="3:8" x14ac:dyDescent="0.4">
      <c r="C610" t="str">
        <v>CUST0451</v>
      </c>
      <c r="D610" s="3">
        <v>185.88</v>
      </c>
      <c r="H610" s="3"/>
    </row>
    <row r="611" spans="3:8" x14ac:dyDescent="0.4">
      <c r="C611" t="str">
        <v>CUST0444</v>
      </c>
      <c r="D611" s="3">
        <v>174.9</v>
      </c>
      <c r="H611" s="3"/>
    </row>
    <row r="612" spans="3:8" x14ac:dyDescent="0.4">
      <c r="C612" t="str">
        <v>CUST0509</v>
      </c>
      <c r="D612" s="3">
        <v>49.95</v>
      </c>
      <c r="H612" s="3"/>
    </row>
    <row r="613" spans="3:8" x14ac:dyDescent="0.4">
      <c r="C613" t="str">
        <v>CUST0891</v>
      </c>
      <c r="D613" s="3">
        <v>67.94</v>
      </c>
      <c r="H613" s="3"/>
    </row>
    <row r="614" spans="3:8" x14ac:dyDescent="0.4">
      <c r="C614" t="str">
        <v>CUST0674</v>
      </c>
      <c r="D614" s="3">
        <v>0</v>
      </c>
      <c r="H614" s="3"/>
    </row>
    <row r="615" spans="3:8" x14ac:dyDescent="0.4">
      <c r="C615" t="str">
        <v>CUST0876</v>
      </c>
      <c r="D615" s="3">
        <v>15.5</v>
      </c>
      <c r="H615" s="3"/>
    </row>
    <row r="616" spans="3:8" x14ac:dyDescent="0.4">
      <c r="C616" t="str">
        <v>CUST1160</v>
      </c>
      <c r="D616" s="3">
        <v>98.990000000000009</v>
      </c>
      <c r="H616" s="3"/>
    </row>
    <row r="617" spans="3:8" x14ac:dyDescent="0.4">
      <c r="C617" t="str">
        <v>CUST0952</v>
      </c>
      <c r="D617" s="3">
        <v>49.49</v>
      </c>
      <c r="H617" s="3"/>
    </row>
    <row r="618" spans="3:8" x14ac:dyDescent="0.4">
      <c r="C618" t="str">
        <v>CUST0078</v>
      </c>
      <c r="D618" s="3">
        <v>79</v>
      </c>
      <c r="H618" s="3"/>
    </row>
    <row r="619" spans="3:8" x14ac:dyDescent="0.4">
      <c r="C619" t="str">
        <v>CUST0135</v>
      </c>
      <c r="D619" s="3">
        <v>185.9</v>
      </c>
      <c r="H619" s="3"/>
    </row>
    <row r="620" spans="3:8" x14ac:dyDescent="0.4">
      <c r="C620" t="str">
        <v>CUST0410</v>
      </c>
      <c r="D620" s="3">
        <v>303.35000000000002</v>
      </c>
      <c r="H620" s="3"/>
    </row>
    <row r="621" spans="3:8" x14ac:dyDescent="0.4">
      <c r="C621" t="str">
        <v>CUST0955</v>
      </c>
      <c r="D621" s="3">
        <v>34.99</v>
      </c>
      <c r="H621" s="3"/>
    </row>
    <row r="622" spans="3:8" x14ac:dyDescent="0.4">
      <c r="C622" t="str">
        <v>CUST1135</v>
      </c>
      <c r="D622" s="3">
        <v>116</v>
      </c>
      <c r="H622" s="3"/>
    </row>
    <row r="623" spans="3:8" x14ac:dyDescent="0.4">
      <c r="C623" t="str">
        <v>CUST1115</v>
      </c>
      <c r="D623" s="3">
        <v>0</v>
      </c>
      <c r="H623" s="3"/>
    </row>
    <row r="624" spans="3:8" x14ac:dyDescent="0.4">
      <c r="C624" t="str">
        <v>CUST0470</v>
      </c>
      <c r="D624" s="3">
        <v>257.89</v>
      </c>
      <c r="H624" s="3"/>
    </row>
    <row r="625" spans="3:8" x14ac:dyDescent="0.4">
      <c r="C625" t="str">
        <v>CUST0478</v>
      </c>
      <c r="D625" s="3">
        <v>212.98000000000002</v>
      </c>
      <c r="H625" s="3"/>
    </row>
    <row r="626" spans="3:8" x14ac:dyDescent="0.4">
      <c r="C626" t="str">
        <v>CUST1125</v>
      </c>
      <c r="D626" s="3">
        <v>88.95</v>
      </c>
      <c r="H626" s="3"/>
    </row>
    <row r="627" spans="3:8" x14ac:dyDescent="0.4">
      <c r="C627" t="str">
        <v>CUST1110</v>
      </c>
      <c r="D627" s="3">
        <v>116.89000000000001</v>
      </c>
      <c r="H627" s="3"/>
    </row>
    <row r="628" spans="3:8" x14ac:dyDescent="0.4">
      <c r="C628" t="str">
        <v>CUST0082</v>
      </c>
      <c r="D628" s="3">
        <v>159.94999999999999</v>
      </c>
      <c r="H628" s="3"/>
    </row>
    <row r="629" spans="3:8" x14ac:dyDescent="0.4">
      <c r="C629" t="str">
        <v>CUST0154</v>
      </c>
      <c r="D629" s="3">
        <v>49.95</v>
      </c>
      <c r="H629" s="3"/>
    </row>
    <row r="630" spans="3:8" x14ac:dyDescent="0.4">
      <c r="C630" t="str">
        <v>CUST0781</v>
      </c>
      <c r="D630" s="3">
        <v>0</v>
      </c>
      <c r="H630" s="3"/>
    </row>
    <row r="631" spans="3:8" x14ac:dyDescent="0.4">
      <c r="C631" t="str">
        <v>CUST0872</v>
      </c>
      <c r="D631" s="3">
        <v>163.97</v>
      </c>
      <c r="H631" s="3"/>
    </row>
    <row r="632" spans="3:8" x14ac:dyDescent="0.4">
      <c r="C632" t="str">
        <v>CUST0089</v>
      </c>
      <c r="D632" s="3">
        <v>73.95</v>
      </c>
      <c r="H632" s="3"/>
    </row>
    <row r="633" spans="3:8" x14ac:dyDescent="0.4">
      <c r="C633" t="str">
        <v>CUST0760</v>
      </c>
      <c r="D633" s="3">
        <v>49.95</v>
      </c>
      <c r="H633" s="3"/>
    </row>
    <row r="634" spans="3:8" x14ac:dyDescent="0.4">
      <c r="C634" t="str">
        <v>CUST0113</v>
      </c>
      <c r="D634" s="3">
        <v>90.48</v>
      </c>
      <c r="H634" s="3"/>
    </row>
    <row r="635" spans="3:8" x14ac:dyDescent="0.4">
      <c r="C635" t="str">
        <v>CUST0988</v>
      </c>
      <c r="D635" s="3">
        <v>388.8</v>
      </c>
      <c r="H635" s="3"/>
    </row>
    <row r="636" spans="3:8" x14ac:dyDescent="0.4">
      <c r="C636" t="str">
        <v>CUST1183</v>
      </c>
      <c r="D636" s="3">
        <v>34.99</v>
      </c>
      <c r="H636" s="3"/>
    </row>
    <row r="637" spans="3:8" x14ac:dyDescent="0.4">
      <c r="C637" t="str">
        <v>CUST0331</v>
      </c>
      <c r="D637" s="3">
        <v>420.78999999999996</v>
      </c>
      <c r="H637" s="3"/>
    </row>
    <row r="638" spans="3:8" x14ac:dyDescent="0.4">
      <c r="C638" t="str">
        <v>CUST0215</v>
      </c>
      <c r="D638" s="3">
        <v>29</v>
      </c>
      <c r="H638" s="3"/>
    </row>
    <row r="639" spans="3:8" x14ac:dyDescent="0.4">
      <c r="C639" t="str">
        <v>CUST0889</v>
      </c>
      <c r="D639" s="3">
        <v>118</v>
      </c>
      <c r="H639" s="3"/>
    </row>
    <row r="640" spans="3:8" x14ac:dyDescent="0.4">
      <c r="C640" t="str">
        <v>CUST1248</v>
      </c>
      <c r="D640" s="3">
        <v>49.49</v>
      </c>
      <c r="H640" s="3"/>
    </row>
    <row r="641" spans="3:8" x14ac:dyDescent="0.4">
      <c r="C641" t="str">
        <v>CUST1296</v>
      </c>
      <c r="D641" s="3">
        <v>157.94</v>
      </c>
      <c r="H641" s="3"/>
    </row>
    <row r="642" spans="3:8" x14ac:dyDescent="0.4">
      <c r="C642" t="str">
        <v>CUST0741</v>
      </c>
      <c r="D642" s="3">
        <v>217</v>
      </c>
      <c r="H642" s="3"/>
    </row>
    <row r="643" spans="3:8" x14ac:dyDescent="0.4">
      <c r="C643" t="str">
        <v>CUST0888</v>
      </c>
      <c r="D643" s="3">
        <v>179.89</v>
      </c>
      <c r="H643" s="3"/>
    </row>
    <row r="644" spans="3:8" x14ac:dyDescent="0.4">
      <c r="C644" t="str">
        <v>CUST1001</v>
      </c>
      <c r="D644" s="3">
        <v>47</v>
      </c>
      <c r="H644" s="3"/>
    </row>
    <row r="645" spans="3:8" x14ac:dyDescent="0.4">
      <c r="C645" t="str">
        <v>CUST0068</v>
      </c>
      <c r="D645" s="3">
        <v>119.9</v>
      </c>
      <c r="H645" s="3"/>
    </row>
    <row r="646" spans="3:8" x14ac:dyDescent="0.4">
      <c r="C646" t="str">
        <v>CUST0970</v>
      </c>
      <c r="D646" s="3">
        <v>247.43</v>
      </c>
      <c r="H646" s="3"/>
    </row>
    <row r="647" spans="3:8" x14ac:dyDescent="0.4">
      <c r="C647" t="str">
        <v>CUST0054</v>
      </c>
      <c r="D647" s="3">
        <v>181.41000000000003</v>
      </c>
      <c r="H647" s="3"/>
    </row>
    <row r="648" spans="3:8" x14ac:dyDescent="0.4">
      <c r="C648" t="str">
        <v>CUST0050</v>
      </c>
      <c r="D648" s="3">
        <v>138.9</v>
      </c>
      <c r="H648" s="3"/>
    </row>
    <row r="649" spans="3:8" x14ac:dyDescent="0.4">
      <c r="C649" t="str">
        <v>CUST1120</v>
      </c>
      <c r="D649" s="3">
        <v>306.47000000000003</v>
      </c>
      <c r="H649" s="3"/>
    </row>
    <row r="650" spans="3:8" x14ac:dyDescent="0.4">
      <c r="C650" t="str">
        <v>CUST0217</v>
      </c>
      <c r="D650" s="3">
        <v>164</v>
      </c>
      <c r="H650" s="3"/>
    </row>
    <row r="651" spans="3:8" x14ac:dyDescent="0.4">
      <c r="C651" t="str">
        <v>CUST0950</v>
      </c>
      <c r="D651" s="3">
        <v>40.99</v>
      </c>
      <c r="H651" s="3"/>
    </row>
    <row r="652" spans="3:8" x14ac:dyDescent="0.4">
      <c r="C652" t="str">
        <v>CUST1004</v>
      </c>
      <c r="D652" s="3">
        <v>58</v>
      </c>
      <c r="H652" s="3"/>
    </row>
    <row r="653" spans="3:8" x14ac:dyDescent="0.4">
      <c r="C653" t="str">
        <v>CUST0559</v>
      </c>
      <c r="D653" s="3">
        <v>0</v>
      </c>
      <c r="H653" s="3"/>
    </row>
    <row r="654" spans="3:8" x14ac:dyDescent="0.4">
      <c r="C654" t="str">
        <v>CUST0473</v>
      </c>
      <c r="D654" s="3">
        <v>274.47000000000003</v>
      </c>
      <c r="H654" s="3"/>
    </row>
    <row r="655" spans="3:8" x14ac:dyDescent="0.4">
      <c r="C655" t="str">
        <v>CUST0854</v>
      </c>
      <c r="D655" s="3">
        <v>73.95</v>
      </c>
      <c r="H655" s="3"/>
    </row>
    <row r="656" spans="3:8" x14ac:dyDescent="0.4">
      <c r="C656" t="str">
        <v>CUST0600</v>
      </c>
      <c r="D656" s="3">
        <v>442.85</v>
      </c>
      <c r="H656" s="3"/>
    </row>
    <row r="657" spans="3:8" x14ac:dyDescent="0.4">
      <c r="C657" t="str">
        <v>CUST0203</v>
      </c>
      <c r="D657" s="3">
        <v>137.94999999999999</v>
      </c>
      <c r="H657" s="3"/>
    </row>
    <row r="658" spans="3:8" x14ac:dyDescent="0.4">
      <c r="C658" t="str">
        <v>CUST0897</v>
      </c>
      <c r="D658" s="3">
        <v>119.93</v>
      </c>
      <c r="H658" s="3"/>
    </row>
    <row r="659" spans="3:8" x14ac:dyDescent="0.4">
      <c r="C659" t="str">
        <v>CUST0677</v>
      </c>
      <c r="D659" s="3">
        <v>29</v>
      </c>
      <c r="H659" s="3"/>
    </row>
    <row r="660" spans="3:8" x14ac:dyDescent="0.4">
      <c r="C660" t="str">
        <v>CUST0608</v>
      </c>
      <c r="D660" s="3">
        <v>15.5</v>
      </c>
      <c r="H660" s="3"/>
    </row>
    <row r="661" spans="3:8" x14ac:dyDescent="0.4">
      <c r="C661" t="str">
        <v>CUST0758</v>
      </c>
      <c r="D661" s="3">
        <v>43.95</v>
      </c>
      <c r="H661" s="3"/>
    </row>
    <row r="662" spans="3:8" x14ac:dyDescent="0.4">
      <c r="C662" t="str">
        <v>CUST0709</v>
      </c>
      <c r="D662" s="3">
        <v>44.5</v>
      </c>
      <c r="H662" s="3"/>
    </row>
    <row r="663" spans="3:8" x14ac:dyDescent="0.4">
      <c r="C663" t="str">
        <v>CUST1193</v>
      </c>
      <c r="D663" s="3">
        <v>87.47999999999999</v>
      </c>
      <c r="H663" s="3"/>
    </row>
    <row r="664" spans="3:8" x14ac:dyDescent="0.4">
      <c r="C664" t="str">
        <v>CUST0303</v>
      </c>
      <c r="D664" s="3">
        <v>68.95</v>
      </c>
      <c r="H664" s="3"/>
    </row>
    <row r="665" spans="3:8" x14ac:dyDescent="0.4">
      <c r="C665" t="str">
        <v>CUST0802</v>
      </c>
      <c r="D665" s="3">
        <v>350.44</v>
      </c>
      <c r="H665" s="3"/>
    </row>
    <row r="666" spans="3:8" x14ac:dyDescent="0.4">
      <c r="C666" t="str">
        <v>CUST0930</v>
      </c>
      <c r="D666" s="3">
        <v>173.78</v>
      </c>
      <c r="H666" s="3"/>
    </row>
    <row r="667" spans="3:8" x14ac:dyDescent="0.4">
      <c r="C667" t="str">
        <v>CUST0025</v>
      </c>
      <c r="D667" s="3">
        <v>0</v>
      </c>
      <c r="H667" s="3"/>
    </row>
    <row r="668" spans="3:8" x14ac:dyDescent="0.4">
      <c r="C668" t="str">
        <v>CUST0570</v>
      </c>
      <c r="D668" s="3">
        <v>0</v>
      </c>
      <c r="H668" s="3"/>
    </row>
    <row r="669" spans="3:8" x14ac:dyDescent="0.4">
      <c r="C669" t="str">
        <v>CUST0957</v>
      </c>
      <c r="D669" s="3">
        <v>58</v>
      </c>
      <c r="H669" s="3"/>
    </row>
    <row r="670" spans="3:8" x14ac:dyDescent="0.4">
      <c r="C670" t="str">
        <v>CUST0511</v>
      </c>
      <c r="D670" s="3">
        <v>123.9</v>
      </c>
      <c r="H670" s="3"/>
    </row>
    <row r="671" spans="3:8" x14ac:dyDescent="0.4">
      <c r="C671" t="str">
        <v>CUST0312</v>
      </c>
      <c r="D671" s="3">
        <v>109.98</v>
      </c>
      <c r="H671" s="3"/>
    </row>
    <row r="672" spans="3:8" x14ac:dyDescent="0.4">
      <c r="C672" t="str">
        <v>CUST0260</v>
      </c>
      <c r="D672" s="3">
        <v>0</v>
      </c>
      <c r="H672" s="3"/>
    </row>
    <row r="673" spans="3:8" x14ac:dyDescent="0.4">
      <c r="C673" t="str">
        <v>CUST0302</v>
      </c>
      <c r="D673" s="3">
        <v>272.42</v>
      </c>
      <c r="H673" s="3"/>
    </row>
    <row r="674" spans="3:8" x14ac:dyDescent="0.4">
      <c r="C674" t="str">
        <v>CUST0563</v>
      </c>
      <c r="D674" s="3">
        <v>254.8</v>
      </c>
      <c r="H674" s="3"/>
    </row>
    <row r="675" spans="3:8" x14ac:dyDescent="0.4">
      <c r="C675" t="str">
        <v>CUST0406</v>
      </c>
      <c r="D675" s="3">
        <v>0</v>
      </c>
      <c r="H675" s="3"/>
    </row>
    <row r="676" spans="3:8" x14ac:dyDescent="0.4">
      <c r="C676" t="str">
        <v>CUST0001</v>
      </c>
      <c r="D676" s="3">
        <v>29</v>
      </c>
      <c r="H676" s="3"/>
    </row>
    <row r="677" spans="3:8" x14ac:dyDescent="0.4">
      <c r="C677" t="str">
        <v>CUST1154</v>
      </c>
      <c r="D677" s="3">
        <v>104.95</v>
      </c>
      <c r="H677" s="3"/>
    </row>
    <row r="678" spans="3:8" x14ac:dyDescent="0.4">
      <c r="C678" t="str">
        <v>CUST1096</v>
      </c>
      <c r="D678" s="3">
        <v>299.39999999999998</v>
      </c>
      <c r="H678" s="3"/>
    </row>
    <row r="679" spans="3:8" x14ac:dyDescent="0.4">
      <c r="C679" t="str">
        <v>CUST1234</v>
      </c>
      <c r="D679" s="3">
        <v>181.44</v>
      </c>
      <c r="H679" s="3"/>
    </row>
    <row r="680" spans="3:8" x14ac:dyDescent="0.4">
      <c r="C680" t="str">
        <v>CUST0556</v>
      </c>
      <c r="D680" s="3">
        <v>0</v>
      </c>
      <c r="H680" s="3"/>
    </row>
    <row r="681" spans="3:8" x14ac:dyDescent="0.4">
      <c r="C681" t="str">
        <v>CUST1011</v>
      </c>
      <c r="D681" s="3">
        <v>80</v>
      </c>
      <c r="H681" s="3"/>
    </row>
    <row r="682" spans="3:8" x14ac:dyDescent="0.4">
      <c r="C682" t="str">
        <v>CUST0796</v>
      </c>
      <c r="D682" s="3">
        <v>0</v>
      </c>
      <c r="H682" s="3"/>
    </row>
    <row r="683" spans="3:8" x14ac:dyDescent="0.4">
      <c r="C683" t="str">
        <v>CUST0515</v>
      </c>
      <c r="D683" s="3">
        <v>431.40000000000003</v>
      </c>
      <c r="H683" s="3"/>
    </row>
    <row r="684" spans="3:8" x14ac:dyDescent="0.4">
      <c r="C684" t="str">
        <v>CUST0531</v>
      </c>
      <c r="D684" s="3">
        <v>27</v>
      </c>
      <c r="H684" s="3"/>
    </row>
    <row r="685" spans="3:8" x14ac:dyDescent="0.4">
      <c r="C685" t="str">
        <v>CUST0682</v>
      </c>
      <c r="D685" s="3">
        <v>20.49</v>
      </c>
      <c r="H685" s="3"/>
    </row>
    <row r="686" spans="3:8" x14ac:dyDescent="0.4">
      <c r="C686" t="str">
        <v>CUST0558</v>
      </c>
      <c r="D686" s="3">
        <v>0</v>
      </c>
      <c r="H686" s="3"/>
    </row>
    <row r="687" spans="3:8" x14ac:dyDescent="0.4">
      <c r="C687" t="str">
        <v>CUST1286</v>
      </c>
      <c r="D687" s="3">
        <v>154.9</v>
      </c>
      <c r="H687" s="3"/>
    </row>
    <row r="688" spans="3:8" x14ac:dyDescent="0.4">
      <c r="C688" t="str">
        <v>CUST0712</v>
      </c>
      <c r="D688" s="3">
        <v>0</v>
      </c>
      <c r="H688" s="3"/>
    </row>
    <row r="689" spans="3:8" x14ac:dyDescent="0.4">
      <c r="C689" t="str">
        <v>CUST1119</v>
      </c>
      <c r="D689" s="3">
        <v>0</v>
      </c>
      <c r="H689" s="3"/>
    </row>
    <row r="690" spans="3:8" x14ac:dyDescent="0.4">
      <c r="C690" t="str">
        <v>CUST0824</v>
      </c>
      <c r="D690" s="3">
        <v>0</v>
      </c>
      <c r="H690" s="3"/>
    </row>
    <row r="691" spans="3:8" x14ac:dyDescent="0.4">
      <c r="C691" t="str">
        <v>CUST0783</v>
      </c>
      <c r="D691" s="3">
        <v>58</v>
      </c>
      <c r="H691" s="3"/>
    </row>
    <row r="692" spans="3:8" x14ac:dyDescent="0.4">
      <c r="C692" t="str">
        <v>CUST1035</v>
      </c>
      <c r="D692" s="3">
        <v>37.950000000000003</v>
      </c>
      <c r="H692" s="3"/>
    </row>
    <row r="693" spans="3:8" x14ac:dyDescent="0.4">
      <c r="C693" t="str">
        <v>CUST0987</v>
      </c>
      <c r="D693" s="3">
        <v>202.84000000000003</v>
      </c>
      <c r="H693" s="3"/>
    </row>
    <row r="694" spans="3:8" x14ac:dyDescent="0.4">
      <c r="C694" t="str">
        <v>CUST0176</v>
      </c>
      <c r="D694" s="3">
        <v>55</v>
      </c>
      <c r="H694" s="3"/>
    </row>
    <row r="695" spans="3:8" x14ac:dyDescent="0.4">
      <c r="C695" t="str">
        <v>CUST0528</v>
      </c>
      <c r="D695" s="3">
        <v>46.5</v>
      </c>
      <c r="H695" s="3"/>
    </row>
    <row r="696" spans="3:8" x14ac:dyDescent="0.4">
      <c r="C696" t="str">
        <v>CUST1103</v>
      </c>
      <c r="D696" s="3">
        <v>306.81</v>
      </c>
      <c r="H696" s="3"/>
    </row>
    <row r="697" spans="3:8" x14ac:dyDescent="0.4">
      <c r="C697" t="str">
        <v>CUST0277</v>
      </c>
      <c r="D697" s="3">
        <v>152.4</v>
      </c>
      <c r="H697" s="3"/>
    </row>
    <row r="698" spans="3:8" x14ac:dyDescent="0.4">
      <c r="C698" t="str">
        <v>CUST1297</v>
      </c>
      <c r="D698" s="3">
        <v>0</v>
      </c>
      <c r="H698" s="3"/>
    </row>
    <row r="699" spans="3:8" x14ac:dyDescent="0.4">
      <c r="C699" t="str">
        <v>CUST0620</v>
      </c>
      <c r="D699" s="3">
        <v>104.97</v>
      </c>
      <c r="H699" s="3"/>
    </row>
    <row r="700" spans="3:8" x14ac:dyDescent="0.4">
      <c r="C700" t="str">
        <v>CUST1247</v>
      </c>
      <c r="D700" s="3">
        <v>219.43</v>
      </c>
      <c r="H700" s="3"/>
    </row>
    <row r="701" spans="3:8" x14ac:dyDescent="0.4">
      <c r="C701" t="str">
        <v>CUST1277</v>
      </c>
      <c r="D701" s="3">
        <v>147.9</v>
      </c>
      <c r="H701" s="3"/>
    </row>
    <row r="702" spans="3:8" x14ac:dyDescent="0.4">
      <c r="C702" t="str">
        <v>CUST0474</v>
      </c>
      <c r="D702" s="3">
        <v>120.98</v>
      </c>
      <c r="H702" s="3"/>
    </row>
    <row r="703" spans="3:8" x14ac:dyDescent="0.4">
      <c r="C703" t="str">
        <v>CUST0928</v>
      </c>
      <c r="D703" s="3">
        <v>209.46</v>
      </c>
      <c r="H703" s="3"/>
    </row>
    <row r="704" spans="3:8" x14ac:dyDescent="0.4">
      <c r="C704" t="str">
        <v>CUST0188</v>
      </c>
      <c r="D704" s="3">
        <v>129.5</v>
      </c>
      <c r="H704" s="3"/>
    </row>
    <row r="705" spans="3:8" x14ac:dyDescent="0.4">
      <c r="C705" t="str">
        <v>CUST1024</v>
      </c>
      <c r="D705" s="3">
        <v>29</v>
      </c>
      <c r="H705" s="3"/>
    </row>
    <row r="706" spans="3:8" x14ac:dyDescent="0.4">
      <c r="C706" t="str">
        <v>CUST0099</v>
      </c>
      <c r="D706" s="3">
        <v>0</v>
      </c>
      <c r="H706" s="3"/>
    </row>
    <row r="707" spans="3:8" x14ac:dyDescent="0.4">
      <c r="C707" t="str">
        <v>CUST0098</v>
      </c>
      <c r="D707" s="3">
        <v>130</v>
      </c>
      <c r="H707" s="3"/>
    </row>
    <row r="708" spans="3:8" x14ac:dyDescent="0.4">
      <c r="C708" t="str">
        <v>CUST0676</v>
      </c>
      <c r="D708" s="3">
        <v>111.9</v>
      </c>
      <c r="H708" s="3"/>
    </row>
    <row r="709" spans="3:8" x14ac:dyDescent="0.4">
      <c r="C709" t="str">
        <v>CUST0174</v>
      </c>
      <c r="D709" s="3">
        <v>46.95</v>
      </c>
      <c r="H709" s="3"/>
    </row>
    <row r="710" spans="3:8" x14ac:dyDescent="0.4">
      <c r="C710" t="str">
        <v>CUST0038</v>
      </c>
      <c r="D710" s="3">
        <v>175.8</v>
      </c>
      <c r="H710" s="3"/>
    </row>
    <row r="711" spans="3:8" x14ac:dyDescent="0.4">
      <c r="C711" t="str">
        <v>CUST0982</v>
      </c>
      <c r="D711" s="3">
        <v>257.95</v>
      </c>
      <c r="H711" s="3"/>
    </row>
    <row r="712" spans="3:8" x14ac:dyDescent="0.4">
      <c r="C712" t="str">
        <v>CUST0568</v>
      </c>
      <c r="D712" s="3">
        <v>94.4</v>
      </c>
      <c r="H712" s="3"/>
    </row>
    <row r="713" spans="3:8" x14ac:dyDescent="0.4">
      <c r="C713" t="str">
        <v>CUST0488</v>
      </c>
      <c r="D713" s="3">
        <v>0</v>
      </c>
      <c r="H713" s="3"/>
    </row>
    <row r="714" spans="3:8" x14ac:dyDescent="0.4">
      <c r="C714" t="str">
        <v>CUST0070</v>
      </c>
      <c r="D714" s="3">
        <v>49.95</v>
      </c>
      <c r="H714" s="3"/>
    </row>
    <row r="715" spans="3:8" x14ac:dyDescent="0.4">
      <c r="C715" t="str">
        <v>CUST1262</v>
      </c>
      <c r="D715" s="3">
        <v>49.95</v>
      </c>
      <c r="H715" s="3"/>
    </row>
    <row r="716" spans="3:8" x14ac:dyDescent="0.4">
      <c r="C716" t="str">
        <v>CUST0103</v>
      </c>
      <c r="D716" s="3">
        <v>209.9</v>
      </c>
      <c r="H716" s="3"/>
    </row>
    <row r="717" spans="3:8" x14ac:dyDescent="0.4">
      <c r="C717" t="str">
        <v>CUST1213</v>
      </c>
      <c r="D717" s="3">
        <v>0</v>
      </c>
      <c r="H717" s="3"/>
    </row>
    <row r="718" spans="3:8" x14ac:dyDescent="0.4">
      <c r="C718" t="str">
        <v>CUST0754</v>
      </c>
      <c r="D718" s="3">
        <v>241.34</v>
      </c>
      <c r="H718" s="3"/>
    </row>
    <row r="719" spans="3:8" x14ac:dyDescent="0.4">
      <c r="C719" t="str">
        <v>CUST0551</v>
      </c>
      <c r="D719" s="3">
        <v>267.97000000000003</v>
      </c>
      <c r="H719" s="3"/>
    </row>
    <row r="720" spans="3:8" x14ac:dyDescent="0.4">
      <c r="C720" t="str">
        <v>CUST0892</v>
      </c>
      <c r="D720" s="3">
        <v>169.48000000000002</v>
      </c>
      <c r="H720" s="3"/>
    </row>
    <row r="721" spans="3:8" x14ac:dyDescent="0.4">
      <c r="C721" t="str">
        <v>CUST0984</v>
      </c>
      <c r="D721" s="3">
        <v>53</v>
      </c>
      <c r="H721" s="3"/>
    </row>
    <row r="722" spans="3:8" x14ac:dyDescent="0.4">
      <c r="C722" t="str">
        <v>CUST0974</v>
      </c>
      <c r="D722" s="3">
        <v>220.85000000000002</v>
      </c>
      <c r="H722" s="3"/>
    </row>
    <row r="723" spans="3:8" x14ac:dyDescent="0.4">
      <c r="C723" t="str">
        <v>CUST0460</v>
      </c>
      <c r="D723" s="3">
        <v>31</v>
      </c>
      <c r="H723" s="3"/>
    </row>
    <row r="724" spans="3:8" x14ac:dyDescent="0.4">
      <c r="C724" t="str">
        <v>CUST0149</v>
      </c>
      <c r="D724" s="3">
        <v>29</v>
      </c>
      <c r="H724" s="3"/>
    </row>
    <row r="725" spans="3:8" x14ac:dyDescent="0.4">
      <c r="C725" t="str">
        <v>CUST1191</v>
      </c>
      <c r="D725" s="3">
        <v>111.9</v>
      </c>
      <c r="H725" s="3"/>
    </row>
    <row r="726" spans="3:8" x14ac:dyDescent="0.4">
      <c r="C726" t="str">
        <v>CUST0435</v>
      </c>
      <c r="D726" s="3">
        <v>125.49000000000001</v>
      </c>
      <c r="H726" s="3"/>
    </row>
    <row r="727" spans="3:8" x14ac:dyDescent="0.4">
      <c r="C727" t="str">
        <v>CUST0018</v>
      </c>
      <c r="D727" s="3">
        <v>0</v>
      </c>
      <c r="H727" s="3"/>
    </row>
    <row r="728" spans="3:8" x14ac:dyDescent="0.4">
      <c r="C728" t="str">
        <v>CUST0819</v>
      </c>
      <c r="D728" s="3">
        <v>173.9</v>
      </c>
      <c r="H728" s="3"/>
    </row>
    <row r="729" spans="3:8" x14ac:dyDescent="0.4">
      <c r="C729" t="str">
        <v>CUST0445</v>
      </c>
      <c r="D729" s="3">
        <v>313.38</v>
      </c>
      <c r="H729" s="3"/>
    </row>
    <row r="730" spans="3:8" x14ac:dyDescent="0.4">
      <c r="C730" t="str">
        <v>CUST1085</v>
      </c>
      <c r="D730" s="3">
        <v>159.94999999999999</v>
      </c>
      <c r="H730" s="3"/>
    </row>
    <row r="731" spans="3:8" x14ac:dyDescent="0.4">
      <c r="C731" t="str">
        <v>CUST1041</v>
      </c>
      <c r="D731" s="3">
        <v>116</v>
      </c>
      <c r="H731" s="3"/>
    </row>
    <row r="732" spans="3:8" x14ac:dyDescent="0.4">
      <c r="C732" t="str">
        <v>CUST0357</v>
      </c>
      <c r="D732" s="3">
        <v>33</v>
      </c>
      <c r="H732" s="3"/>
    </row>
    <row r="733" spans="3:8" x14ac:dyDescent="0.4">
      <c r="C733" t="str">
        <v>CUST1114</v>
      </c>
      <c r="D733" s="3">
        <v>0</v>
      </c>
      <c r="H733" s="3"/>
    </row>
    <row r="734" spans="3:8" x14ac:dyDescent="0.4">
      <c r="C734" t="str">
        <v>CUST0673</v>
      </c>
      <c r="D734" s="3">
        <v>113.95</v>
      </c>
      <c r="H734" s="3"/>
    </row>
    <row r="735" spans="3:8" x14ac:dyDescent="0.4">
      <c r="C735" t="str">
        <v>CUST1238</v>
      </c>
      <c r="D735" s="3">
        <v>0</v>
      </c>
      <c r="H735" s="3"/>
    </row>
    <row r="736" spans="3:8" x14ac:dyDescent="0.4">
      <c r="C736" t="str">
        <v>CUST0223</v>
      </c>
      <c r="D736" s="3">
        <v>175</v>
      </c>
      <c r="H736" s="3"/>
    </row>
    <row r="737" spans="3:8" x14ac:dyDescent="0.4">
      <c r="C737" t="str">
        <v>CUST0487</v>
      </c>
      <c r="D737" s="3">
        <v>76.490000000000009</v>
      </c>
      <c r="H737" s="3"/>
    </row>
    <row r="738" spans="3:8" x14ac:dyDescent="0.4">
      <c r="C738" t="str">
        <v>CUST0040</v>
      </c>
      <c r="D738" s="3">
        <v>246.89000000000001</v>
      </c>
      <c r="H738" s="3"/>
    </row>
    <row r="739" spans="3:8" x14ac:dyDescent="0.4">
      <c r="C739" t="str">
        <v>CUST0633</v>
      </c>
      <c r="D739" s="3">
        <v>27</v>
      </c>
      <c r="H739" s="3"/>
    </row>
    <row r="740" spans="3:8" x14ac:dyDescent="0.4">
      <c r="C740" t="str">
        <v>CUST0287</v>
      </c>
      <c r="D740" s="3">
        <v>229.8</v>
      </c>
      <c r="H740" s="3"/>
    </row>
    <row r="741" spans="3:8" x14ac:dyDescent="0.4">
      <c r="C741" t="str">
        <v>CUST0239</v>
      </c>
      <c r="D741" s="3">
        <v>179.95</v>
      </c>
      <c r="H741" s="3"/>
    </row>
    <row r="742" spans="3:8" x14ac:dyDescent="0.4">
      <c r="C742" t="str">
        <v>CUST1280</v>
      </c>
      <c r="D742" s="3">
        <v>41.95</v>
      </c>
      <c r="H742" s="3"/>
    </row>
    <row r="743" spans="3:8" x14ac:dyDescent="0.4">
      <c r="C743" t="str">
        <v>CUST0695</v>
      </c>
      <c r="D743" s="3">
        <v>17.5</v>
      </c>
      <c r="H743" s="3"/>
    </row>
    <row r="744" spans="3:8" x14ac:dyDescent="0.4">
      <c r="C744" t="str">
        <v>CUST0240</v>
      </c>
      <c r="D744" s="3">
        <v>81.98</v>
      </c>
      <c r="H744" s="3"/>
    </row>
    <row r="745" spans="3:8" x14ac:dyDescent="0.4">
      <c r="C745" t="str">
        <v>CUST1219</v>
      </c>
      <c r="D745" s="3">
        <v>195.39000000000001</v>
      </c>
      <c r="H745" s="3"/>
    </row>
    <row r="746" spans="3:8" x14ac:dyDescent="0.4">
      <c r="C746" t="str">
        <v>CUST0486</v>
      </c>
      <c r="D746" s="3">
        <v>31</v>
      </c>
      <c r="H746" s="3"/>
    </row>
    <row r="747" spans="3:8" x14ac:dyDescent="0.4">
      <c r="C747" t="str">
        <v>CUST1095</v>
      </c>
      <c r="D747" s="3">
        <v>312.33</v>
      </c>
      <c r="H747" s="3"/>
    </row>
    <row r="748" spans="3:8" x14ac:dyDescent="0.4">
      <c r="C748" t="str">
        <v>CUST0583</v>
      </c>
      <c r="D748" s="3">
        <v>94.44</v>
      </c>
      <c r="H748" s="3"/>
    </row>
    <row r="749" spans="3:8" x14ac:dyDescent="0.4">
      <c r="C749" t="str">
        <v>CUST0126</v>
      </c>
      <c r="D749" s="3">
        <v>200.94</v>
      </c>
      <c r="H749" s="3"/>
    </row>
    <row r="750" spans="3:8" x14ac:dyDescent="0.4">
      <c r="C750" t="str">
        <v>CUST0408</v>
      </c>
      <c r="D750" s="3">
        <v>37.950000000000003</v>
      </c>
      <c r="H750" s="3"/>
    </row>
    <row r="751" spans="3:8" x14ac:dyDescent="0.4">
      <c r="C751" t="str">
        <v>CUST1217</v>
      </c>
      <c r="D751" s="3">
        <v>134.43</v>
      </c>
      <c r="H751" s="3"/>
    </row>
    <row r="752" spans="3:8" x14ac:dyDescent="0.4">
      <c r="C752" t="str">
        <v>CUST0978</v>
      </c>
      <c r="D752" s="3">
        <v>55.95</v>
      </c>
      <c r="H752" s="3"/>
    </row>
    <row r="753" spans="3:8" x14ac:dyDescent="0.4">
      <c r="C753" t="str">
        <v>CUST0914</v>
      </c>
      <c r="D753" s="3">
        <v>0</v>
      </c>
      <c r="H753" s="3"/>
    </row>
    <row r="754" spans="3:8" x14ac:dyDescent="0.4">
      <c r="C754" t="str">
        <v>CUST0554</v>
      </c>
      <c r="D754" s="3">
        <v>0</v>
      </c>
      <c r="H754" s="3"/>
    </row>
    <row r="755" spans="3:8" x14ac:dyDescent="0.4">
      <c r="C755" t="str">
        <v>CUST0506</v>
      </c>
      <c r="D755" s="3">
        <v>87.48</v>
      </c>
      <c r="H755" s="3"/>
    </row>
    <row r="756" spans="3:8" x14ac:dyDescent="0.4">
      <c r="C756" t="str">
        <v>CUST0530</v>
      </c>
      <c r="D756" s="3">
        <v>114</v>
      </c>
      <c r="H756" s="3"/>
    </row>
    <row r="757" spans="3:8" x14ac:dyDescent="0.4">
      <c r="C757" t="str">
        <v>CUST0080</v>
      </c>
      <c r="D757" s="3">
        <v>64.95</v>
      </c>
      <c r="H757" s="3"/>
    </row>
    <row r="758" spans="3:8" x14ac:dyDescent="0.4">
      <c r="C758" t="str">
        <v>CUST0836</v>
      </c>
      <c r="D758" s="3">
        <v>110.49000000000001</v>
      </c>
      <c r="H758" s="3"/>
    </row>
    <row r="759" spans="3:8" x14ac:dyDescent="0.4">
      <c r="C759" t="str">
        <v>CUST0387</v>
      </c>
      <c r="D759" s="3">
        <v>29</v>
      </c>
      <c r="H759" s="3"/>
    </row>
    <row r="760" spans="3:8" x14ac:dyDescent="0.4">
      <c r="C760" t="str">
        <v>CUST0283</v>
      </c>
      <c r="D760" s="3">
        <v>399.83000000000004</v>
      </c>
      <c r="H760" s="3"/>
    </row>
    <row r="761" spans="3:8" x14ac:dyDescent="0.4">
      <c r="C761" t="str">
        <v>CUST0909</v>
      </c>
      <c r="D761" s="3">
        <v>102.49000000000001</v>
      </c>
      <c r="H761" s="3"/>
    </row>
    <row r="762" spans="3:8" x14ac:dyDescent="0.4">
      <c r="C762" t="str">
        <v>CUST0774</v>
      </c>
      <c r="D762" s="3">
        <v>145.44999999999999</v>
      </c>
      <c r="H762" s="3"/>
    </row>
    <row r="763" spans="3:8" x14ac:dyDescent="0.4">
      <c r="C763" t="str">
        <v>CUST0748</v>
      </c>
      <c r="D763" s="3">
        <v>397.38</v>
      </c>
      <c r="H763" s="3"/>
    </row>
    <row r="764" spans="3:8" x14ac:dyDescent="0.4">
      <c r="C764" t="str">
        <v>CUST0789</v>
      </c>
      <c r="D764" s="3">
        <v>323.79000000000002</v>
      </c>
      <c r="H764" s="3"/>
    </row>
    <row r="765" spans="3:8" x14ac:dyDescent="0.4">
      <c r="C765" t="str">
        <v>CUST0927</v>
      </c>
      <c r="D765" s="3">
        <v>292.38</v>
      </c>
      <c r="H765" s="3"/>
    </row>
    <row r="766" spans="3:8" x14ac:dyDescent="0.4">
      <c r="C766" t="str">
        <v>CUST0056</v>
      </c>
      <c r="D766" s="3">
        <v>64.5</v>
      </c>
      <c r="H766" s="3"/>
    </row>
    <row r="767" spans="3:8" x14ac:dyDescent="0.4">
      <c r="C767" t="str">
        <v>CUST0314</v>
      </c>
      <c r="D767" s="3">
        <v>236.42000000000002</v>
      </c>
      <c r="H767" s="3"/>
    </row>
    <row r="768" spans="3:8" x14ac:dyDescent="0.4">
      <c r="C768" t="str">
        <v>CUST0274</v>
      </c>
      <c r="D768" s="3">
        <v>80</v>
      </c>
      <c r="H768" s="3"/>
    </row>
    <row r="769" spans="3:8" x14ac:dyDescent="0.4">
      <c r="C769" t="str">
        <v>CUST0696</v>
      </c>
      <c r="D769" s="3">
        <v>130.49</v>
      </c>
      <c r="H769" s="3"/>
    </row>
    <row r="770" spans="3:8" x14ac:dyDescent="0.4">
      <c r="C770" t="str">
        <v>CUST0011</v>
      </c>
      <c r="D770" s="3">
        <v>285.28000000000003</v>
      </c>
      <c r="H770" s="3"/>
    </row>
    <row r="771" spans="3:8" x14ac:dyDescent="0.4">
      <c r="C771" t="str">
        <v>CUST0904</v>
      </c>
      <c r="D771" s="3">
        <v>52.49</v>
      </c>
      <c r="H771" s="3"/>
    </row>
    <row r="772" spans="3:8" x14ac:dyDescent="0.4">
      <c r="C772" t="str">
        <v>CUST0837</v>
      </c>
      <c r="D772" s="3">
        <v>49</v>
      </c>
      <c r="H772" s="3"/>
    </row>
    <row r="773" spans="3:8" x14ac:dyDescent="0.4">
      <c r="C773" t="str">
        <v>CUST0152</v>
      </c>
      <c r="D773" s="3">
        <v>58.44</v>
      </c>
      <c r="H773" s="3"/>
    </row>
    <row r="774" spans="3:8" x14ac:dyDescent="0.4">
      <c r="C774" t="str">
        <v>CUST0900</v>
      </c>
      <c r="D774" s="3">
        <v>363.90000000000003</v>
      </c>
      <c r="H774" s="3"/>
    </row>
    <row r="775" spans="3:8" x14ac:dyDescent="0.4">
      <c r="C775" t="str">
        <v>CUST1028</v>
      </c>
      <c r="D775" s="3">
        <v>54.99</v>
      </c>
      <c r="H775" s="3"/>
    </row>
    <row r="776" spans="3:8" x14ac:dyDescent="0.4">
      <c r="C776" t="str">
        <v>CUST0292</v>
      </c>
      <c r="D776" s="3">
        <v>156.98000000000002</v>
      </c>
      <c r="H776" s="3"/>
    </row>
    <row r="777" spans="3:8" x14ac:dyDescent="0.4">
      <c r="C777" t="str">
        <v>CUST0735</v>
      </c>
      <c r="D777" s="3">
        <v>0</v>
      </c>
      <c r="H777" s="3"/>
    </row>
    <row r="778" spans="3:8" x14ac:dyDescent="0.4">
      <c r="C778" t="str">
        <v>CUST0049</v>
      </c>
      <c r="D778" s="3">
        <v>50.5</v>
      </c>
      <c r="H778" s="3"/>
    </row>
    <row r="779" spans="3:8" x14ac:dyDescent="0.4">
      <c r="C779" t="str">
        <v>CUST0655</v>
      </c>
      <c r="D779" s="3">
        <v>109.98</v>
      </c>
      <c r="H779" s="3"/>
    </row>
    <row r="780" spans="3:8" x14ac:dyDescent="0.4">
      <c r="C780" t="str">
        <v>CUST0347</v>
      </c>
      <c r="D780" s="3">
        <v>98.990000000000009</v>
      </c>
      <c r="H780" s="3"/>
    </row>
    <row r="781" spans="3:8" x14ac:dyDescent="0.4">
      <c r="C781" t="str">
        <v>CUST0197</v>
      </c>
      <c r="D781" s="3">
        <v>34.99</v>
      </c>
      <c r="H781" s="3"/>
    </row>
    <row r="782" spans="3:8" x14ac:dyDescent="0.4">
      <c r="C782" t="str">
        <v>CUST1142</v>
      </c>
      <c r="D782" s="3">
        <v>49</v>
      </c>
      <c r="H782" s="3"/>
    </row>
    <row r="783" spans="3:8" x14ac:dyDescent="0.4">
      <c r="C783" t="str">
        <v>CUST0821</v>
      </c>
      <c r="D783" s="3">
        <v>34.99</v>
      </c>
      <c r="H783" s="3"/>
    </row>
    <row r="784" spans="3:8" x14ac:dyDescent="0.4">
      <c r="C784" t="str">
        <v>CUST0057</v>
      </c>
      <c r="D784" s="3">
        <v>155.98000000000002</v>
      </c>
      <c r="H784" s="3"/>
    </row>
    <row r="785" spans="3:8" x14ac:dyDescent="0.4">
      <c r="C785" t="str">
        <v>CUST0402</v>
      </c>
      <c r="D785" s="3">
        <v>0</v>
      </c>
      <c r="H785" s="3"/>
    </row>
    <row r="786" spans="3:8" x14ac:dyDescent="0.4">
      <c r="C786" t="str">
        <v>CUST0986</v>
      </c>
      <c r="D786" s="3">
        <v>321.43</v>
      </c>
      <c r="H786" s="3"/>
    </row>
    <row r="787" spans="3:8" x14ac:dyDescent="0.4">
      <c r="C787" t="str">
        <v>CUST0606</v>
      </c>
      <c r="D787" s="3">
        <v>126.98</v>
      </c>
      <c r="H787" s="3"/>
    </row>
    <row r="788" spans="3:8" x14ac:dyDescent="0.4">
      <c r="C788" t="str">
        <v>CUST0459</v>
      </c>
      <c r="D788" s="3">
        <v>0</v>
      </c>
      <c r="H788" s="3"/>
    </row>
    <row r="789" spans="3:8" x14ac:dyDescent="0.4">
      <c r="C789" t="str">
        <v>CUST0048</v>
      </c>
      <c r="D789" s="3">
        <v>94.44</v>
      </c>
      <c r="H789" s="3"/>
    </row>
    <row r="790" spans="3:8" x14ac:dyDescent="0.4">
      <c r="C790" t="str">
        <v>CUST1074</v>
      </c>
      <c r="D790" s="3">
        <v>253.9</v>
      </c>
      <c r="H790" s="3"/>
    </row>
    <row r="791" spans="3:8" x14ac:dyDescent="0.4">
      <c r="C791" t="str">
        <v>CUST1134</v>
      </c>
      <c r="D791" s="3">
        <v>276.93</v>
      </c>
      <c r="H791" s="3"/>
    </row>
    <row r="792" spans="3:8" x14ac:dyDescent="0.4">
      <c r="C792" t="str">
        <v>CUST0507</v>
      </c>
      <c r="D792" s="3">
        <v>38.849999999999994</v>
      </c>
      <c r="H792" s="3"/>
    </row>
    <row r="793" spans="3:8" x14ac:dyDescent="0.4">
      <c r="C793" t="str">
        <v>CUST0756</v>
      </c>
      <c r="D793" s="3">
        <v>29</v>
      </c>
      <c r="H793" s="3"/>
    </row>
    <row r="794" spans="3:8" x14ac:dyDescent="0.4">
      <c r="C794" t="str">
        <v>CUST0336</v>
      </c>
      <c r="D794" s="3">
        <v>232.49</v>
      </c>
      <c r="H794" s="3"/>
    </row>
    <row r="795" spans="3:8" x14ac:dyDescent="0.4">
      <c r="C795" t="str">
        <v>CUST0905</v>
      </c>
      <c r="D795" s="3">
        <v>178.49</v>
      </c>
      <c r="H795" s="3"/>
    </row>
    <row r="796" spans="3:8" x14ac:dyDescent="0.4">
      <c r="C796" t="str">
        <v>CUST0207</v>
      </c>
      <c r="D796" s="3">
        <v>185.38</v>
      </c>
      <c r="H796" s="3"/>
    </row>
    <row r="797" spans="3:8" x14ac:dyDescent="0.4">
      <c r="C797" t="str">
        <v>CUST0493</v>
      </c>
      <c r="D797" s="3">
        <v>122.97</v>
      </c>
      <c r="H797" s="3"/>
    </row>
    <row r="798" spans="3:8" x14ac:dyDescent="0.4">
      <c r="C798" t="str">
        <v>CUST0575</v>
      </c>
      <c r="D798" s="3">
        <v>115.47999999999999</v>
      </c>
      <c r="H798" s="3"/>
    </row>
    <row r="799" spans="3:8" x14ac:dyDescent="0.4">
      <c r="C799" t="str">
        <v>CUST0213</v>
      </c>
      <c r="D799" s="3">
        <v>314.33</v>
      </c>
      <c r="H799" s="3"/>
    </row>
    <row r="800" spans="3:8" x14ac:dyDescent="0.4">
      <c r="C800" t="str">
        <v>CUST0066</v>
      </c>
      <c r="D800" s="3">
        <v>64.5</v>
      </c>
      <c r="H800" s="3"/>
    </row>
    <row r="801" spans="3:8" x14ac:dyDescent="0.4">
      <c r="C801" t="str">
        <v>CUST0547</v>
      </c>
      <c r="D801" s="3">
        <v>64.95</v>
      </c>
      <c r="H801" s="3"/>
    </row>
    <row r="802" spans="3:8" x14ac:dyDescent="0.4">
      <c r="C802" t="str">
        <v>CUST0833</v>
      </c>
      <c r="D802" s="3">
        <v>54.99</v>
      </c>
      <c r="H802" s="3"/>
    </row>
    <row r="803" spans="3:8" x14ac:dyDescent="0.4">
      <c r="C803" t="str">
        <v>CUST0342</v>
      </c>
      <c r="D803" s="3">
        <v>134</v>
      </c>
      <c r="H803" s="3"/>
    </row>
    <row r="804" spans="3:8" x14ac:dyDescent="0.4">
      <c r="C804" t="str">
        <v>CUST1091</v>
      </c>
      <c r="D804" s="3">
        <v>181.93</v>
      </c>
      <c r="H804" s="3"/>
    </row>
    <row r="805" spans="3:8" x14ac:dyDescent="0.4">
      <c r="C805" t="str">
        <v>CUST0813</v>
      </c>
      <c r="D805" s="3">
        <v>0</v>
      </c>
      <c r="H805" s="3"/>
    </row>
    <row r="806" spans="3:8" x14ac:dyDescent="0.4">
      <c r="C806" t="str">
        <v>CUST0944</v>
      </c>
      <c r="D806" s="3">
        <v>63.49</v>
      </c>
      <c r="H806" s="3"/>
    </row>
    <row r="807" spans="3:8" x14ac:dyDescent="0.4">
      <c r="C807" t="str">
        <v>CUST1099</v>
      </c>
      <c r="D807" s="3">
        <v>221</v>
      </c>
      <c r="H807" s="3"/>
    </row>
    <row r="808" spans="3:8" x14ac:dyDescent="0.4">
      <c r="C808" t="str">
        <v>CUST1016</v>
      </c>
      <c r="D808" s="3">
        <v>64.990000000000009</v>
      </c>
      <c r="H808" s="3"/>
    </row>
    <row r="809" spans="3:8" x14ac:dyDescent="0.4">
      <c r="C809" t="str">
        <v>CUST1058</v>
      </c>
      <c r="D809" s="3">
        <v>0</v>
      </c>
      <c r="H809" s="3"/>
    </row>
    <row r="810" spans="3:8" x14ac:dyDescent="0.4">
      <c r="C810" t="str">
        <v>CUST0991</v>
      </c>
      <c r="D810" s="3">
        <v>45.5</v>
      </c>
      <c r="H810" s="3"/>
    </row>
    <row r="811" spans="3:8" x14ac:dyDescent="0.4">
      <c r="C811" t="str">
        <v>CUST0963</v>
      </c>
      <c r="D811" s="3">
        <v>84.95</v>
      </c>
      <c r="H811" s="3"/>
    </row>
    <row r="812" spans="3:8" x14ac:dyDescent="0.4">
      <c r="C812" t="str">
        <v>CUST1294</v>
      </c>
      <c r="D812" s="3">
        <v>20.49</v>
      </c>
      <c r="H812" s="3"/>
    </row>
    <row r="813" spans="3:8" x14ac:dyDescent="0.4">
      <c r="C813" t="str">
        <v>CUST0500</v>
      </c>
      <c r="D813" s="3">
        <v>98.98</v>
      </c>
      <c r="H813" s="3"/>
    </row>
    <row r="814" spans="3:8" x14ac:dyDescent="0.4">
      <c r="C814" t="str">
        <v>CUST0573</v>
      </c>
      <c r="D814" s="3">
        <v>95.95</v>
      </c>
      <c r="H814" s="3"/>
    </row>
    <row r="815" spans="3:8" x14ac:dyDescent="0.4">
      <c r="C815" t="str">
        <v>CUST0624</v>
      </c>
      <c r="D815" s="3">
        <v>120.9</v>
      </c>
      <c r="H815" s="3"/>
    </row>
    <row r="816" spans="3:8" x14ac:dyDescent="0.4">
      <c r="C816" t="str">
        <v>CUST0799</v>
      </c>
      <c r="D816" s="3">
        <v>0</v>
      </c>
      <c r="H816" s="3"/>
    </row>
    <row r="817" spans="3:8" x14ac:dyDescent="0.4">
      <c r="C817" t="str">
        <v>CUST1259</v>
      </c>
      <c r="D817" s="3">
        <v>0</v>
      </c>
      <c r="H817" s="3"/>
    </row>
    <row r="818" spans="3:8" x14ac:dyDescent="0.4">
      <c r="C818" t="str">
        <v>CUST0389</v>
      </c>
      <c r="D818" s="3">
        <v>91.95</v>
      </c>
      <c r="H818" s="3"/>
    </row>
    <row r="819" spans="3:8" x14ac:dyDescent="0.4">
      <c r="C819" t="str">
        <v>CUST0446</v>
      </c>
      <c r="D819" s="3">
        <v>73.95</v>
      </c>
      <c r="H819" s="3"/>
    </row>
    <row r="820" spans="3:8" x14ac:dyDescent="0.4">
      <c r="C820" t="str">
        <v>CUST0164</v>
      </c>
      <c r="D820" s="3">
        <v>134.98000000000002</v>
      </c>
      <c r="H820" s="3"/>
    </row>
    <row r="821" spans="3:8" x14ac:dyDescent="0.4">
      <c r="C821" t="str">
        <v>CUST0848</v>
      </c>
      <c r="D821" s="3">
        <v>79.990000000000009</v>
      </c>
      <c r="H821" s="3"/>
    </row>
    <row r="822" spans="3:8" x14ac:dyDescent="0.4">
      <c r="C822" t="str">
        <v>CUST0859</v>
      </c>
      <c r="D822" s="3">
        <v>49</v>
      </c>
      <c r="H822" s="3"/>
    </row>
    <row r="823" spans="3:8" x14ac:dyDescent="0.4">
      <c r="C823" t="str">
        <v>CUST0997</v>
      </c>
      <c r="D823" s="3">
        <v>121.95</v>
      </c>
      <c r="H823" s="3"/>
    </row>
    <row r="824" spans="3:8" x14ac:dyDescent="0.4">
      <c r="C824" t="str">
        <v>CUST0086</v>
      </c>
      <c r="D824" s="3">
        <v>147.9</v>
      </c>
      <c r="H824" s="3"/>
    </row>
    <row r="825" spans="3:8" x14ac:dyDescent="0.4">
      <c r="C825" t="str">
        <v>CUST1164</v>
      </c>
      <c r="D825" s="3">
        <v>58.99</v>
      </c>
      <c r="H825" s="3"/>
    </row>
    <row r="826" spans="3:8" x14ac:dyDescent="0.4">
      <c r="C826" t="str">
        <v>CUST0776</v>
      </c>
      <c r="D826" s="3">
        <v>0</v>
      </c>
      <c r="H826" s="3"/>
    </row>
    <row r="827" spans="3:8" x14ac:dyDescent="0.4">
      <c r="C827" t="str">
        <v>CUST0242</v>
      </c>
      <c r="D827" s="3">
        <v>81.990000000000009</v>
      </c>
      <c r="H827" s="3"/>
    </row>
    <row r="828" spans="3:8" x14ac:dyDescent="0.4">
      <c r="C828" t="str">
        <v>CUST1245</v>
      </c>
      <c r="D828" s="3">
        <v>105.49000000000001</v>
      </c>
      <c r="H828" s="3"/>
    </row>
    <row r="829" spans="3:8" x14ac:dyDescent="0.4">
      <c r="C829" t="str">
        <v>CUST1117</v>
      </c>
      <c r="D829" s="3">
        <v>104.95</v>
      </c>
      <c r="H829" s="3"/>
    </row>
    <row r="830" spans="3:8" x14ac:dyDescent="0.4">
      <c r="C830" t="str">
        <v>CUST0665</v>
      </c>
      <c r="D830" s="3">
        <v>95.95</v>
      </c>
      <c r="H830" s="3"/>
    </row>
    <row r="831" spans="3:8" x14ac:dyDescent="0.4">
      <c r="C831" t="str">
        <v>CUST0638</v>
      </c>
      <c r="D831" s="3">
        <v>17.5</v>
      </c>
      <c r="H831" s="3"/>
    </row>
    <row r="832" spans="3:8" x14ac:dyDescent="0.4">
      <c r="C832" t="str">
        <v>CUST0829</v>
      </c>
      <c r="D832" s="3">
        <v>290.89</v>
      </c>
      <c r="H832" s="3"/>
    </row>
    <row r="833" spans="3:8" x14ac:dyDescent="0.4">
      <c r="C833" t="str">
        <v>CUST1282</v>
      </c>
      <c r="D833" s="3">
        <v>0</v>
      </c>
      <c r="H833" s="3"/>
    </row>
    <row r="834" spans="3:8" x14ac:dyDescent="0.4">
      <c r="C834" t="str">
        <v>CUST0550</v>
      </c>
      <c r="D834" s="3">
        <v>113.85000000000001</v>
      </c>
      <c r="H834" s="3"/>
    </row>
    <row r="835" spans="3:8" x14ac:dyDescent="0.4">
      <c r="C835" t="str">
        <v>CUST0251</v>
      </c>
      <c r="D835" s="3">
        <v>49</v>
      </c>
      <c r="H835" s="3"/>
    </row>
    <row r="836" spans="3:8" x14ac:dyDescent="0.4">
      <c r="C836" t="str">
        <v>CUST0704</v>
      </c>
      <c r="D836" s="3">
        <v>106</v>
      </c>
      <c r="H836" s="3"/>
    </row>
    <row r="837" spans="3:8" x14ac:dyDescent="0.4">
      <c r="C837" t="str">
        <v>CUST0463</v>
      </c>
      <c r="D837" s="3">
        <v>0</v>
      </c>
      <c r="H837" s="3"/>
    </row>
    <row r="838" spans="3:8" x14ac:dyDescent="0.4">
      <c r="C838" t="str">
        <v>CUST1048</v>
      </c>
      <c r="D838" s="3">
        <v>54.99</v>
      </c>
      <c r="H838" s="3"/>
    </row>
    <row r="839" spans="3:8" x14ac:dyDescent="0.4">
      <c r="C839" t="str">
        <v>CUST0923</v>
      </c>
      <c r="D839" s="3">
        <v>92.94</v>
      </c>
      <c r="H839" s="3"/>
    </row>
    <row r="840" spans="3:8" x14ac:dyDescent="0.4">
      <c r="C840" t="str">
        <v>CUST0130</v>
      </c>
      <c r="D840" s="3">
        <v>210.85000000000002</v>
      </c>
      <c r="H840" s="3"/>
    </row>
    <row r="841" spans="3:8" x14ac:dyDescent="0.4">
      <c r="C841" t="str">
        <v>CUST0640</v>
      </c>
      <c r="D841" s="3">
        <v>152.89000000000001</v>
      </c>
      <c r="H841" s="3"/>
    </row>
    <row r="842" spans="3:8" x14ac:dyDescent="0.4">
      <c r="C842" t="str">
        <v>CUST0896</v>
      </c>
      <c r="D842" s="3">
        <v>0</v>
      </c>
      <c r="H842" s="3"/>
    </row>
    <row r="843" spans="3:8" x14ac:dyDescent="0.4">
      <c r="C843" t="str">
        <v>CUST1022</v>
      </c>
      <c r="D843" s="3">
        <v>49</v>
      </c>
      <c r="H843" s="3"/>
    </row>
    <row r="844" spans="3:8" x14ac:dyDescent="0.4">
      <c r="C844" t="str">
        <v>CUST1045</v>
      </c>
      <c r="D844" s="3">
        <v>55.95</v>
      </c>
      <c r="H844" s="3"/>
    </row>
    <row r="845" spans="3:8" x14ac:dyDescent="0.4">
      <c r="C845" t="str">
        <v>CUST1136</v>
      </c>
      <c r="D845" s="3">
        <v>0</v>
      </c>
      <c r="H845" s="3"/>
    </row>
    <row r="846" spans="3:8" x14ac:dyDescent="0.4">
      <c r="C846" t="str">
        <v>CUST0736</v>
      </c>
      <c r="D846" s="3">
        <v>49</v>
      </c>
      <c r="H846" s="3"/>
    </row>
    <row r="847" spans="3:8" x14ac:dyDescent="0.4">
      <c r="C847" t="str">
        <v>CUST1029</v>
      </c>
      <c r="D847" s="3">
        <v>93.9</v>
      </c>
      <c r="H847" s="3"/>
    </row>
    <row r="848" spans="3:8" x14ac:dyDescent="0.4">
      <c r="C848" t="str">
        <v>CUST0545</v>
      </c>
      <c r="D848" s="3">
        <v>263.38</v>
      </c>
      <c r="H848" s="3"/>
    </row>
    <row r="849" spans="3:8" x14ac:dyDescent="0.4">
      <c r="C849" t="str">
        <v>CUST0085</v>
      </c>
      <c r="D849" s="3">
        <v>27</v>
      </c>
      <c r="H849" s="3"/>
    </row>
    <row r="850" spans="3:8" x14ac:dyDescent="0.4">
      <c r="C850" t="str">
        <v>CUST0726</v>
      </c>
      <c r="D850" s="3">
        <v>204.8</v>
      </c>
      <c r="H850" s="3"/>
    </row>
    <row r="851" spans="3:8" x14ac:dyDescent="0.4">
      <c r="C851" t="str">
        <v>CUST1121</v>
      </c>
      <c r="D851" s="3">
        <v>127.99000000000001</v>
      </c>
      <c r="H851" s="3"/>
    </row>
    <row r="852" spans="3:8" x14ac:dyDescent="0.4">
      <c r="C852" t="str">
        <v>CUST0567</v>
      </c>
      <c r="D852" s="3">
        <v>54.99</v>
      </c>
      <c r="H852" s="3"/>
    </row>
    <row r="853" spans="3:8" x14ac:dyDescent="0.4">
      <c r="C853" t="str">
        <v>CUST0263</v>
      </c>
      <c r="D853" s="3">
        <v>347.68</v>
      </c>
      <c r="H853" s="3"/>
    </row>
    <row r="854" spans="3:8" x14ac:dyDescent="0.4">
      <c r="C854" t="str">
        <v>CUST1152</v>
      </c>
      <c r="D854" s="3">
        <v>109.98</v>
      </c>
      <c r="H854" s="3"/>
    </row>
    <row r="855" spans="3:8" x14ac:dyDescent="0.4">
      <c r="C855" t="str">
        <v>CUST0546</v>
      </c>
      <c r="D855" s="3">
        <v>131.98000000000002</v>
      </c>
      <c r="H855" s="3"/>
    </row>
    <row r="856" spans="3:8" x14ac:dyDescent="0.4">
      <c r="C856" t="str">
        <v>CUST1176</v>
      </c>
      <c r="D856" s="3">
        <v>0</v>
      </c>
      <c r="H856" s="3"/>
    </row>
    <row r="857" spans="3:8" x14ac:dyDescent="0.4">
      <c r="C857" t="str">
        <v>CUST1143</v>
      </c>
      <c r="D857" s="3">
        <v>232.43</v>
      </c>
      <c r="H857" s="3"/>
    </row>
    <row r="858" spans="3:8" x14ac:dyDescent="0.4">
      <c r="C858" t="str">
        <v>CUST1044</v>
      </c>
      <c r="D858" s="3">
        <v>29</v>
      </c>
      <c r="H858" s="3"/>
    </row>
    <row r="859" spans="3:8" x14ac:dyDescent="0.4">
      <c r="C859" t="str">
        <v>CUST0275</v>
      </c>
      <c r="D859" s="3">
        <v>147.5</v>
      </c>
      <c r="H859" s="3"/>
    </row>
    <row r="860" spans="3:8" x14ac:dyDescent="0.4">
      <c r="C860" t="str">
        <v>CUST1178</v>
      </c>
      <c r="D860" s="3">
        <v>29</v>
      </c>
      <c r="H860" s="3"/>
    </row>
    <row r="861" spans="3:8" x14ac:dyDescent="0.4">
      <c r="C861" t="str">
        <v>CUST0863</v>
      </c>
      <c r="D861" s="3">
        <v>245.84000000000003</v>
      </c>
      <c r="H861" s="3"/>
    </row>
    <row r="862" spans="3:8" x14ac:dyDescent="0.4">
      <c r="C862" t="str">
        <v>CUST0345</v>
      </c>
      <c r="D862" s="3">
        <v>63</v>
      </c>
      <c r="H862" s="3"/>
    </row>
    <row r="863" spans="3:8" x14ac:dyDescent="0.4">
      <c r="C863" t="str">
        <v>CUST0701</v>
      </c>
      <c r="D863" s="3">
        <v>33.44</v>
      </c>
      <c r="H863" s="3"/>
    </row>
    <row r="864" spans="3:8" x14ac:dyDescent="0.4">
      <c r="C864" t="str">
        <v>CUST1252</v>
      </c>
      <c r="D864" s="3">
        <v>136.99</v>
      </c>
      <c r="H864" s="3"/>
    </row>
    <row r="865" spans="3:8" x14ac:dyDescent="0.4">
      <c r="C865" t="str">
        <v>CUST0295</v>
      </c>
      <c r="D865" s="3">
        <v>328.8</v>
      </c>
      <c r="H865" s="3"/>
    </row>
    <row r="866" spans="3:8" x14ac:dyDescent="0.4">
      <c r="C866" t="str">
        <v>CUST0397</v>
      </c>
      <c r="D866" s="3">
        <v>140</v>
      </c>
      <c r="H866" s="3"/>
    </row>
    <row r="867" spans="3:8" x14ac:dyDescent="0.4">
      <c r="C867" t="str">
        <v>CUST0779</v>
      </c>
      <c r="D867" s="3">
        <v>34.99</v>
      </c>
      <c r="H867" s="3"/>
    </row>
    <row r="868" spans="3:8" x14ac:dyDescent="0.4">
      <c r="C868" t="str">
        <v>CUST0221</v>
      </c>
      <c r="D868" s="3">
        <v>37.950000000000003</v>
      </c>
      <c r="H868" s="3"/>
    </row>
    <row r="869" spans="3:8" x14ac:dyDescent="0.4">
      <c r="C869" t="str">
        <v>CUST0666</v>
      </c>
      <c r="D869" s="3">
        <v>0</v>
      </c>
      <c r="H869" s="3"/>
    </row>
    <row r="870" spans="3:8" x14ac:dyDescent="0.4">
      <c r="C870" t="str">
        <v>CUST0375</v>
      </c>
      <c r="D870" s="3">
        <v>90.95</v>
      </c>
      <c r="H870" s="3"/>
    </row>
    <row r="871" spans="3:8" x14ac:dyDescent="0.4">
      <c r="C871" t="str">
        <v>CUST0679</v>
      </c>
      <c r="D871" s="3">
        <v>16.5</v>
      </c>
      <c r="H871" s="3"/>
    </row>
    <row r="872" spans="3:8" x14ac:dyDescent="0.4">
      <c r="C872" t="str">
        <v>CUST0196</v>
      </c>
      <c r="D872" s="3">
        <v>0</v>
      </c>
      <c r="H872" s="3"/>
    </row>
    <row r="873" spans="3:8" x14ac:dyDescent="0.4">
      <c r="C873" t="str">
        <v>CUST0925</v>
      </c>
      <c r="D873" s="3">
        <v>54.99</v>
      </c>
      <c r="H873" s="3"/>
    </row>
    <row r="874" spans="3:8" x14ac:dyDescent="0.4">
      <c r="C874" t="str">
        <v>CUST0510</v>
      </c>
      <c r="D874" s="3">
        <v>0</v>
      </c>
      <c r="H874" s="3"/>
    </row>
    <row r="875" spans="3:8" x14ac:dyDescent="0.4">
      <c r="C875" t="str">
        <v>CUST0104</v>
      </c>
      <c r="D875" s="3">
        <v>88.47999999999999</v>
      </c>
      <c r="H875" s="3"/>
    </row>
    <row r="876" spans="3:8" x14ac:dyDescent="0.4">
      <c r="C876" t="str">
        <v>CUST0596</v>
      </c>
      <c r="D876" s="3">
        <v>0</v>
      </c>
      <c r="H876" s="3"/>
    </row>
    <row r="877" spans="3:8" x14ac:dyDescent="0.4">
      <c r="C877" t="str">
        <v>CUST0967</v>
      </c>
      <c r="D877" s="3">
        <v>73.95</v>
      </c>
      <c r="H877" s="3"/>
    </row>
    <row r="878" spans="3:8" x14ac:dyDescent="0.4">
      <c r="C878" t="str">
        <v>CUST0237</v>
      </c>
      <c r="D878" s="3">
        <v>49.49</v>
      </c>
      <c r="H878" s="3"/>
    </row>
    <row r="879" spans="3:8" x14ac:dyDescent="0.4">
      <c r="C879" t="str">
        <v>CUST0672</v>
      </c>
      <c r="D879" s="3">
        <v>61.99</v>
      </c>
      <c r="H879" s="3"/>
    </row>
    <row r="880" spans="3:8" x14ac:dyDescent="0.4">
      <c r="C880" t="str">
        <v>CUST0150</v>
      </c>
      <c r="D880" s="3">
        <v>31</v>
      </c>
      <c r="H880" s="3"/>
    </row>
    <row r="881" spans="3:8" x14ac:dyDescent="0.4">
      <c r="C881" t="str">
        <v>CUST0619</v>
      </c>
      <c r="D881" s="3">
        <v>268.85000000000002</v>
      </c>
      <c r="H881" s="3"/>
    </row>
    <row r="882" spans="3:8" x14ac:dyDescent="0.4">
      <c r="C882" t="str">
        <v>CUST0766</v>
      </c>
      <c r="D882" s="3">
        <v>40.99</v>
      </c>
      <c r="H882" s="3"/>
    </row>
    <row r="883" spans="3:8" x14ac:dyDescent="0.4">
      <c r="C883" t="str">
        <v>CUST0285</v>
      </c>
      <c r="D883" s="3">
        <v>175.44</v>
      </c>
      <c r="H883" s="3"/>
    </row>
    <row r="884" spans="3:8" x14ac:dyDescent="0.4">
      <c r="C884" t="str">
        <v>CUST0828</v>
      </c>
      <c r="D884" s="3">
        <v>0</v>
      </c>
      <c r="H884" s="3"/>
    </row>
    <row r="885" spans="3:8" x14ac:dyDescent="0.4">
      <c r="C885" t="str">
        <v>CUST0455</v>
      </c>
      <c r="D885" s="3">
        <v>159</v>
      </c>
      <c r="H885" s="3"/>
    </row>
    <row r="886" spans="3:8" x14ac:dyDescent="0.4">
      <c r="C886" t="str">
        <v>CUST1269</v>
      </c>
      <c r="D886" s="3">
        <v>63.49</v>
      </c>
      <c r="H886" s="3"/>
    </row>
    <row r="887" spans="3:8" x14ac:dyDescent="0.4">
      <c r="C887" t="str">
        <v>CUST0584</v>
      </c>
      <c r="D887" s="3">
        <v>29</v>
      </c>
      <c r="H887" s="3"/>
    </row>
    <row r="888" spans="3:8" x14ac:dyDescent="0.4">
      <c r="C888" t="str">
        <v>CUST1205</v>
      </c>
      <c r="D888" s="3">
        <v>223.8</v>
      </c>
      <c r="H888" s="3"/>
    </row>
    <row r="889" spans="3:8" x14ac:dyDescent="0.4">
      <c r="C889" t="str">
        <v>CUST1157</v>
      </c>
      <c r="D889" s="3">
        <v>47</v>
      </c>
      <c r="H889" s="3"/>
    </row>
    <row r="890" spans="3:8" x14ac:dyDescent="0.4">
      <c r="C890" t="str">
        <v>CUST0918</v>
      </c>
      <c r="D890" s="3">
        <v>193.39000000000001</v>
      </c>
      <c r="H890" s="3"/>
    </row>
    <row r="891" spans="3:8" x14ac:dyDescent="0.4">
      <c r="C891" t="str">
        <v>CUST0669</v>
      </c>
      <c r="D891" s="3">
        <v>17.5</v>
      </c>
      <c r="H891" s="3"/>
    </row>
    <row r="892" spans="3:8" x14ac:dyDescent="0.4">
      <c r="C892" t="str">
        <v>CUST0818</v>
      </c>
      <c r="D892" s="3">
        <v>154.44999999999999</v>
      </c>
      <c r="H892" s="3"/>
    </row>
    <row r="893" spans="3:8" x14ac:dyDescent="0.4">
      <c r="C893" t="str">
        <v>CUST0611</v>
      </c>
      <c r="D893" s="3">
        <v>85.48</v>
      </c>
      <c r="H893" s="3"/>
    </row>
    <row r="894" spans="3:8" x14ac:dyDescent="0.4">
      <c r="C894" t="str">
        <v>CUST0653</v>
      </c>
      <c r="D894" s="3">
        <v>63.49</v>
      </c>
      <c r="H894" s="3"/>
    </row>
    <row r="895" spans="3:8" x14ac:dyDescent="0.4">
      <c r="C895" t="str">
        <v>CUST0166</v>
      </c>
      <c r="D895" s="3">
        <v>305.89</v>
      </c>
      <c r="H895" s="3"/>
    </row>
    <row r="896" spans="3:8" x14ac:dyDescent="0.4">
      <c r="C896" t="str">
        <v>CUST0373</v>
      </c>
      <c r="D896" s="3">
        <v>73.45</v>
      </c>
      <c r="H896" s="3"/>
    </row>
    <row r="897" spans="3:8" x14ac:dyDescent="0.4">
      <c r="C897" t="str">
        <v>CUST1210</v>
      </c>
      <c r="D897" s="3">
        <v>119.93</v>
      </c>
      <c r="H897" s="3"/>
    </row>
    <row r="898" spans="3:8" x14ac:dyDescent="0.4">
      <c r="C898" t="str">
        <v>CUST1293</v>
      </c>
      <c r="D898" s="3">
        <v>327.82</v>
      </c>
      <c r="H898" s="3"/>
    </row>
    <row r="899" spans="3:8" x14ac:dyDescent="0.4">
      <c r="C899" t="str">
        <v>CUST1033</v>
      </c>
      <c r="D899" s="3">
        <v>0</v>
      </c>
      <c r="H899" s="3"/>
    </row>
    <row r="900" spans="3:8" x14ac:dyDescent="0.4">
      <c r="C900" t="str">
        <v>CUST0730</v>
      </c>
      <c r="D900" s="3">
        <v>49.49</v>
      </c>
      <c r="H900" s="3"/>
    </row>
    <row r="901" spans="3:8" x14ac:dyDescent="0.4">
      <c r="C901" t="str">
        <v>CUST0453</v>
      </c>
      <c r="D901" s="3">
        <v>20.49</v>
      </c>
      <c r="H901" s="3"/>
    </row>
    <row r="902" spans="3:8" x14ac:dyDescent="0.4">
      <c r="C902" t="str">
        <v>CUST0632</v>
      </c>
      <c r="D902" s="3">
        <v>0</v>
      </c>
      <c r="H902" s="3"/>
    </row>
    <row r="903" spans="3:8" x14ac:dyDescent="0.4">
      <c r="C903" t="str">
        <v>CUST0241</v>
      </c>
      <c r="D903" s="3">
        <v>0</v>
      </c>
      <c r="H903" s="3"/>
    </row>
    <row r="904" spans="3:8" x14ac:dyDescent="0.4">
      <c r="C904" t="str">
        <v>CUST0449</v>
      </c>
      <c r="D904" s="3">
        <v>129.9</v>
      </c>
      <c r="H904" s="3"/>
    </row>
    <row r="905" spans="3:8" x14ac:dyDescent="0.4">
      <c r="C905" t="str">
        <v>CUST0827</v>
      </c>
      <c r="D905" s="3">
        <v>24</v>
      </c>
      <c r="H905" s="3"/>
    </row>
    <row r="906" spans="3:8" x14ac:dyDescent="0.4">
      <c r="C906" t="str">
        <v>CUST1106</v>
      </c>
      <c r="D906" s="3">
        <v>350.8</v>
      </c>
      <c r="H906" s="3"/>
    </row>
    <row r="907" spans="3:8" x14ac:dyDescent="0.4">
      <c r="C907" t="str">
        <v>CUST1133</v>
      </c>
      <c r="D907" s="3">
        <v>49</v>
      </c>
      <c r="H907" s="3"/>
    </row>
    <row r="908" spans="3:8" x14ac:dyDescent="0.4">
      <c r="C908" t="str">
        <v>CUST0028</v>
      </c>
      <c r="D908" s="3">
        <v>195.93</v>
      </c>
      <c r="H908" s="3"/>
    </row>
    <row r="909" spans="3:8" x14ac:dyDescent="0.4">
      <c r="C909" t="str">
        <v>CUST0595</v>
      </c>
      <c r="D909" s="3">
        <v>164.4</v>
      </c>
      <c r="H909" s="3"/>
    </row>
    <row r="910" spans="3:8" x14ac:dyDescent="0.4">
      <c r="C910" t="str">
        <v>CUST1285</v>
      </c>
      <c r="D910" s="3">
        <v>0</v>
      </c>
      <c r="H910" s="3"/>
    </row>
    <row r="911" spans="3:8" x14ac:dyDescent="0.4">
      <c r="C911" t="str">
        <v>CUST0733</v>
      </c>
      <c r="D911" s="3">
        <v>24</v>
      </c>
      <c r="H911" s="3"/>
    </row>
    <row r="912" spans="3:8" x14ac:dyDescent="0.4">
      <c r="C912" t="str">
        <v>CUST0158</v>
      </c>
      <c r="D912" s="3">
        <v>12.95</v>
      </c>
      <c r="H912" s="3"/>
    </row>
    <row r="913" spans="3:8" x14ac:dyDescent="0.4">
      <c r="C913" t="str">
        <v>CUST0289</v>
      </c>
      <c r="D913" s="3">
        <v>49.49</v>
      </c>
      <c r="H913" s="3"/>
    </row>
    <row r="914" spans="3:8" x14ac:dyDescent="0.4">
      <c r="C914" t="str">
        <v>CUST0114</v>
      </c>
      <c r="D914" s="3">
        <v>73.95</v>
      </c>
      <c r="H914" s="3"/>
    </row>
    <row r="915" spans="3:8" x14ac:dyDescent="0.4">
      <c r="C915" t="str">
        <v>CUST1182</v>
      </c>
      <c r="D915" s="3">
        <v>99.9</v>
      </c>
      <c r="H915" s="3"/>
    </row>
    <row r="916" spans="3:8" x14ac:dyDescent="0.4">
      <c r="C916" t="str">
        <v>CUST0678</v>
      </c>
      <c r="D916" s="3">
        <v>0</v>
      </c>
      <c r="H916" s="3"/>
    </row>
    <row r="917" spans="3:8" x14ac:dyDescent="0.4">
      <c r="C917" t="str">
        <v>CUST0461</v>
      </c>
      <c r="D917" s="3">
        <v>0</v>
      </c>
      <c r="H917" s="3"/>
    </row>
    <row r="918" spans="3:8" x14ac:dyDescent="0.4">
      <c r="C918" t="str">
        <v>CUST0139</v>
      </c>
      <c r="D918" s="3">
        <v>156.9</v>
      </c>
      <c r="H918" s="3"/>
    </row>
    <row r="919" spans="3:8" x14ac:dyDescent="0.4">
      <c r="C919" t="str">
        <v>CUST0254</v>
      </c>
      <c r="D919" s="3">
        <v>67.990000000000009</v>
      </c>
      <c r="H919" s="3"/>
    </row>
    <row r="920" spans="3:8" x14ac:dyDescent="0.4">
      <c r="C920" t="str">
        <v>CUST1220</v>
      </c>
      <c r="D920" s="3">
        <v>106.9</v>
      </c>
      <c r="H920" s="3"/>
    </row>
    <row r="921" spans="3:8" x14ac:dyDescent="0.4">
      <c r="C921" t="str">
        <v>CUST0656</v>
      </c>
      <c r="D921" s="3">
        <v>0</v>
      </c>
      <c r="H921" s="3"/>
    </row>
    <row r="922" spans="3:8" x14ac:dyDescent="0.4">
      <c r="C922" t="str">
        <v>CUST0525</v>
      </c>
      <c r="D922" s="3">
        <v>0</v>
      </c>
      <c r="H922" s="3"/>
    </row>
    <row r="923" spans="3:8" x14ac:dyDescent="0.4">
      <c r="C923" t="str">
        <v>CUST1046</v>
      </c>
      <c r="D923" s="3">
        <v>84.95</v>
      </c>
      <c r="H923" s="3"/>
    </row>
    <row r="924" spans="3:8" x14ac:dyDescent="0.4">
      <c r="C924" t="str">
        <v>CUST0951</v>
      </c>
      <c r="D924" s="3">
        <v>286.97000000000003</v>
      </c>
      <c r="H924" s="3"/>
    </row>
    <row r="925" spans="3:8" x14ac:dyDescent="0.4">
      <c r="C925" t="str">
        <v>CUST0562</v>
      </c>
      <c r="D925" s="3">
        <v>25.9</v>
      </c>
      <c r="H925" s="3"/>
    </row>
    <row r="926" spans="3:8" x14ac:dyDescent="0.4">
      <c r="C926" t="str">
        <v>CUST0472</v>
      </c>
      <c r="D926" s="3">
        <v>40.99</v>
      </c>
      <c r="H926" s="3"/>
    </row>
    <row r="927" spans="3:8" x14ac:dyDescent="0.4">
      <c r="C927" t="str">
        <v>CUST0030</v>
      </c>
      <c r="D927" s="3">
        <v>0</v>
      </c>
      <c r="H927" s="3"/>
    </row>
    <row r="928" spans="3:8" x14ac:dyDescent="0.4">
      <c r="C928" t="str">
        <v>CUST0855</v>
      </c>
      <c r="D928" s="3">
        <v>160.94999999999999</v>
      </c>
      <c r="H928" s="3"/>
    </row>
    <row r="929" spans="3:8" x14ac:dyDescent="0.4">
      <c r="C929" t="str">
        <v>CUST1034</v>
      </c>
      <c r="D929" s="3">
        <v>111.89</v>
      </c>
      <c r="H929" s="3"/>
    </row>
    <row r="930" spans="3:8" x14ac:dyDescent="0.4">
      <c r="C930" t="str">
        <v>CUST0718</v>
      </c>
      <c r="D930" s="3">
        <v>0</v>
      </c>
      <c r="H930" s="3"/>
    </row>
    <row r="931" spans="3:8" x14ac:dyDescent="0.4">
      <c r="C931" t="str">
        <v>CUST0189</v>
      </c>
      <c r="D931" s="3">
        <v>54.99</v>
      </c>
      <c r="H931" s="3"/>
    </row>
    <row r="932" spans="3:8" x14ac:dyDescent="0.4">
      <c r="C932" t="str">
        <v>CUST0062</v>
      </c>
      <c r="D932" s="3">
        <v>48</v>
      </c>
      <c r="H932" s="3"/>
    </row>
    <row r="933" spans="3:8" x14ac:dyDescent="0.4">
      <c r="C933" t="str">
        <v>CUST0022</v>
      </c>
      <c r="D933" s="3">
        <v>193.88</v>
      </c>
      <c r="H933" s="3"/>
    </row>
    <row r="934" spans="3:8" x14ac:dyDescent="0.4">
      <c r="C934" t="str">
        <v>CUST0499</v>
      </c>
      <c r="D934" s="3">
        <v>119.44</v>
      </c>
      <c r="H934" s="3"/>
    </row>
    <row r="935" spans="3:8" x14ac:dyDescent="0.4">
      <c r="C935" t="str">
        <v>CUST0721</v>
      </c>
      <c r="D935" s="3">
        <v>194.89</v>
      </c>
      <c r="H935" s="3"/>
    </row>
    <row r="936" spans="3:8" x14ac:dyDescent="0.4">
      <c r="C936" t="str">
        <v>CUST1112</v>
      </c>
      <c r="D936" s="3">
        <v>285.42</v>
      </c>
      <c r="H936" s="3"/>
    </row>
    <row r="937" spans="3:8" x14ac:dyDescent="0.4">
      <c r="C937" t="str">
        <v>CUST0790</v>
      </c>
      <c r="D937" s="3">
        <v>55.45</v>
      </c>
      <c r="H937" s="3"/>
    </row>
    <row r="938" spans="3:8" x14ac:dyDescent="0.4">
      <c r="C938" t="str">
        <v>CUST0768</v>
      </c>
      <c r="D938" s="3">
        <v>0</v>
      </c>
      <c r="H938" s="3"/>
    </row>
    <row r="939" spans="3:8" x14ac:dyDescent="0.4">
      <c r="C939" t="str">
        <v>CUST0291</v>
      </c>
      <c r="D939" s="3">
        <v>16.5</v>
      </c>
      <c r="H939" s="3"/>
    </row>
    <row r="940" spans="3:8" x14ac:dyDescent="0.4">
      <c r="C940" t="str">
        <v>CUST0787</v>
      </c>
      <c r="D940" s="3">
        <v>346.97</v>
      </c>
      <c r="H940" s="3"/>
    </row>
    <row r="941" spans="3:8" x14ac:dyDescent="0.4">
      <c r="C941" t="str">
        <v>CUST1018</v>
      </c>
      <c r="D941" s="3">
        <v>466.95000000000005</v>
      </c>
      <c r="H941" s="3"/>
    </row>
    <row r="942" spans="3:8" x14ac:dyDescent="0.4">
      <c r="C942" t="str">
        <v>CUST0350</v>
      </c>
      <c r="D942" s="3">
        <v>15.5</v>
      </c>
      <c r="H942" s="3"/>
    </row>
    <row r="943" spans="3:8" x14ac:dyDescent="0.4">
      <c r="C943" t="str">
        <v>CUST0689</v>
      </c>
      <c r="D943" s="3">
        <v>44.5</v>
      </c>
      <c r="H943" s="3"/>
    </row>
    <row r="944" spans="3:8" x14ac:dyDescent="0.4">
      <c r="C944" t="str">
        <v>CUST0163</v>
      </c>
      <c r="D944" s="3">
        <v>64.95</v>
      </c>
      <c r="H944" s="3"/>
    </row>
    <row r="945" spans="3:8" x14ac:dyDescent="0.4">
      <c r="C945" t="str">
        <v>CUST0259</v>
      </c>
      <c r="D945" s="3">
        <v>0</v>
      </c>
      <c r="H945" s="3"/>
    </row>
    <row r="946" spans="3:8" x14ac:dyDescent="0.4">
      <c r="C946" t="str">
        <v>CUST0842</v>
      </c>
      <c r="D946" s="3">
        <v>16.5</v>
      </c>
      <c r="H946" s="3"/>
    </row>
    <row r="947" spans="3:8" x14ac:dyDescent="0.4">
      <c r="C947" t="str">
        <v>CUST0320</v>
      </c>
      <c r="D947" s="3">
        <v>55.95</v>
      </c>
      <c r="H947" s="3"/>
    </row>
    <row r="948" spans="3:8" x14ac:dyDescent="0.4">
      <c r="C948" t="str">
        <v>CUST1009</v>
      </c>
      <c r="D948" s="3">
        <v>0</v>
      </c>
      <c r="H948" s="3"/>
    </row>
    <row r="949" spans="3:8" x14ac:dyDescent="0.4">
      <c r="C949" t="str">
        <v>CUST0548</v>
      </c>
      <c r="D949" s="3">
        <v>55.95</v>
      </c>
      <c r="H949" s="3"/>
    </row>
    <row r="950" spans="3:8" x14ac:dyDescent="0.4">
      <c r="C950" t="str">
        <v>CUST0592</v>
      </c>
      <c r="D950" s="3">
        <v>211.4</v>
      </c>
      <c r="H950" s="3"/>
    </row>
    <row r="951" spans="3:8" x14ac:dyDescent="0.4">
      <c r="C951" t="str">
        <v>CUST0247</v>
      </c>
      <c r="D951" s="3">
        <v>0</v>
      </c>
      <c r="H951" s="3"/>
    </row>
    <row r="952" spans="3:8" x14ac:dyDescent="0.4">
      <c r="C952" t="str">
        <v>CUST0392</v>
      </c>
      <c r="D952" s="3">
        <v>119.44</v>
      </c>
      <c r="H952" s="3"/>
    </row>
    <row r="953" spans="3:8" x14ac:dyDescent="0.4">
      <c r="C953" t="str">
        <v>CUST1188</v>
      </c>
      <c r="D953" s="3">
        <v>115.95</v>
      </c>
      <c r="H953" s="3"/>
    </row>
    <row r="954" spans="3:8" x14ac:dyDescent="0.4">
      <c r="C954" t="str">
        <v>CUST0816</v>
      </c>
      <c r="D954" s="3">
        <v>0</v>
      </c>
      <c r="H954" s="3"/>
    </row>
    <row r="955" spans="3:8" x14ac:dyDescent="0.4">
      <c r="C955" t="str">
        <v>CUST0686</v>
      </c>
      <c r="D955" s="3">
        <v>64.95</v>
      </c>
      <c r="H955" s="3"/>
    </row>
    <row r="956" spans="3:8" x14ac:dyDescent="0.4">
      <c r="C956" t="str">
        <v>CUST0101</v>
      </c>
      <c r="D956" s="3">
        <v>191.98000000000002</v>
      </c>
      <c r="H956" s="3"/>
    </row>
    <row r="957" spans="3:8" x14ac:dyDescent="0.4">
      <c r="C957" t="str">
        <v>CUST0961</v>
      </c>
      <c r="D957" s="3">
        <v>73.95</v>
      </c>
      <c r="H957" s="3"/>
    </row>
    <row r="958" spans="3:8" x14ac:dyDescent="0.4">
      <c r="C958" t="str">
        <v>CUST0466</v>
      </c>
      <c r="D958" s="3">
        <v>91.94</v>
      </c>
      <c r="H958" s="3"/>
    </row>
    <row r="959" spans="3:8" x14ac:dyDescent="0.4">
      <c r="C959" t="str">
        <v>CUST0354</v>
      </c>
      <c r="D959" s="3">
        <v>53</v>
      </c>
      <c r="H959" s="3"/>
    </row>
    <row r="960" spans="3:8" x14ac:dyDescent="0.4">
      <c r="C960" t="str">
        <v>CUST1030</v>
      </c>
      <c r="D960" s="3">
        <v>98.990000000000009</v>
      </c>
      <c r="H960" s="3"/>
    </row>
    <row r="961" spans="3:8" x14ac:dyDescent="0.4">
      <c r="C961" t="str">
        <v>CUST1206</v>
      </c>
      <c r="D961" s="3">
        <v>40.99</v>
      </c>
      <c r="H961" s="3"/>
    </row>
    <row r="962" spans="3:8" x14ac:dyDescent="0.4">
      <c r="C962" t="str">
        <v>CUST0738</v>
      </c>
      <c r="D962" s="3">
        <v>64</v>
      </c>
      <c r="H962" s="3"/>
    </row>
    <row r="963" spans="3:8" x14ac:dyDescent="0.4">
      <c r="C963" t="str">
        <v>CUST0953</v>
      </c>
      <c r="D963" s="3">
        <v>111.9</v>
      </c>
      <c r="H963" s="3"/>
    </row>
    <row r="964" spans="3:8" x14ac:dyDescent="0.4">
      <c r="C964" t="str">
        <v>CUST0122</v>
      </c>
      <c r="D964" s="3">
        <v>57.49</v>
      </c>
      <c r="H964" s="3"/>
    </row>
    <row r="965" spans="3:8" x14ac:dyDescent="0.4">
      <c r="C965" t="str">
        <v>CUST0106</v>
      </c>
      <c r="D965" s="3">
        <v>49.95</v>
      </c>
      <c r="H965" s="3"/>
    </row>
    <row r="966" spans="3:8" x14ac:dyDescent="0.4">
      <c r="C966" t="str">
        <v>CUST0959</v>
      </c>
      <c r="D966" s="3">
        <v>0</v>
      </c>
      <c r="H966" s="3"/>
    </row>
    <row r="967" spans="3:8" x14ac:dyDescent="0.4">
      <c r="C967" t="str">
        <v>CUST0433</v>
      </c>
      <c r="D967" s="3">
        <v>0</v>
      </c>
      <c r="H967" s="3"/>
    </row>
    <row r="968" spans="3:8" x14ac:dyDescent="0.4">
      <c r="C968" t="str">
        <v>CUST1158</v>
      </c>
      <c r="D968" s="3">
        <v>49.5</v>
      </c>
      <c r="H968" s="3"/>
    </row>
    <row r="969" spans="3:8" x14ac:dyDescent="0.4">
      <c r="C969" t="str">
        <v>CUST1098</v>
      </c>
      <c r="D969" s="3">
        <v>497.39000000000004</v>
      </c>
      <c r="H969" s="3"/>
    </row>
    <row r="970" spans="3:8" x14ac:dyDescent="0.4">
      <c r="C970" t="str">
        <v>CUST0817</v>
      </c>
      <c r="D970" s="3">
        <v>63.49</v>
      </c>
      <c r="H970" s="3"/>
    </row>
    <row r="971" spans="3:8" x14ac:dyDescent="0.4">
      <c r="C971" t="str">
        <v>CUST1078</v>
      </c>
      <c r="D971" s="3">
        <v>0</v>
      </c>
      <c r="H971" s="3"/>
    </row>
    <row r="972" spans="3:8" x14ac:dyDescent="0.4">
      <c r="C972" t="str">
        <v>CUST0698</v>
      </c>
      <c r="D972" s="3">
        <v>0</v>
      </c>
      <c r="H972" s="3"/>
    </row>
    <row r="973" spans="3:8" x14ac:dyDescent="0.4">
      <c r="C973" t="str">
        <v>CUST0878</v>
      </c>
      <c r="D973" s="3">
        <v>0</v>
      </c>
      <c r="H973" s="3"/>
    </row>
    <row r="974" spans="3:8" x14ac:dyDescent="0.4">
      <c r="C974" t="str">
        <v>CUST0403</v>
      </c>
      <c r="D974" s="3">
        <v>502.79</v>
      </c>
      <c r="H974" s="3"/>
    </row>
    <row r="975" spans="3:8" x14ac:dyDescent="0.4">
      <c r="C975" t="str">
        <v>CUST1068</v>
      </c>
      <c r="D975" s="3">
        <v>147.9</v>
      </c>
      <c r="H975" s="3"/>
    </row>
    <row r="976" spans="3:8" x14ac:dyDescent="0.4">
      <c r="C976" t="str">
        <v>CUST0266</v>
      </c>
      <c r="D976" s="3">
        <v>147</v>
      </c>
      <c r="H976" s="3"/>
    </row>
    <row r="977" spans="3:8" x14ac:dyDescent="0.4">
      <c r="C977" t="str">
        <v>CUST0580</v>
      </c>
      <c r="D977" s="3">
        <v>49.95</v>
      </c>
      <c r="H977" s="3"/>
    </row>
    <row r="978" spans="3:8" x14ac:dyDescent="0.4">
      <c r="C978" t="str">
        <v>CUST0659</v>
      </c>
      <c r="D978" s="3">
        <v>107</v>
      </c>
      <c r="H978" s="3"/>
    </row>
    <row r="979" spans="3:8" x14ac:dyDescent="0.4">
      <c r="C979" t="str">
        <v>CUST0432</v>
      </c>
      <c r="D979" s="3">
        <v>0</v>
      </c>
      <c r="H979" s="3"/>
    </row>
    <row r="980" spans="3:8" x14ac:dyDescent="0.4">
      <c r="C980" t="str">
        <v>CUST1007</v>
      </c>
      <c r="D980" s="3">
        <v>24</v>
      </c>
      <c r="H980" s="3"/>
    </row>
    <row r="981" spans="3:8" x14ac:dyDescent="0.4">
      <c r="C981" t="str">
        <v>CUST0273</v>
      </c>
      <c r="D981" s="3">
        <v>36.950000000000003</v>
      </c>
      <c r="H981" s="3"/>
    </row>
    <row r="982" spans="3:8" x14ac:dyDescent="0.4">
      <c r="C982" t="str">
        <v>CUST0023</v>
      </c>
      <c r="D982" s="3">
        <v>12.95</v>
      </c>
      <c r="H982" s="3"/>
    </row>
    <row r="983" spans="3:8" x14ac:dyDescent="0.4">
      <c r="C983" t="str">
        <v>CUST1221</v>
      </c>
      <c r="D983" s="3">
        <v>152.9</v>
      </c>
      <c r="H983" s="3"/>
    </row>
    <row r="984" spans="3:8" x14ac:dyDescent="0.4">
      <c r="C984" t="str">
        <v>CUST1036</v>
      </c>
      <c r="D984" s="3">
        <v>54.99</v>
      </c>
      <c r="H984" s="3"/>
    </row>
    <row r="985" spans="3:8" x14ac:dyDescent="0.4">
      <c r="C985" t="str">
        <v>CUST0707</v>
      </c>
      <c r="D985" s="3">
        <v>0</v>
      </c>
      <c r="H985" s="3"/>
    </row>
    <row r="986" spans="3:8" x14ac:dyDescent="0.4">
      <c r="C986" t="str">
        <v>CUST0916</v>
      </c>
      <c r="D986" s="3">
        <v>0</v>
      </c>
      <c r="H986" s="3"/>
    </row>
    <row r="987" spans="3:8" x14ac:dyDescent="0.4">
      <c r="C987" t="str">
        <v>CUST0269</v>
      </c>
      <c r="D987" s="3">
        <v>0</v>
      </c>
      <c r="H987" s="3"/>
    </row>
    <row r="988" spans="3:8" x14ac:dyDescent="0.4">
      <c r="C988" t="str">
        <v>CUST0858</v>
      </c>
      <c r="D988" s="3">
        <v>29</v>
      </c>
      <c r="H988" s="3"/>
    </row>
    <row r="989" spans="3:8" x14ac:dyDescent="0.4">
      <c r="C989" t="str">
        <v>CUST0831</v>
      </c>
      <c r="D989" s="3">
        <v>20.49</v>
      </c>
      <c r="H989" s="3"/>
    </row>
    <row r="990" spans="3:8" x14ac:dyDescent="0.4">
      <c r="C990" t="str">
        <v>CUST0524</v>
      </c>
      <c r="D990" s="3">
        <v>91.99</v>
      </c>
      <c r="H990" s="3"/>
    </row>
    <row r="991" spans="3:8" x14ac:dyDescent="0.4">
      <c r="C991" t="str">
        <v>CUST0317</v>
      </c>
      <c r="D991" s="3">
        <v>31</v>
      </c>
      <c r="H991" s="3"/>
    </row>
    <row r="992" spans="3:8" x14ac:dyDescent="0.4">
      <c r="C992" t="str">
        <v>CUST1137</v>
      </c>
      <c r="D992" s="3">
        <v>277.8</v>
      </c>
      <c r="H992" s="3"/>
    </row>
    <row r="993" spans="3:8" x14ac:dyDescent="0.4">
      <c r="C993" t="str">
        <v>CUST0035</v>
      </c>
      <c r="D993" s="3">
        <v>0</v>
      </c>
      <c r="H993" s="3"/>
    </row>
    <row r="994" spans="3:8" x14ac:dyDescent="0.4">
      <c r="C994" t="str">
        <v>CUST1026</v>
      </c>
      <c r="D994" s="3">
        <v>48</v>
      </c>
      <c r="H994" s="3"/>
    </row>
    <row r="995" spans="3:8" x14ac:dyDescent="0.4">
      <c r="C995" t="str">
        <v>CUST0358</v>
      </c>
      <c r="D995" s="3">
        <v>17.5</v>
      </c>
      <c r="H995" s="3"/>
    </row>
    <row r="996" spans="3:8" x14ac:dyDescent="0.4">
      <c r="C996" t="str">
        <v>CUST0300</v>
      </c>
      <c r="D996" s="3">
        <v>55.95</v>
      </c>
      <c r="H996" s="3"/>
    </row>
    <row r="997" spans="3:8" x14ac:dyDescent="0.4">
      <c r="C997" t="str">
        <v>CUST1014</v>
      </c>
      <c r="D997" s="3">
        <v>91.4</v>
      </c>
      <c r="H997" s="3"/>
    </row>
    <row r="998" spans="3:8" x14ac:dyDescent="0.4">
      <c r="C998" t="str">
        <v>CUST0840</v>
      </c>
      <c r="D998" s="3">
        <v>31</v>
      </c>
      <c r="H998" s="3"/>
    </row>
    <row r="999" spans="3:8" x14ac:dyDescent="0.4">
      <c r="C999" t="str">
        <v>CUST1149</v>
      </c>
      <c r="D999" s="3">
        <v>29</v>
      </c>
      <c r="H999" s="3"/>
    </row>
    <row r="1000" spans="3:8" x14ac:dyDescent="0.4">
      <c r="C1000" t="str">
        <v>CUST0191</v>
      </c>
      <c r="D1000" s="3">
        <v>53</v>
      </c>
      <c r="H1000" s="3"/>
    </row>
    <row r="1001" spans="3:8" x14ac:dyDescent="0.4">
      <c r="C1001" t="str">
        <v>CUST0535</v>
      </c>
      <c r="D1001" s="3">
        <v>303.89999999999998</v>
      </c>
      <c r="H1001" s="3"/>
    </row>
    <row r="1002" spans="3:8" x14ac:dyDescent="0.4">
      <c r="C1002" t="str">
        <v>CUST0199</v>
      </c>
      <c r="D1002" s="3">
        <v>12.95</v>
      </c>
      <c r="H1002" s="3"/>
    </row>
    <row r="1003" spans="3:8" x14ac:dyDescent="0.4">
      <c r="C1003" t="str">
        <v>CUST0654</v>
      </c>
      <c r="D1003" s="3">
        <v>15.5</v>
      </c>
      <c r="H1003" s="3"/>
    </row>
    <row r="1004" spans="3:8" x14ac:dyDescent="0.4">
      <c r="C1004" t="str">
        <v>CUST0727</v>
      </c>
      <c r="D1004" s="3">
        <v>65.45</v>
      </c>
      <c r="H1004" s="3"/>
    </row>
    <row r="1005" spans="3:8" x14ac:dyDescent="0.4">
      <c r="C1005" t="str">
        <v>CUST1171</v>
      </c>
      <c r="D1005" s="3">
        <v>72.45</v>
      </c>
      <c r="H1005" s="3"/>
    </row>
    <row r="1006" spans="3:8" x14ac:dyDescent="0.4">
      <c r="C1006" t="str">
        <v>CUST1140</v>
      </c>
      <c r="D1006" s="3">
        <v>64.95</v>
      </c>
      <c r="H1006" s="3"/>
    </row>
    <row r="1007" spans="3:8" x14ac:dyDescent="0.4">
      <c r="C1007" t="str">
        <v>CUST0697</v>
      </c>
      <c r="D1007" s="3">
        <v>0</v>
      </c>
      <c r="H1007" s="3"/>
    </row>
    <row r="1008" spans="3:8" x14ac:dyDescent="0.4">
      <c r="C1008" t="str">
        <v>CUST0264</v>
      </c>
      <c r="D1008" s="3">
        <v>120.44</v>
      </c>
      <c r="H1008" s="3"/>
    </row>
    <row r="1009" spans="3:8" x14ac:dyDescent="0.4">
      <c r="C1009" t="str">
        <v>CUST0115</v>
      </c>
      <c r="D1009" s="3">
        <v>301.85000000000002</v>
      </c>
      <c r="H1009" s="3"/>
    </row>
    <row r="1010" spans="3:8" x14ac:dyDescent="0.4">
      <c r="C1010" t="str">
        <v>CUST0864</v>
      </c>
      <c r="D1010" s="3">
        <v>86.9</v>
      </c>
      <c r="H1010" s="3"/>
    </row>
    <row r="1011" spans="3:8" x14ac:dyDescent="0.4">
      <c r="C1011" t="str">
        <v>CUST0762</v>
      </c>
      <c r="D1011" s="3">
        <v>0</v>
      </c>
      <c r="H1011" s="3"/>
    </row>
    <row r="1012" spans="3:8" x14ac:dyDescent="0.4">
      <c r="C1012" t="str">
        <v>CUST0105</v>
      </c>
      <c r="D1012" s="3">
        <v>69.98</v>
      </c>
      <c r="H1012" s="3"/>
    </row>
    <row r="1013" spans="3:8" x14ac:dyDescent="0.4">
      <c r="C1013" t="str">
        <v>CUST0133</v>
      </c>
      <c r="D1013" s="3">
        <v>0</v>
      </c>
      <c r="H1013" s="3"/>
    </row>
    <row r="1014" spans="3:8" x14ac:dyDescent="0.4">
      <c r="C1014" t="str">
        <v>CUST1200</v>
      </c>
      <c r="D1014" s="3">
        <v>49</v>
      </c>
      <c r="H1014" s="3"/>
    </row>
    <row r="1015" spans="3:8" x14ac:dyDescent="0.4">
      <c r="C1015" t="str">
        <v>CUST0616</v>
      </c>
      <c r="D1015" s="3">
        <v>46.5</v>
      </c>
      <c r="H1015" s="3"/>
    </row>
    <row r="1016" spans="3:8" x14ac:dyDescent="0.4">
      <c r="C1016" t="str">
        <v>CUST1256</v>
      </c>
      <c r="D1016" s="3">
        <v>261.48</v>
      </c>
      <c r="H1016" s="3"/>
    </row>
    <row r="1017" spans="3:8" x14ac:dyDescent="0.4">
      <c r="C1017" t="str">
        <v>CUST1025</v>
      </c>
      <c r="D1017" s="3">
        <v>138.43</v>
      </c>
      <c r="H1017" s="3"/>
    </row>
    <row r="1018" spans="3:8" x14ac:dyDescent="0.4">
      <c r="C1018" t="str">
        <v>CUST0626</v>
      </c>
      <c r="D1018" s="3">
        <v>53</v>
      </c>
      <c r="H1018" s="3"/>
    </row>
    <row r="1019" spans="3:8" x14ac:dyDescent="0.4">
      <c r="C1019" t="str">
        <v>CUST0327</v>
      </c>
      <c r="D1019" s="3">
        <v>0</v>
      </c>
      <c r="H1019" s="3"/>
    </row>
    <row r="1020" spans="3:8" x14ac:dyDescent="0.4">
      <c r="C1020" t="str">
        <v>CUST0645</v>
      </c>
      <c r="D1020" s="3">
        <v>0</v>
      </c>
      <c r="H1020" s="3"/>
    </row>
    <row r="1021" spans="3:8" x14ac:dyDescent="0.4">
      <c r="C1021" t="str">
        <v>CUST1204</v>
      </c>
      <c r="D1021" s="3">
        <v>126.98</v>
      </c>
      <c r="H1021" s="3"/>
    </row>
    <row r="1022" spans="3:8" x14ac:dyDescent="0.4">
      <c r="C1022" t="str">
        <v>CUST0097</v>
      </c>
      <c r="D1022" s="3">
        <v>102.99000000000001</v>
      </c>
      <c r="H1022" s="3"/>
    </row>
    <row r="1023" spans="3:8" x14ac:dyDescent="0.4">
      <c r="C1023" t="str">
        <v>CUST0162</v>
      </c>
      <c r="D1023" s="3">
        <v>0</v>
      </c>
      <c r="H1023" s="3"/>
    </row>
    <row r="1024" spans="3:8" x14ac:dyDescent="0.4">
      <c r="C1024" t="str">
        <v>CUST0763</v>
      </c>
      <c r="D1024" s="3">
        <v>12.95</v>
      </c>
      <c r="H1024" s="3"/>
    </row>
    <row r="1025" spans="3:8" x14ac:dyDescent="0.4">
      <c r="C1025" t="str">
        <v>CUST0956</v>
      </c>
      <c r="D1025" s="3">
        <v>0</v>
      </c>
      <c r="H1025" s="3"/>
    </row>
    <row r="1026" spans="3:8" x14ac:dyDescent="0.4">
      <c r="C1026" t="str">
        <v>CUST0147</v>
      </c>
      <c r="D1026" s="3">
        <v>147.9</v>
      </c>
      <c r="H1026" s="3"/>
    </row>
    <row r="1027" spans="3:8" x14ac:dyDescent="0.4">
      <c r="C1027" t="str">
        <v>CUST0913</v>
      </c>
      <c r="D1027" s="3">
        <v>119.93</v>
      </c>
      <c r="H1027" s="3"/>
    </row>
    <row r="1028" spans="3:8" x14ac:dyDescent="0.4">
      <c r="C1028" t="str">
        <v>CUST0324</v>
      </c>
      <c r="D1028" s="3">
        <v>0</v>
      </c>
      <c r="H1028" s="3"/>
    </row>
    <row r="1029" spans="3:8" x14ac:dyDescent="0.4">
      <c r="C1029" t="str">
        <v>CUST0315</v>
      </c>
      <c r="D1029" s="3">
        <v>190.42000000000002</v>
      </c>
      <c r="H1029" s="3"/>
    </row>
    <row r="1030" spans="3:8" x14ac:dyDescent="0.4">
      <c r="C1030" t="str">
        <v>CUST0688</v>
      </c>
      <c r="D1030" s="3">
        <v>17.5</v>
      </c>
      <c r="H1030" s="3"/>
    </row>
    <row r="1031" spans="3:8" x14ac:dyDescent="0.4">
      <c r="C1031" t="str">
        <v>CUST0585</v>
      </c>
      <c r="D1031" s="3">
        <v>184.85000000000002</v>
      </c>
      <c r="H1031" s="3"/>
    </row>
    <row r="1032" spans="3:8" x14ac:dyDescent="0.4">
      <c r="C1032" t="str">
        <v>CUST0764</v>
      </c>
      <c r="D1032" s="3">
        <v>445.26000000000005</v>
      </c>
      <c r="H1032" s="3"/>
    </row>
    <row r="1033" spans="3:8" x14ac:dyDescent="0.4">
      <c r="C1033" t="str">
        <v>CUST0664</v>
      </c>
      <c r="D1033" s="3">
        <v>31</v>
      </c>
      <c r="H1033" s="3"/>
    </row>
    <row r="1034" spans="3:8" x14ac:dyDescent="0.4">
      <c r="C1034" t="str">
        <v>CUST0005</v>
      </c>
      <c r="D1034" s="3">
        <v>83.990000000000009</v>
      </c>
      <c r="H1034" s="3"/>
    </row>
    <row r="1035" spans="3:8" x14ac:dyDescent="0.4">
      <c r="C1035" t="str">
        <v>CUST0804</v>
      </c>
      <c r="D1035" s="3">
        <v>24</v>
      </c>
      <c r="H1035" s="3"/>
    </row>
    <row r="1036" spans="3:8" x14ac:dyDescent="0.4">
      <c r="C1036" t="str">
        <v>CUST1181</v>
      </c>
      <c r="D1036" s="3">
        <v>0</v>
      </c>
      <c r="H1036" s="3"/>
    </row>
    <row r="1037" spans="3:8" x14ac:dyDescent="0.4">
      <c r="C1037" t="str">
        <v>CUST0434</v>
      </c>
      <c r="D1037" s="3">
        <v>289.85000000000002</v>
      </c>
      <c r="H1037" s="3"/>
    </row>
    <row r="1038" spans="3:8" x14ac:dyDescent="0.4">
      <c r="C1038" t="str">
        <v>CUST0456</v>
      </c>
      <c r="D1038" s="3">
        <v>0</v>
      </c>
      <c r="H1038" s="3"/>
    </row>
    <row r="1039" spans="3:8" x14ac:dyDescent="0.4">
      <c r="C1039" t="str">
        <v>CUST0782</v>
      </c>
      <c r="D1039" s="3">
        <v>247.84</v>
      </c>
      <c r="H1039" s="3"/>
    </row>
    <row r="1040" spans="3:8" x14ac:dyDescent="0.4">
      <c r="C1040" t="str">
        <v>CUST0429</v>
      </c>
      <c r="D1040" s="3">
        <v>109</v>
      </c>
      <c r="H1040" s="3"/>
    </row>
    <row r="1041" spans="3:8" x14ac:dyDescent="0.4">
      <c r="C1041" t="str">
        <v>CUST0625</v>
      </c>
      <c r="D1041" s="3">
        <v>0</v>
      </c>
      <c r="H1041" s="3"/>
    </row>
    <row r="1042" spans="3:8" x14ac:dyDescent="0.4">
      <c r="C1042" t="str">
        <v>CUST0746</v>
      </c>
      <c r="D1042" s="3">
        <v>221.85000000000002</v>
      </c>
      <c r="H1042" s="3"/>
    </row>
    <row r="1043" spans="3:8" x14ac:dyDescent="0.4">
      <c r="C1043" t="str">
        <v>CUST0007</v>
      </c>
      <c r="D1043" s="3">
        <v>125.48</v>
      </c>
      <c r="H1043" s="3"/>
    </row>
    <row r="1044" spans="3:8" x14ac:dyDescent="0.4">
      <c r="C1044" t="str">
        <v>CUST1088</v>
      </c>
      <c r="D1044" s="3">
        <v>140</v>
      </c>
      <c r="H1044" s="3"/>
    </row>
    <row r="1045" spans="3:8" x14ac:dyDescent="0.4">
      <c r="C1045" t="str">
        <v>CUST0960</v>
      </c>
      <c r="D1045" s="3">
        <v>120.98000000000002</v>
      </c>
      <c r="H1045" s="3"/>
    </row>
    <row r="1046" spans="3:8" x14ac:dyDescent="0.4">
      <c r="C1046" t="str">
        <v>CUST0248</v>
      </c>
      <c r="D1046" s="3">
        <v>250.88</v>
      </c>
      <c r="H1046" s="3"/>
    </row>
    <row r="1047" spans="3:8" x14ac:dyDescent="0.4">
      <c r="C1047" t="str">
        <v>CUST0929</v>
      </c>
      <c r="D1047" s="3">
        <v>93.43</v>
      </c>
      <c r="H1047" s="3"/>
    </row>
    <row r="1048" spans="3:8" x14ac:dyDescent="0.4">
      <c r="C1048" t="str">
        <v>CUST0304</v>
      </c>
      <c r="D1048" s="3">
        <v>129.9</v>
      </c>
      <c r="H1048" s="3"/>
    </row>
    <row r="1049" spans="3:8" x14ac:dyDescent="0.4">
      <c r="C1049" t="str">
        <v>CUST0810</v>
      </c>
      <c r="D1049" s="3">
        <v>58</v>
      </c>
      <c r="H1049" s="3"/>
    </row>
    <row r="1050" spans="3:8" x14ac:dyDescent="0.4">
      <c r="C1050" t="str">
        <v>CUST1002</v>
      </c>
      <c r="D1050" s="3">
        <v>27</v>
      </c>
      <c r="H1050" s="3"/>
    </row>
    <row r="1051" spans="3:8" x14ac:dyDescent="0.4">
      <c r="C1051" t="str">
        <v>CUST1232</v>
      </c>
      <c r="D1051" s="3">
        <v>60</v>
      </c>
      <c r="H1051" s="3"/>
    </row>
    <row r="1052" spans="3:8" x14ac:dyDescent="0.4">
      <c r="C1052" t="str">
        <v>CUST0255</v>
      </c>
      <c r="D1052" s="3">
        <v>33</v>
      </c>
      <c r="H1052" s="3"/>
    </row>
    <row r="1053" spans="3:8" x14ac:dyDescent="0.4">
      <c r="C1053" t="str">
        <v>CUST0481</v>
      </c>
      <c r="D1053" s="3">
        <v>128.4</v>
      </c>
      <c r="H1053" s="3"/>
    </row>
    <row r="1054" spans="3:8" x14ac:dyDescent="0.4">
      <c r="C1054" t="str">
        <v>CUST0949</v>
      </c>
      <c r="D1054" s="3">
        <v>0</v>
      </c>
      <c r="H1054" s="3"/>
    </row>
    <row r="1055" spans="3:8" x14ac:dyDescent="0.4">
      <c r="C1055" t="str">
        <v>CUST1225</v>
      </c>
      <c r="D1055" s="3">
        <v>0</v>
      </c>
      <c r="H1055" s="3"/>
    </row>
    <row r="1056" spans="3:8" x14ac:dyDescent="0.4">
      <c r="C1056" t="str">
        <v>CUST1089</v>
      </c>
      <c r="D1056" s="3">
        <v>272.89999999999998</v>
      </c>
      <c r="H1056" s="3"/>
    </row>
    <row r="1057" spans="3:8" x14ac:dyDescent="0.4">
      <c r="C1057" t="str">
        <v>CUST0843</v>
      </c>
      <c r="D1057" s="3">
        <v>61.47</v>
      </c>
      <c r="H1057" s="3"/>
    </row>
    <row r="1058" spans="3:8" x14ac:dyDescent="0.4">
      <c r="C1058" t="str">
        <v>CUST0622</v>
      </c>
      <c r="D1058" s="3">
        <v>64.95</v>
      </c>
      <c r="H1058" s="3"/>
    </row>
    <row r="1059" spans="3:8" x14ac:dyDescent="0.4">
      <c r="C1059" t="str">
        <v>CUST0137</v>
      </c>
      <c r="D1059" s="3">
        <v>84.95</v>
      </c>
      <c r="H1059" s="3"/>
    </row>
    <row r="1060" spans="3:8" x14ac:dyDescent="0.4">
      <c r="C1060" t="str">
        <v>CUST0809</v>
      </c>
      <c r="D1060" s="3">
        <v>54.99</v>
      </c>
      <c r="H1060" s="3"/>
    </row>
    <row r="1061" spans="3:8" x14ac:dyDescent="0.4">
      <c r="C1061" t="str">
        <v>CUST0344</v>
      </c>
      <c r="D1061" s="3">
        <v>78.94</v>
      </c>
      <c r="H1061" s="3"/>
    </row>
    <row r="1062" spans="3:8" x14ac:dyDescent="0.4">
      <c r="C1062" t="str">
        <v>CUST1298</v>
      </c>
      <c r="D1062" s="3">
        <v>224.23000000000002</v>
      </c>
      <c r="H1062" s="3"/>
    </row>
    <row r="1063" spans="3:8" x14ac:dyDescent="0.4">
      <c r="C1063" t="str">
        <v>CUST0388</v>
      </c>
      <c r="D1063" s="3">
        <v>229.9</v>
      </c>
      <c r="H1063" s="3"/>
    </row>
    <row r="1064" spans="3:8" x14ac:dyDescent="0.4">
      <c r="C1064" t="str">
        <v>CUST0958</v>
      </c>
      <c r="D1064" s="3">
        <v>355.99</v>
      </c>
      <c r="H1064" s="3"/>
    </row>
    <row r="1065" spans="3:8" x14ac:dyDescent="0.4">
      <c r="C1065" t="str">
        <v>CUST0866</v>
      </c>
      <c r="D1065" s="3">
        <v>0</v>
      </c>
      <c r="H1065" s="3"/>
    </row>
    <row r="1066" spans="3:8" x14ac:dyDescent="0.4">
      <c r="C1066" t="str">
        <v>CUST0421</v>
      </c>
      <c r="D1066" s="3">
        <v>99.5</v>
      </c>
      <c r="H1066" s="3"/>
    </row>
    <row r="1067" spans="3:8" x14ac:dyDescent="0.4">
      <c r="C1067" t="str">
        <v>CUST0544</v>
      </c>
      <c r="D1067" s="3">
        <v>0</v>
      </c>
      <c r="H1067" s="3"/>
    </row>
    <row r="1068" spans="3:8" x14ac:dyDescent="0.4">
      <c r="C1068" t="str">
        <v>CUST0490</v>
      </c>
      <c r="D1068" s="3">
        <v>29</v>
      </c>
      <c r="H1068" s="3"/>
    </row>
    <row r="1069" spans="3:8" x14ac:dyDescent="0.4">
      <c r="C1069" t="str">
        <v>CUST0489</v>
      </c>
      <c r="D1069" s="3">
        <v>0</v>
      </c>
      <c r="H1069" s="3"/>
    </row>
    <row r="1070" spans="3:8" x14ac:dyDescent="0.4">
      <c r="C1070" t="str">
        <v>CUST1017</v>
      </c>
      <c r="D1070" s="3">
        <v>0</v>
      </c>
      <c r="H1070" s="3"/>
    </row>
    <row r="1071" spans="3:8" x14ac:dyDescent="0.4">
      <c r="C1071" t="str">
        <v>CUST0077</v>
      </c>
      <c r="D1071" s="3">
        <v>55.95</v>
      </c>
      <c r="H1071" s="3"/>
    </row>
    <row r="1072" spans="3:8" x14ac:dyDescent="0.4">
      <c r="C1072" t="str">
        <v>CUST0409</v>
      </c>
      <c r="D1072" s="3">
        <v>20.49</v>
      </c>
      <c r="H1072" s="3"/>
    </row>
    <row r="1073" spans="3:8" x14ac:dyDescent="0.4">
      <c r="C1073" t="str">
        <v>CUST0636</v>
      </c>
      <c r="D1073" s="3">
        <v>0</v>
      </c>
      <c r="H1073" s="3"/>
    </row>
    <row r="1074" spans="3:8" x14ac:dyDescent="0.4">
      <c r="C1074" t="str">
        <v>CUST1108</v>
      </c>
      <c r="D1074" s="3">
        <v>63.49</v>
      </c>
      <c r="H1074" s="3"/>
    </row>
    <row r="1075" spans="3:8" x14ac:dyDescent="0.4">
      <c r="C1075" t="str">
        <v>CUST0628</v>
      </c>
      <c r="D1075" s="3">
        <v>31</v>
      </c>
      <c r="H1075" s="3"/>
    </row>
    <row r="1076" spans="3:8" x14ac:dyDescent="0.4">
      <c r="C1076" t="str">
        <v>CUST0236</v>
      </c>
      <c r="D1076" s="3">
        <v>0</v>
      </c>
      <c r="H1076" s="3"/>
    </row>
    <row r="1077" spans="3:8" x14ac:dyDescent="0.4">
      <c r="C1077" t="str">
        <v>CUST0102</v>
      </c>
      <c r="D1077" s="3">
        <v>27</v>
      </c>
      <c r="H1077" s="3"/>
    </row>
    <row r="1078" spans="3:8" x14ac:dyDescent="0.4">
      <c r="C1078" t="str">
        <v>CUST0962</v>
      </c>
      <c r="D1078" s="3">
        <v>58</v>
      </c>
      <c r="H1078" s="3"/>
    </row>
    <row r="1079" spans="3:8" x14ac:dyDescent="0.4">
      <c r="C1079" t="str">
        <v>CUST0367</v>
      </c>
      <c r="D1079" s="3">
        <v>40.99</v>
      </c>
      <c r="H1079" s="3"/>
    </row>
    <row r="1080" spans="3:8" x14ac:dyDescent="0.4">
      <c r="C1080" t="str">
        <v>CUST1076</v>
      </c>
      <c r="D1080" s="3">
        <v>0</v>
      </c>
      <c r="H1080" s="3"/>
    </row>
    <row r="1081" spans="3:8" x14ac:dyDescent="0.4">
      <c r="C1081" t="str">
        <v>CUST1090</v>
      </c>
      <c r="D1081" s="3">
        <v>329</v>
      </c>
      <c r="H1081" s="3"/>
    </row>
    <row r="1082" spans="3:8" x14ac:dyDescent="0.4">
      <c r="C1082" t="str">
        <v>CUST1139</v>
      </c>
      <c r="D1082" s="3">
        <v>221.93</v>
      </c>
      <c r="H1082" s="3"/>
    </row>
    <row r="1083" spans="3:8" x14ac:dyDescent="0.4">
      <c r="C1083" t="str">
        <v>CUST0594</v>
      </c>
      <c r="D1083" s="3">
        <v>75.900000000000006</v>
      </c>
      <c r="H1083" s="3"/>
    </row>
    <row r="1084" spans="3:8" x14ac:dyDescent="0.4">
      <c r="C1084" t="str">
        <v>CUST0981</v>
      </c>
      <c r="D1084" s="3">
        <v>0</v>
      </c>
      <c r="H1084" s="3"/>
    </row>
    <row r="1085" spans="3:8" x14ac:dyDescent="0.4">
      <c r="C1085" t="str">
        <v>CUST0975</v>
      </c>
      <c r="D1085" s="3">
        <v>191.39</v>
      </c>
      <c r="H1085" s="3"/>
    </row>
    <row r="1086" spans="3:8" x14ac:dyDescent="0.4">
      <c r="C1086" t="str">
        <v>CUST1123</v>
      </c>
      <c r="D1086" s="3">
        <v>299.98</v>
      </c>
      <c r="H1086" s="3"/>
    </row>
    <row r="1087" spans="3:8" x14ac:dyDescent="0.4">
      <c r="C1087" t="str">
        <v>CUST0571</v>
      </c>
      <c r="D1087" s="3">
        <v>58</v>
      </c>
      <c r="H1087" s="3"/>
    </row>
    <row r="1088" spans="3:8" x14ac:dyDescent="0.4">
      <c r="C1088" t="str">
        <v>CUST0253</v>
      </c>
      <c r="D1088" s="3">
        <v>0</v>
      </c>
      <c r="H1088" s="3"/>
    </row>
    <row r="1089" spans="3:8" x14ac:dyDescent="0.4">
      <c r="C1089" t="str">
        <v>CUST0838</v>
      </c>
      <c r="D1089" s="3">
        <v>198.96</v>
      </c>
      <c r="H1089" s="3"/>
    </row>
    <row r="1090" spans="3:8" x14ac:dyDescent="0.4">
      <c r="C1090" t="str">
        <v>CUST0033</v>
      </c>
      <c r="D1090" s="3">
        <v>62</v>
      </c>
      <c r="H1090" s="3"/>
    </row>
    <row r="1091" spans="3:8" x14ac:dyDescent="0.4">
      <c r="C1091" t="str">
        <v>CUST0485</v>
      </c>
      <c r="D1091" s="3">
        <v>49</v>
      </c>
      <c r="H1091" s="3"/>
    </row>
    <row r="1092" spans="3:8" x14ac:dyDescent="0.4">
      <c r="C1092" t="str">
        <v>CUST0471</v>
      </c>
      <c r="D1092" s="3">
        <v>111</v>
      </c>
      <c r="H1092" s="3"/>
    </row>
    <row r="1093" spans="3:8" x14ac:dyDescent="0.4">
      <c r="C1093" t="str">
        <v>CUST0165</v>
      </c>
      <c r="D1093" s="3">
        <v>78.990000000000009</v>
      </c>
      <c r="H1093" s="3"/>
    </row>
    <row r="1094" spans="3:8" x14ac:dyDescent="0.4">
      <c r="C1094" t="str">
        <v>CUST0249</v>
      </c>
      <c r="D1094" s="3">
        <v>0</v>
      </c>
      <c r="H1094" s="3"/>
    </row>
    <row r="1095" spans="3:8" x14ac:dyDescent="0.4">
      <c r="C1095" t="str">
        <v>CUST0778</v>
      </c>
      <c r="D1095" s="3">
        <v>106</v>
      </c>
      <c r="H1095" s="3"/>
    </row>
    <row r="1096" spans="3:8" x14ac:dyDescent="0.4">
      <c r="C1096" t="str">
        <v>CUST0880</v>
      </c>
      <c r="D1096" s="3">
        <v>40.99</v>
      </c>
      <c r="H1096" s="3"/>
    </row>
    <row r="1097" spans="3:8" x14ac:dyDescent="0.4">
      <c r="C1097" t="str">
        <v>CUST0146</v>
      </c>
      <c r="D1097" s="3">
        <v>0</v>
      </c>
      <c r="H1097" s="3"/>
    </row>
    <row r="1098" spans="3:8" x14ac:dyDescent="0.4">
      <c r="C1098" t="str">
        <v>CUST0806</v>
      </c>
      <c r="D1098" s="3">
        <v>0</v>
      </c>
      <c r="H1098" s="3"/>
    </row>
    <row r="1099" spans="3:8" x14ac:dyDescent="0.4">
      <c r="C1099" t="str">
        <v>CUST0543</v>
      </c>
      <c r="D1099" s="3">
        <v>0</v>
      </c>
      <c r="H1099" s="3"/>
    </row>
    <row r="1100" spans="3:8" x14ac:dyDescent="0.4">
      <c r="C1100" t="str">
        <v>CUST1243</v>
      </c>
      <c r="D1100" s="3">
        <v>227.48000000000002</v>
      </c>
      <c r="H1100" s="3"/>
    </row>
    <row r="1101" spans="3:8" x14ac:dyDescent="0.4">
      <c r="C1101" t="str">
        <v>CUST0865</v>
      </c>
      <c r="D1101" s="3">
        <v>16.5</v>
      </c>
      <c r="H1101" s="3"/>
    </row>
    <row r="1102" spans="3:8" x14ac:dyDescent="0.4">
      <c r="C1102" t="str">
        <v>CUST0885</v>
      </c>
      <c r="D1102" s="3">
        <v>0</v>
      </c>
      <c r="H1102" s="3"/>
    </row>
    <row r="1103" spans="3:8" x14ac:dyDescent="0.4">
      <c r="C1103" t="str">
        <v>CUST0857</v>
      </c>
      <c r="D1103" s="3">
        <v>15.5</v>
      </c>
      <c r="H1103" s="3"/>
    </row>
    <row r="1104" spans="3:8" x14ac:dyDescent="0.4">
      <c r="C1104" t="str">
        <v>CUST0161</v>
      </c>
      <c r="D1104" s="3">
        <v>0</v>
      </c>
      <c r="H1104" s="3"/>
    </row>
    <row r="1105" spans="3:8" x14ac:dyDescent="0.4">
      <c r="C1105" t="str">
        <v>CUST0691</v>
      </c>
      <c r="D1105" s="3">
        <v>0</v>
      </c>
      <c r="H1105" s="3"/>
    </row>
    <row r="1106" spans="3:8" x14ac:dyDescent="0.4">
      <c r="C1106" t="str">
        <v>CUST0657</v>
      </c>
      <c r="D1106" s="3">
        <v>0</v>
      </c>
      <c r="H1106" s="3"/>
    </row>
    <row r="1107" spans="3:8" x14ac:dyDescent="0.4">
      <c r="C1107" t="str">
        <v>CUST1263</v>
      </c>
      <c r="D1107" s="3">
        <v>124.97</v>
      </c>
      <c r="H1107" s="3"/>
    </row>
    <row r="1108" spans="3:8" x14ac:dyDescent="0.4">
      <c r="C1108" t="str">
        <v>CUST0744</v>
      </c>
      <c r="D1108" s="3">
        <v>0</v>
      </c>
      <c r="H1108" s="3"/>
    </row>
    <row r="1109" spans="3:8" x14ac:dyDescent="0.4">
      <c r="C1109" t="str">
        <v>CUST1253</v>
      </c>
      <c r="D1109" s="3">
        <v>0</v>
      </c>
      <c r="H1109" s="3"/>
    </row>
    <row r="1110" spans="3:8" x14ac:dyDescent="0.4">
      <c r="C1110" t="str">
        <v>CUST1000</v>
      </c>
      <c r="D1110" s="3">
        <v>185.88</v>
      </c>
      <c r="H1110" s="3"/>
    </row>
    <row r="1111" spans="3:8" x14ac:dyDescent="0.4">
      <c r="C1111" t="str">
        <v>CUST0107</v>
      </c>
      <c r="D1111" s="3">
        <v>205.49</v>
      </c>
      <c r="H1111" s="3"/>
    </row>
    <row r="1112" spans="3:8" x14ac:dyDescent="0.4">
      <c r="C1112" t="str">
        <v>CUST0587</v>
      </c>
      <c r="D1112" s="3">
        <v>96.93</v>
      </c>
      <c r="H1112" s="3"/>
    </row>
    <row r="1113" spans="3:8" x14ac:dyDescent="0.4">
      <c r="C1113" t="str">
        <v>CUST1077</v>
      </c>
      <c r="D1113" s="3">
        <v>82.95</v>
      </c>
      <c r="H1113" s="3"/>
    </row>
    <row r="1114" spans="3:8" x14ac:dyDescent="0.4">
      <c r="C1114" t="str">
        <v>CUST0898</v>
      </c>
      <c r="D1114" s="3">
        <v>0</v>
      </c>
      <c r="H1114" s="3"/>
    </row>
    <row r="1115" spans="3:8" x14ac:dyDescent="0.4">
      <c r="C1115" t="str">
        <v>CUST0204</v>
      </c>
      <c r="D1115" s="3">
        <v>165.93</v>
      </c>
      <c r="H1115" s="3"/>
    </row>
    <row r="1116" spans="3:8" x14ac:dyDescent="0.4">
      <c r="C1116" t="str">
        <v>CUST1141</v>
      </c>
      <c r="D1116" s="3">
        <v>387.86</v>
      </c>
      <c r="H1116" s="3"/>
    </row>
    <row r="1117" spans="3:8" x14ac:dyDescent="0.4">
      <c r="C1117" t="str">
        <v>CUST0869</v>
      </c>
      <c r="D1117" s="3">
        <v>181.95999999999998</v>
      </c>
      <c r="H1117" s="3"/>
    </row>
    <row r="1118" spans="3:8" x14ac:dyDescent="0.4">
      <c r="C1118" t="str">
        <v>CUST0755</v>
      </c>
      <c r="D1118" s="3">
        <v>234.39000000000001</v>
      </c>
      <c r="H1118" s="3"/>
    </row>
    <row r="1119" spans="3:8" x14ac:dyDescent="0.4">
      <c r="C1119" t="str">
        <v>CUST0160</v>
      </c>
      <c r="D1119" s="3">
        <v>16.5</v>
      </c>
      <c r="H1119" s="3"/>
    </row>
    <row r="1120" spans="3:8" x14ac:dyDescent="0.4">
      <c r="C1120" t="str">
        <v>CUST0261</v>
      </c>
      <c r="D1120" s="3">
        <v>84.99</v>
      </c>
      <c r="H1120" s="3"/>
    </row>
    <row r="1121" spans="3:8" x14ac:dyDescent="0.4">
      <c r="C1121" t="str">
        <v>CUST0911</v>
      </c>
      <c r="D1121" s="3">
        <v>157.98000000000002</v>
      </c>
      <c r="H1121" s="3"/>
    </row>
    <row r="1122" spans="3:8" x14ac:dyDescent="0.4">
      <c r="C1122" t="str">
        <v>CUST0725</v>
      </c>
      <c r="D1122" s="3">
        <v>131.44</v>
      </c>
      <c r="H1122" s="3"/>
    </row>
    <row r="1123" spans="3:8" x14ac:dyDescent="0.4">
      <c r="C1123" t="str">
        <v>CUST0825</v>
      </c>
      <c r="D1123" s="3">
        <v>29</v>
      </c>
      <c r="H1123" s="3"/>
    </row>
    <row r="1124" spans="3:8" x14ac:dyDescent="0.4">
      <c r="C1124" t="str">
        <v>CUST0190</v>
      </c>
      <c r="D1124" s="3">
        <v>55.95</v>
      </c>
      <c r="H1124" s="3"/>
    </row>
    <row r="1125" spans="3:8" x14ac:dyDescent="0.4">
      <c r="C1125" t="str">
        <v>CUST0593</v>
      </c>
      <c r="D1125" s="3">
        <v>62.44</v>
      </c>
      <c r="H1125" s="3"/>
    </row>
    <row r="1126" spans="3:8" x14ac:dyDescent="0.4">
      <c r="C1126" t="str">
        <v>CUST0479</v>
      </c>
      <c r="D1126" s="3">
        <v>24</v>
      </c>
      <c r="H1126" s="3"/>
    </row>
    <row r="1127" spans="3:8" x14ac:dyDescent="0.4">
      <c r="C1127" t="str">
        <v>CUST0448</v>
      </c>
      <c r="D1127" s="3">
        <v>64.95</v>
      </c>
      <c r="H1127" s="3"/>
    </row>
    <row r="1128" spans="3:8" x14ac:dyDescent="0.4">
      <c r="C1128" t="str">
        <v>CUST0228</v>
      </c>
      <c r="D1128" s="3">
        <v>65.5</v>
      </c>
      <c r="H1128" s="3"/>
    </row>
    <row r="1129" spans="3:8" x14ac:dyDescent="0.4">
      <c r="C1129" t="str">
        <v>CUST0039</v>
      </c>
      <c r="D1129" s="3">
        <v>0</v>
      </c>
      <c r="H1129" s="3"/>
    </row>
    <row r="1130" spans="3:8" x14ac:dyDescent="0.4">
      <c r="C1130" t="str">
        <v>CUST0002</v>
      </c>
      <c r="D1130" s="3">
        <v>49</v>
      </c>
      <c r="H1130" s="3"/>
    </row>
    <row r="1131" spans="3:8" x14ac:dyDescent="0.4">
      <c r="C1131" t="str">
        <v>CUST1150</v>
      </c>
      <c r="D1131" s="3">
        <v>57.49</v>
      </c>
      <c r="H1131" s="3"/>
    </row>
    <row r="1132" spans="3:8" x14ac:dyDescent="0.4">
      <c r="C1132" t="str">
        <v>CUST0999</v>
      </c>
      <c r="D1132" s="3">
        <v>320.42</v>
      </c>
      <c r="H1132" s="3"/>
    </row>
    <row r="1133" spans="3:8" x14ac:dyDescent="0.4">
      <c r="C1133" t="str">
        <v>CUST1173</v>
      </c>
      <c r="D1133" s="3">
        <v>94</v>
      </c>
      <c r="H1133" s="3"/>
    </row>
    <row r="1134" spans="3:8" x14ac:dyDescent="0.4">
      <c r="C1134" t="str">
        <v>CUST1039</v>
      </c>
      <c r="D1134" s="3">
        <v>53</v>
      </c>
      <c r="H1134" s="3"/>
    </row>
    <row r="1135" spans="3:8" x14ac:dyDescent="0.4">
      <c r="C1135" t="str">
        <v>CUST0051</v>
      </c>
      <c r="D1135" s="3">
        <v>153.97</v>
      </c>
      <c r="H1135" s="3"/>
    </row>
    <row r="1136" spans="3:8" x14ac:dyDescent="0.4">
      <c r="C1136" t="str">
        <v>CUST0319</v>
      </c>
      <c r="D1136" s="3">
        <v>0</v>
      </c>
      <c r="H1136" s="3"/>
    </row>
    <row r="1137" spans="3:8" x14ac:dyDescent="0.4">
      <c r="C1137" t="str">
        <v>CUST0483</v>
      </c>
      <c r="D1137" s="3">
        <v>112.85</v>
      </c>
      <c r="H1137" s="3"/>
    </row>
    <row r="1138" spans="3:8" x14ac:dyDescent="0.4">
      <c r="C1138" t="str">
        <v>CUST0112</v>
      </c>
      <c r="D1138" s="3">
        <v>62.900000000000006</v>
      </c>
      <c r="H1138" s="3"/>
    </row>
    <row r="1139" spans="3:8" x14ac:dyDescent="0.4">
      <c r="C1139" t="str">
        <v>CUST0976</v>
      </c>
      <c r="D1139" s="3">
        <v>29</v>
      </c>
      <c r="H1139" s="3"/>
    </row>
    <row r="1140" spans="3:8" x14ac:dyDescent="0.4">
      <c r="C1140" t="str">
        <v>CUST0138</v>
      </c>
      <c r="D1140" s="3">
        <v>40.99</v>
      </c>
      <c r="H1140" s="3"/>
    </row>
    <row r="1141" spans="3:8" x14ac:dyDescent="0.4">
      <c r="C1141" t="str">
        <v>CUST1218</v>
      </c>
      <c r="D1141" s="3">
        <v>131.94999999999999</v>
      </c>
      <c r="H1141" s="3"/>
    </row>
    <row r="1142" spans="3:8" x14ac:dyDescent="0.4">
      <c r="C1142" t="str">
        <v>CUST1283</v>
      </c>
      <c r="D1142" s="3">
        <v>98</v>
      </c>
      <c r="H1142" s="3"/>
    </row>
    <row r="1143" spans="3:8" x14ac:dyDescent="0.4">
      <c r="C1143" t="str">
        <v>CUST0835</v>
      </c>
      <c r="D1143" s="3">
        <v>147.9</v>
      </c>
      <c r="H1143" s="3"/>
    </row>
    <row r="1144" spans="3:8" x14ac:dyDescent="0.4">
      <c r="C1144" t="str">
        <v>CUST1195</v>
      </c>
      <c r="D1144" s="3">
        <v>0</v>
      </c>
      <c r="H1144" s="3"/>
    </row>
    <row r="1145" spans="3:8" x14ac:dyDescent="0.4">
      <c r="C1145" t="str">
        <v>CUST0566</v>
      </c>
      <c r="D1145" s="3">
        <v>129.9</v>
      </c>
      <c r="H1145" s="3"/>
    </row>
    <row r="1146" spans="3:8" x14ac:dyDescent="0.4">
      <c r="C1146" t="str">
        <v>CUST0576</v>
      </c>
      <c r="D1146" s="3">
        <v>73.95</v>
      </c>
      <c r="H1146" s="3"/>
    </row>
    <row r="1147" spans="3:8" x14ac:dyDescent="0.4">
      <c r="C1147" t="str">
        <v>CUST0761</v>
      </c>
      <c r="D1147" s="3">
        <v>0</v>
      </c>
      <c r="H1147" s="3"/>
    </row>
    <row r="1148" spans="3:8" x14ac:dyDescent="0.4">
      <c r="C1148" t="str">
        <v>CUST0912</v>
      </c>
      <c r="D1148" s="3">
        <v>176.93</v>
      </c>
      <c r="H1148" s="3"/>
    </row>
    <row r="1149" spans="3:8" x14ac:dyDescent="0.4">
      <c r="C1149" t="str">
        <v>CUST0972</v>
      </c>
      <c r="D1149" s="3">
        <v>0</v>
      </c>
      <c r="H1149" s="3"/>
    </row>
    <row r="1150" spans="3:8" x14ac:dyDescent="0.4">
      <c r="C1150" t="str">
        <v>CUST0814</v>
      </c>
      <c r="D1150" s="3">
        <v>0</v>
      </c>
      <c r="H1150" s="3"/>
    </row>
    <row r="1151" spans="3:8" x14ac:dyDescent="0.4">
      <c r="C1151" t="str">
        <v>CUST0159</v>
      </c>
      <c r="D1151" s="3">
        <v>47</v>
      </c>
      <c r="H1151" s="3"/>
    </row>
    <row r="1152" spans="3:8" x14ac:dyDescent="0.4">
      <c r="C1152" t="str">
        <v>CUST0662</v>
      </c>
      <c r="D1152" s="3">
        <v>0</v>
      </c>
      <c r="H1152" s="3"/>
    </row>
    <row r="1153" spans="3:8" x14ac:dyDescent="0.4">
      <c r="C1153" t="str">
        <v>CUST1240</v>
      </c>
      <c r="D1153" s="3">
        <v>234.9</v>
      </c>
      <c r="H1153" s="3"/>
    </row>
    <row r="1154" spans="3:8" x14ac:dyDescent="0.4">
      <c r="C1154" t="str">
        <v>CUST0134</v>
      </c>
      <c r="D1154" s="3">
        <v>0</v>
      </c>
      <c r="H1154" s="3"/>
    </row>
    <row r="1155" spans="3:8" x14ac:dyDescent="0.4">
      <c r="C1155" t="str">
        <v>CUST0757</v>
      </c>
      <c r="D1155" s="3">
        <v>73.95</v>
      </c>
      <c r="H1155" s="3"/>
    </row>
    <row r="1156" spans="3:8" x14ac:dyDescent="0.4">
      <c r="C1156" t="str">
        <v>CUST1132</v>
      </c>
      <c r="D1156" s="3">
        <v>252.85000000000002</v>
      </c>
      <c r="H1156" s="3"/>
    </row>
    <row r="1157" spans="3:8" x14ac:dyDescent="0.4">
      <c r="C1157" t="str">
        <v>CUST1254</v>
      </c>
      <c r="D1157" s="3">
        <v>29</v>
      </c>
      <c r="H1157" s="3"/>
    </row>
    <row r="1158" spans="3:8" x14ac:dyDescent="0.4">
      <c r="C1158" t="str">
        <v>CUST1057</v>
      </c>
      <c r="D1158" s="3">
        <v>0</v>
      </c>
      <c r="H1158" s="3"/>
    </row>
    <row r="1159" spans="3:8" x14ac:dyDescent="0.4">
      <c r="C1159" t="str">
        <v>CUST0851</v>
      </c>
      <c r="D1159" s="3">
        <v>0</v>
      </c>
      <c r="H1159" s="3"/>
    </row>
    <row r="1160" spans="3:8" x14ac:dyDescent="0.4">
      <c r="C1160" t="str">
        <v>CUST0209</v>
      </c>
      <c r="D1160" s="3">
        <v>20.49</v>
      </c>
      <c r="H1160" s="3"/>
    </row>
    <row r="1161" spans="3:8" x14ac:dyDescent="0.4">
      <c r="C1161" t="str">
        <v>CUST0043</v>
      </c>
      <c r="D1161" s="3">
        <v>0</v>
      </c>
      <c r="H1161" s="3"/>
    </row>
    <row r="1162" spans="3:8" x14ac:dyDescent="0.4">
      <c r="C1162" t="str">
        <v>CUST0246</v>
      </c>
      <c r="D1162" s="3">
        <v>31</v>
      </c>
      <c r="H1162" s="3"/>
    </row>
    <row r="1163" spans="3:8" x14ac:dyDescent="0.4">
      <c r="C1163" t="str">
        <v>CUST0649</v>
      </c>
      <c r="D1163" s="3">
        <v>49.49</v>
      </c>
      <c r="H1163" s="3"/>
    </row>
    <row r="1164" spans="3:8" x14ac:dyDescent="0.4">
      <c r="C1164" t="str">
        <v>CUST0013</v>
      </c>
      <c r="D1164" s="3">
        <v>34.99</v>
      </c>
      <c r="H1164" s="3"/>
    </row>
    <row r="1165" spans="3:8" x14ac:dyDescent="0.4">
      <c r="C1165" t="str">
        <v>CUST0906</v>
      </c>
      <c r="D1165" s="3">
        <v>173.94</v>
      </c>
      <c r="H1165" s="3"/>
    </row>
    <row r="1166" spans="3:8" x14ac:dyDescent="0.4">
      <c r="C1166" t="str">
        <v>CUST1064</v>
      </c>
      <c r="D1166" s="3">
        <v>153</v>
      </c>
      <c r="H1166" s="3"/>
    </row>
    <row r="1167" spans="3:8" x14ac:dyDescent="0.4">
      <c r="C1167" t="str">
        <v>CUST1126</v>
      </c>
      <c r="D1167" s="3">
        <v>0</v>
      </c>
      <c r="H1167" s="3"/>
    </row>
    <row r="1168" spans="3:8" x14ac:dyDescent="0.4">
      <c r="C1168" t="str">
        <v>CUST0977</v>
      </c>
      <c r="D1168" s="3">
        <v>0</v>
      </c>
      <c r="H1168" s="3"/>
    </row>
    <row r="1169" spans="3:8" x14ac:dyDescent="0.4">
      <c r="C1169" t="str">
        <v>CUST1287</v>
      </c>
      <c r="D1169" s="3">
        <v>0</v>
      </c>
      <c r="H1169" s="3"/>
    </row>
    <row r="1170" spans="3:8" x14ac:dyDescent="0.4">
      <c r="C1170" t="str">
        <v>CUST1237</v>
      </c>
      <c r="D1170" s="3">
        <v>0</v>
      </c>
      <c r="H1170" s="3"/>
    </row>
    <row r="1171" spans="3:8" x14ac:dyDescent="0.4">
      <c r="C1171" t="str">
        <v>CUST1268</v>
      </c>
      <c r="D1171" s="3">
        <v>376.91</v>
      </c>
      <c r="H1171" s="3"/>
    </row>
    <row r="1172" spans="3:8" x14ac:dyDescent="0.4">
      <c r="C1172" t="str">
        <v>CUST0116</v>
      </c>
      <c r="D1172" s="3">
        <v>49.49</v>
      </c>
      <c r="H1172" s="3"/>
    </row>
    <row r="1173" spans="3:8" x14ac:dyDescent="0.4">
      <c r="C1173" t="str">
        <v>CUST1105</v>
      </c>
      <c r="D1173" s="3">
        <v>203.98000000000002</v>
      </c>
      <c r="H1173" s="3"/>
    </row>
    <row r="1174" spans="3:8" x14ac:dyDescent="0.4">
      <c r="C1174" t="str">
        <v>CUST0844</v>
      </c>
      <c r="D1174" s="3">
        <v>16.5</v>
      </c>
      <c r="H1174" s="3"/>
    </row>
    <row r="1175" spans="3:8" x14ac:dyDescent="0.4">
      <c r="C1175" t="str">
        <v>CUST0542</v>
      </c>
      <c r="D1175" s="3">
        <v>95.98</v>
      </c>
      <c r="H1175" s="3"/>
    </row>
    <row r="1176" spans="3:8" x14ac:dyDescent="0.4">
      <c r="C1176" t="str">
        <v>CUST0044</v>
      </c>
      <c r="D1176" s="3">
        <v>12.95</v>
      </c>
      <c r="H1176" s="3"/>
    </row>
    <row r="1177" spans="3:8" x14ac:dyDescent="0.4">
      <c r="C1177" t="str">
        <v>CUST0641</v>
      </c>
      <c r="D1177" s="3">
        <v>34.99</v>
      </c>
      <c r="H1177" s="3"/>
    </row>
    <row r="1178" spans="3:8" x14ac:dyDescent="0.4">
      <c r="C1178" t="str">
        <v>CUST1146</v>
      </c>
      <c r="D1178" s="3">
        <v>16.5</v>
      </c>
      <c r="H1178" s="3"/>
    </row>
    <row r="1179" spans="3:8" x14ac:dyDescent="0.4">
      <c r="C1179" t="str">
        <v>CUST0411</v>
      </c>
      <c r="D1179" s="3">
        <v>0</v>
      </c>
      <c r="H1179" s="3"/>
    </row>
    <row r="1180" spans="3:8" x14ac:dyDescent="0.4">
      <c r="C1180" t="str">
        <v>CUST0431</v>
      </c>
      <c r="D1180" s="3">
        <v>64.95</v>
      </c>
      <c r="H1180" s="3"/>
    </row>
    <row r="1181" spans="3:8" x14ac:dyDescent="0.4">
      <c r="C1181" t="str">
        <v>CUST0520</v>
      </c>
      <c r="D1181" s="3">
        <v>176.48000000000002</v>
      </c>
      <c r="H1181" s="3"/>
    </row>
    <row r="1182" spans="3:8" x14ac:dyDescent="0.4">
      <c r="C1182" t="str">
        <v>CUST0598</v>
      </c>
      <c r="D1182" s="3">
        <v>49.95</v>
      </c>
      <c r="H1182" s="3"/>
    </row>
    <row r="1183" spans="3:8" x14ac:dyDescent="0.4">
      <c r="C1183" t="str">
        <v>CUST0024</v>
      </c>
      <c r="D1183" s="3">
        <v>112.98</v>
      </c>
      <c r="H1183" s="3"/>
    </row>
    <row r="1184" spans="3:8" x14ac:dyDescent="0.4">
      <c r="C1184" t="str">
        <v>CUST0016</v>
      </c>
      <c r="D1184" s="3">
        <v>12.95</v>
      </c>
      <c r="H1184" s="3"/>
    </row>
    <row r="1185" spans="3:8" x14ac:dyDescent="0.4">
      <c r="C1185" t="str">
        <v>CUST0852</v>
      </c>
      <c r="D1185" s="3">
        <v>75.900000000000006</v>
      </c>
      <c r="H1185" s="3"/>
    </row>
    <row r="1186" spans="3:8" x14ac:dyDescent="0.4">
      <c r="C1186" t="str">
        <v>CUST0919</v>
      </c>
      <c r="D1186" s="3">
        <v>0</v>
      </c>
      <c r="H1186" s="3"/>
    </row>
    <row r="1187" spans="3:8" x14ac:dyDescent="0.4">
      <c r="C1187" t="str">
        <v>CUST0282</v>
      </c>
      <c r="D1187" s="3">
        <v>136.44</v>
      </c>
      <c r="H1187" s="3"/>
    </row>
    <row r="1188" spans="3:8" x14ac:dyDescent="0.4">
      <c r="C1188" t="str">
        <v>CUST0780</v>
      </c>
      <c r="D1188" s="3">
        <v>33</v>
      </c>
      <c r="H1188" s="3"/>
    </row>
    <row r="1189" spans="3:8" x14ac:dyDescent="0.4">
      <c r="C1189" t="str">
        <v>CUST1043</v>
      </c>
      <c r="D1189" s="3">
        <v>0</v>
      </c>
      <c r="H1189" s="3"/>
    </row>
    <row r="1190" spans="3:8" x14ac:dyDescent="0.4">
      <c r="C1190" t="str">
        <v>CUST0121</v>
      </c>
      <c r="D1190" s="3">
        <v>96.95</v>
      </c>
      <c r="H1190" s="3"/>
    </row>
    <row r="1191" spans="3:8" x14ac:dyDescent="0.4">
      <c r="C1191" t="str">
        <v>CUST0601</v>
      </c>
      <c r="D1191" s="3">
        <v>0</v>
      </c>
      <c r="H1191" s="3"/>
    </row>
    <row r="1192" spans="3:8" x14ac:dyDescent="0.4">
      <c r="C1192" t="str">
        <v>CUST0384</v>
      </c>
      <c r="D1192" s="3">
        <v>366.43</v>
      </c>
      <c r="H1192" s="3"/>
    </row>
    <row r="1193" spans="3:8" x14ac:dyDescent="0.4">
      <c r="C1193" t="str">
        <v>CUST0422</v>
      </c>
      <c r="D1193" s="3">
        <v>12.95</v>
      </c>
      <c r="H1193" s="3"/>
    </row>
    <row r="1194" spans="3:8" x14ac:dyDescent="0.4">
      <c r="C1194" t="str">
        <v>CUST0362</v>
      </c>
      <c r="D1194" s="3">
        <v>0</v>
      </c>
      <c r="H1194" s="3"/>
    </row>
    <row r="1195" spans="3:8" x14ac:dyDescent="0.4">
      <c r="C1195" t="str">
        <v>CUST0690</v>
      </c>
      <c r="D1195" s="3">
        <v>73.489999999999995</v>
      </c>
      <c r="H1195" s="3"/>
    </row>
    <row r="1196" spans="3:8" x14ac:dyDescent="0.4">
      <c r="C1196" t="str">
        <v>CUST0860</v>
      </c>
      <c r="D1196" s="3">
        <v>0</v>
      </c>
      <c r="H1196" s="3"/>
    </row>
    <row r="1197" spans="3:8" x14ac:dyDescent="0.4">
      <c r="C1197" t="str">
        <v>CUST1128</v>
      </c>
      <c r="D1197" s="3">
        <v>0</v>
      </c>
      <c r="H1197" s="3"/>
    </row>
    <row r="1198" spans="3:8" x14ac:dyDescent="0.4">
      <c r="C1198" t="str">
        <v>CUST0058</v>
      </c>
      <c r="D1198" s="3">
        <v>99.95</v>
      </c>
      <c r="H1198" s="3"/>
    </row>
    <row r="1199" spans="3:8" x14ac:dyDescent="0.4">
      <c r="C1199" t="str">
        <v>CUST0516</v>
      </c>
      <c r="D1199">
        <v>101.99000000000001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41CD-3698-40C9-B3C6-5AC53D6A6C16}">
  <dimension ref="A1:M48"/>
  <sheetViews>
    <sheetView topLeftCell="A3" workbookViewId="0">
      <selection activeCell="E5" sqref="E5"/>
    </sheetView>
  </sheetViews>
  <sheetFormatPr defaultRowHeight="24" x14ac:dyDescent="0.4"/>
  <cols>
    <col min="1" max="1" width="10.5" bestFit="1" customWidth="1"/>
    <col min="2" max="2" width="26.6640625" bestFit="1" customWidth="1"/>
    <col min="3" max="3" width="9.5" bestFit="1" customWidth="1"/>
    <col min="4" max="4" width="14.75" customWidth="1"/>
    <col min="5" max="5" width="11.6640625" bestFit="1" customWidth="1"/>
    <col min="6" max="6" width="11.9140625" bestFit="1" customWidth="1"/>
    <col min="7" max="7" width="10.1640625" bestFit="1" customWidth="1"/>
    <col min="8" max="8" width="9.33203125" bestFit="1" customWidth="1"/>
    <col min="11" max="11" width="14.1640625" bestFit="1" customWidth="1"/>
    <col min="12" max="12" width="26.9140625" bestFit="1" customWidth="1"/>
    <col min="13" max="13" width="9.5" bestFit="1" customWidth="1"/>
  </cols>
  <sheetData>
    <row r="1" spans="1:13" s="4" customFormat="1" x14ac:dyDescent="0.4">
      <c r="A1" s="4" t="s">
        <v>22</v>
      </c>
      <c r="B1" s="4" t="s">
        <v>24</v>
      </c>
      <c r="C1" s="4" t="s">
        <v>25</v>
      </c>
      <c r="D1" s="4" t="s">
        <v>2673</v>
      </c>
      <c r="E1" s="4" t="s">
        <v>2674</v>
      </c>
      <c r="F1" s="4" t="s">
        <v>26</v>
      </c>
      <c r="G1" s="4" t="s">
        <v>27</v>
      </c>
      <c r="H1" s="4" t="s">
        <v>28</v>
      </c>
      <c r="K1" s="4" t="s">
        <v>2798</v>
      </c>
      <c r="L1" s="4" t="s">
        <v>24</v>
      </c>
      <c r="M1" s="4" t="s">
        <v>25</v>
      </c>
    </row>
    <row r="2" spans="1:13" x14ac:dyDescent="0.4">
      <c r="A2" t="s">
        <v>2</v>
      </c>
      <c r="B2" t="s">
        <v>35</v>
      </c>
      <c r="C2" t="s">
        <v>110</v>
      </c>
      <c r="D2" s="7">
        <v>2.6</v>
      </c>
      <c r="E2">
        <f>_xlfn.RANK.EQ(tbl_Product[[#This Row],[AvgCustRating]],tbl_Product[AvgCustRating])</f>
        <v>26</v>
      </c>
      <c r="F2" s="2">
        <v>123</v>
      </c>
      <c r="G2" s="3">
        <v>10.49</v>
      </c>
      <c r="H2" s="3">
        <v>12.95</v>
      </c>
      <c r="K2" t="s">
        <v>2799</v>
      </c>
      <c r="L2" t="s">
        <v>2767</v>
      </c>
      <c r="M2" t="s">
        <v>110</v>
      </c>
    </row>
    <row r="3" spans="1:13" x14ac:dyDescent="0.4">
      <c r="A3" t="s">
        <v>3</v>
      </c>
      <c r="B3" t="s">
        <v>69</v>
      </c>
      <c r="C3" t="s">
        <v>107</v>
      </c>
      <c r="D3" s="7">
        <v>4.4000000000000004</v>
      </c>
      <c r="E3">
        <f>_xlfn.RANK.EQ(tbl_Product[[#This Row],[AvgCustRating]],tbl_Product[AvgCustRating])</f>
        <v>6</v>
      </c>
      <c r="F3" s="2">
        <v>13</v>
      </c>
      <c r="G3" s="3">
        <v>22.5</v>
      </c>
      <c r="H3" s="3">
        <v>34.950000000000003</v>
      </c>
      <c r="K3" t="s">
        <v>2800</v>
      </c>
      <c r="L3" t="s">
        <v>2769</v>
      </c>
      <c r="M3" t="s">
        <v>110</v>
      </c>
    </row>
    <row r="4" spans="1:13" x14ac:dyDescent="0.4">
      <c r="A4" t="s">
        <v>4</v>
      </c>
      <c r="B4" t="s">
        <v>34</v>
      </c>
      <c r="C4" t="s">
        <v>110</v>
      </c>
      <c r="D4" s="7">
        <v>1.9</v>
      </c>
      <c r="E4">
        <f>_xlfn.RANK.EQ(tbl_Product[[#This Row],[AvgCustRating]],tbl_Product[AvgCustRating])</f>
        <v>36</v>
      </c>
      <c r="F4" s="2">
        <v>69</v>
      </c>
      <c r="G4" s="3">
        <v>23.95</v>
      </c>
      <c r="H4" s="3">
        <v>34.99</v>
      </c>
      <c r="K4" t="s">
        <v>2774</v>
      </c>
      <c r="L4" t="s">
        <v>2771</v>
      </c>
      <c r="M4" t="s">
        <v>111</v>
      </c>
    </row>
    <row r="5" spans="1:13" x14ac:dyDescent="0.4">
      <c r="A5" t="s">
        <v>5</v>
      </c>
      <c r="B5" t="s">
        <v>33</v>
      </c>
      <c r="C5" t="s">
        <v>110</v>
      </c>
      <c r="D5" s="7">
        <v>2.1</v>
      </c>
      <c r="E5">
        <f>_xlfn.RANK.EQ(tbl_Product[[#This Row],[AvgCustRating]],tbl_Product[AvgCustRating])</f>
        <v>35</v>
      </c>
      <c r="F5" s="2">
        <v>57</v>
      </c>
      <c r="G5" s="3">
        <v>32.49</v>
      </c>
      <c r="H5" s="3">
        <v>49.95</v>
      </c>
      <c r="K5" t="s">
        <v>2801</v>
      </c>
      <c r="L5" t="s">
        <v>2773</v>
      </c>
      <c r="M5" t="s">
        <v>110</v>
      </c>
    </row>
    <row r="6" spans="1:13" x14ac:dyDescent="0.4">
      <c r="A6" t="s">
        <v>6</v>
      </c>
      <c r="B6" t="s">
        <v>68</v>
      </c>
      <c r="C6" t="s">
        <v>111</v>
      </c>
      <c r="D6" s="7">
        <v>2.2000000000000002</v>
      </c>
      <c r="E6">
        <f>_xlfn.RANK.EQ(tbl_Product[[#This Row],[AvgCustRating]],tbl_Product[AvgCustRating])</f>
        <v>33</v>
      </c>
      <c r="F6" s="2">
        <v>60</v>
      </c>
      <c r="G6" s="3">
        <v>12.99</v>
      </c>
      <c r="H6" s="3">
        <v>17</v>
      </c>
    </row>
    <row r="7" spans="1:13" x14ac:dyDescent="0.4">
      <c r="A7" t="s">
        <v>7</v>
      </c>
      <c r="B7" t="s">
        <v>59</v>
      </c>
      <c r="C7" t="s">
        <v>110</v>
      </c>
      <c r="D7" s="7">
        <v>3.7</v>
      </c>
      <c r="E7">
        <f>_xlfn.RANK.EQ(tbl_Product[[#This Row],[AvgCustRating]],tbl_Product[AvgCustRating])</f>
        <v>20</v>
      </c>
      <c r="F7" s="2">
        <v>104</v>
      </c>
      <c r="G7" s="3">
        <v>48</v>
      </c>
      <c r="H7" s="3">
        <v>53</v>
      </c>
    </row>
    <row r="8" spans="1:13" x14ac:dyDescent="0.4">
      <c r="A8" t="s">
        <v>8</v>
      </c>
      <c r="B8" t="s">
        <v>42</v>
      </c>
      <c r="C8" t="s">
        <v>111</v>
      </c>
      <c r="D8" s="7">
        <v>1.9</v>
      </c>
      <c r="E8">
        <f>_xlfn.RANK.EQ(tbl_Product[[#This Row],[AvgCustRating]],tbl_Product[AvgCustRating])</f>
        <v>36</v>
      </c>
      <c r="F8" s="2">
        <v>16</v>
      </c>
      <c r="G8" s="3">
        <v>33.49</v>
      </c>
      <c r="H8" s="3">
        <v>54.5</v>
      </c>
    </row>
    <row r="9" spans="1:13" x14ac:dyDescent="0.4">
      <c r="A9" t="s">
        <v>9</v>
      </c>
      <c r="B9" t="s">
        <v>41</v>
      </c>
      <c r="C9" t="s">
        <v>110</v>
      </c>
      <c r="D9" s="7">
        <v>4.8</v>
      </c>
      <c r="E9">
        <f>_xlfn.RANK.EQ(tbl_Product[[#This Row],[AvgCustRating]],tbl_Product[AvgCustRating])</f>
        <v>3</v>
      </c>
      <c r="F9" s="2">
        <v>120</v>
      </c>
      <c r="G9" s="3">
        <v>48.95</v>
      </c>
      <c r="H9" s="3">
        <v>73.95</v>
      </c>
    </row>
    <row r="10" spans="1:13" x14ac:dyDescent="0.4">
      <c r="A10" t="s">
        <v>10</v>
      </c>
      <c r="B10" t="s">
        <v>39</v>
      </c>
      <c r="C10" t="s">
        <v>103</v>
      </c>
      <c r="D10" s="7">
        <v>1.8</v>
      </c>
      <c r="E10">
        <f>_xlfn.RANK.EQ(tbl_Product[[#This Row],[AvgCustRating]],tbl_Product[AvgCustRating])</f>
        <v>40</v>
      </c>
      <c r="F10" s="2">
        <v>122</v>
      </c>
      <c r="G10" s="3">
        <v>44.5</v>
      </c>
      <c r="H10" s="3">
        <v>49</v>
      </c>
    </row>
    <row r="11" spans="1:13" x14ac:dyDescent="0.4">
      <c r="A11" t="s">
        <v>11</v>
      </c>
      <c r="B11" t="s">
        <v>29</v>
      </c>
      <c r="C11" t="s">
        <v>111</v>
      </c>
      <c r="D11" s="7">
        <v>4.3</v>
      </c>
      <c r="E11">
        <f>_xlfn.RANK.EQ(tbl_Product[[#This Row],[AvgCustRating]],tbl_Product[AvgCustRating])</f>
        <v>9</v>
      </c>
      <c r="F11" s="2">
        <v>42</v>
      </c>
      <c r="G11" s="3">
        <v>15.5</v>
      </c>
      <c r="H11" s="3">
        <v>19.95</v>
      </c>
    </row>
    <row r="12" spans="1:13" x14ac:dyDescent="0.4">
      <c r="A12" t="s">
        <v>129</v>
      </c>
      <c r="B12" t="s">
        <v>44</v>
      </c>
      <c r="C12" t="s">
        <v>103</v>
      </c>
      <c r="D12" s="7">
        <v>2.2999999999999998</v>
      </c>
      <c r="E12">
        <f>_xlfn.RANK.EQ(tbl_Product[[#This Row],[AvgCustRating]],tbl_Product[AvgCustRating])</f>
        <v>31</v>
      </c>
      <c r="F12" s="2">
        <v>89</v>
      </c>
      <c r="G12" s="3">
        <v>30.5</v>
      </c>
      <c r="H12" s="3">
        <v>49.49</v>
      </c>
    </row>
    <row r="13" spans="1:13" x14ac:dyDescent="0.4">
      <c r="A13" t="s">
        <v>130</v>
      </c>
      <c r="B13" t="s">
        <v>55</v>
      </c>
      <c r="C13" t="s">
        <v>110</v>
      </c>
      <c r="D13" s="7">
        <v>1.9</v>
      </c>
      <c r="E13">
        <f>_xlfn.RANK.EQ(tbl_Product[[#This Row],[AvgCustRating]],tbl_Product[AvgCustRating])</f>
        <v>36</v>
      </c>
      <c r="F13" s="2">
        <v>15</v>
      </c>
      <c r="G13" s="3">
        <v>13.95</v>
      </c>
      <c r="H13" s="3">
        <v>15.5</v>
      </c>
    </row>
    <row r="14" spans="1:13" x14ac:dyDescent="0.4">
      <c r="A14" t="s">
        <v>131</v>
      </c>
      <c r="B14" t="s">
        <v>43</v>
      </c>
      <c r="C14" t="s">
        <v>110</v>
      </c>
      <c r="D14" s="7">
        <v>2.9</v>
      </c>
      <c r="E14">
        <f>_xlfn.RANK.EQ(tbl_Product[[#This Row],[AvgCustRating]],tbl_Product[AvgCustRating])</f>
        <v>24</v>
      </c>
      <c r="F14" s="2">
        <v>129</v>
      </c>
      <c r="G14" s="3">
        <v>41</v>
      </c>
      <c r="H14" s="3">
        <v>49</v>
      </c>
    </row>
    <row r="15" spans="1:13" x14ac:dyDescent="0.4">
      <c r="A15" t="s">
        <v>132</v>
      </c>
      <c r="B15" t="s">
        <v>123</v>
      </c>
      <c r="C15" t="s">
        <v>110</v>
      </c>
      <c r="D15" s="7">
        <v>2.2999999999999998</v>
      </c>
      <c r="E15">
        <f>_xlfn.RANK.EQ(tbl_Product[[#This Row],[AvgCustRating]],tbl_Product[AvgCustRating])</f>
        <v>31</v>
      </c>
      <c r="F15" s="2">
        <v>20</v>
      </c>
      <c r="G15" s="3">
        <v>11.95</v>
      </c>
      <c r="H15" s="3">
        <v>16.5</v>
      </c>
    </row>
    <row r="16" spans="1:13" x14ac:dyDescent="0.4">
      <c r="A16" t="s">
        <v>133</v>
      </c>
      <c r="B16" t="s">
        <v>112</v>
      </c>
      <c r="C16" t="s">
        <v>111</v>
      </c>
      <c r="D16" s="7">
        <v>3.8</v>
      </c>
      <c r="E16">
        <f>_xlfn.RANK.EQ(tbl_Product[[#This Row],[AvgCustRating]],tbl_Product[AvgCustRating])</f>
        <v>19</v>
      </c>
      <c r="F16" s="2">
        <v>51</v>
      </c>
      <c r="G16" s="3">
        <v>19.489999999999998</v>
      </c>
      <c r="H16" s="3">
        <v>23.95</v>
      </c>
    </row>
    <row r="17" spans="1:8" x14ac:dyDescent="0.4">
      <c r="A17" t="s">
        <v>134</v>
      </c>
      <c r="B17" t="s">
        <v>64</v>
      </c>
      <c r="C17" t="s">
        <v>107</v>
      </c>
      <c r="D17" s="7">
        <v>1.2</v>
      </c>
      <c r="E17">
        <f>_xlfn.RANK.EQ(tbl_Product[[#This Row],[AvgCustRating]],tbl_Product[AvgCustRating])</f>
        <v>45</v>
      </c>
      <c r="F17" s="2">
        <v>28</v>
      </c>
      <c r="G17" s="3">
        <v>25.49</v>
      </c>
      <c r="H17" s="3">
        <v>33.5</v>
      </c>
    </row>
    <row r="18" spans="1:8" x14ac:dyDescent="0.4">
      <c r="A18" t="s">
        <v>135</v>
      </c>
      <c r="B18" t="s">
        <v>45</v>
      </c>
      <c r="C18" t="s">
        <v>106</v>
      </c>
      <c r="D18" s="7">
        <v>4.0999999999999996</v>
      </c>
      <c r="E18">
        <f>_xlfn.RANK.EQ(tbl_Product[[#This Row],[AvgCustRating]],tbl_Product[AvgCustRating])</f>
        <v>14</v>
      </c>
      <c r="F18" s="2">
        <v>76</v>
      </c>
      <c r="G18" s="3">
        <v>10</v>
      </c>
      <c r="H18" s="3">
        <v>16.989999999999998</v>
      </c>
    </row>
    <row r="19" spans="1:8" x14ac:dyDescent="0.4">
      <c r="A19" t="s">
        <v>136</v>
      </c>
      <c r="B19" t="s">
        <v>38</v>
      </c>
      <c r="C19" t="s">
        <v>103</v>
      </c>
      <c r="D19" s="7">
        <v>3.9</v>
      </c>
      <c r="E19">
        <f>_xlfn.RANK.EQ(tbl_Product[[#This Row],[AvgCustRating]],tbl_Product[AvgCustRating])</f>
        <v>16</v>
      </c>
      <c r="F19" s="2">
        <v>48</v>
      </c>
      <c r="G19" s="3">
        <v>20.5</v>
      </c>
      <c r="H19" s="3">
        <v>33</v>
      </c>
    </row>
    <row r="20" spans="1:8" x14ac:dyDescent="0.4">
      <c r="A20" t="s">
        <v>137</v>
      </c>
      <c r="B20" t="s">
        <v>47</v>
      </c>
      <c r="C20" t="s">
        <v>106</v>
      </c>
      <c r="D20" s="7">
        <v>4.3</v>
      </c>
      <c r="E20">
        <f>_xlfn.RANK.EQ(tbl_Product[[#This Row],[AvgCustRating]],tbl_Product[AvgCustRating])</f>
        <v>9</v>
      </c>
      <c r="F20" s="2">
        <v>112</v>
      </c>
      <c r="G20" s="3">
        <v>50</v>
      </c>
      <c r="H20" s="3">
        <v>70.989999999999995</v>
      </c>
    </row>
    <row r="21" spans="1:8" x14ac:dyDescent="0.4">
      <c r="A21" t="s">
        <v>138</v>
      </c>
      <c r="B21" t="s">
        <v>53</v>
      </c>
      <c r="C21" t="s">
        <v>106</v>
      </c>
      <c r="D21" s="7">
        <v>3.2</v>
      </c>
      <c r="E21">
        <f>_xlfn.RANK.EQ(tbl_Product[[#This Row],[AvgCustRating]],tbl_Product[AvgCustRating])</f>
        <v>22</v>
      </c>
      <c r="F21" s="2">
        <v>53</v>
      </c>
      <c r="G21" s="3">
        <v>48</v>
      </c>
      <c r="H21" s="3">
        <v>62</v>
      </c>
    </row>
    <row r="22" spans="1:8" x14ac:dyDescent="0.4">
      <c r="A22" t="s">
        <v>139</v>
      </c>
      <c r="B22" t="s">
        <v>52</v>
      </c>
      <c r="C22" t="s">
        <v>110</v>
      </c>
      <c r="D22" s="7">
        <v>4.2</v>
      </c>
      <c r="E22">
        <f>_xlfn.RANK.EQ(tbl_Product[[#This Row],[AvgCustRating]],tbl_Product[AvgCustRating])</f>
        <v>13</v>
      </c>
      <c r="F22" s="2">
        <v>98</v>
      </c>
      <c r="G22" s="3">
        <v>44.99</v>
      </c>
      <c r="H22" s="3">
        <v>54.99</v>
      </c>
    </row>
    <row r="23" spans="1:8" x14ac:dyDescent="0.4">
      <c r="A23" t="s">
        <v>140</v>
      </c>
      <c r="B23" t="s">
        <v>60</v>
      </c>
      <c r="C23" t="s">
        <v>110</v>
      </c>
      <c r="D23" s="7">
        <v>1.1000000000000001</v>
      </c>
      <c r="E23">
        <f>_xlfn.RANK.EQ(tbl_Product[[#This Row],[AvgCustRating]],tbl_Product[AvgCustRating])</f>
        <v>46</v>
      </c>
      <c r="F23" s="2">
        <v>71</v>
      </c>
      <c r="G23" s="3">
        <v>41.99</v>
      </c>
      <c r="H23" s="3">
        <v>63.49</v>
      </c>
    </row>
    <row r="24" spans="1:8" x14ac:dyDescent="0.4">
      <c r="A24" t="s">
        <v>141</v>
      </c>
      <c r="B24" t="s">
        <v>31</v>
      </c>
      <c r="C24" t="s">
        <v>110</v>
      </c>
      <c r="D24" s="7">
        <v>1</v>
      </c>
      <c r="E24">
        <f>_xlfn.RANK.EQ(tbl_Product[[#This Row],[AvgCustRating]],tbl_Product[AvgCustRating])</f>
        <v>47</v>
      </c>
      <c r="F24" s="2">
        <v>111</v>
      </c>
      <c r="G24" s="3">
        <v>15</v>
      </c>
      <c r="H24" s="3">
        <v>24</v>
      </c>
    </row>
    <row r="25" spans="1:8" x14ac:dyDescent="0.4">
      <c r="A25" t="s">
        <v>142</v>
      </c>
      <c r="B25" t="s">
        <v>63</v>
      </c>
      <c r="C25" t="s">
        <v>106</v>
      </c>
      <c r="D25" s="7">
        <v>1.5</v>
      </c>
      <c r="E25">
        <f>_xlfn.RANK.EQ(tbl_Product[[#This Row],[AvgCustRating]],tbl_Product[AvgCustRating])</f>
        <v>42</v>
      </c>
      <c r="F25" s="2">
        <v>110</v>
      </c>
      <c r="G25" s="3">
        <v>38</v>
      </c>
      <c r="H25" s="3">
        <v>49.49</v>
      </c>
    </row>
    <row r="26" spans="1:8" x14ac:dyDescent="0.4">
      <c r="A26" t="s">
        <v>143</v>
      </c>
      <c r="B26" t="s">
        <v>50</v>
      </c>
      <c r="C26" t="s">
        <v>103</v>
      </c>
      <c r="D26" s="7">
        <v>4.5</v>
      </c>
      <c r="E26">
        <f>_xlfn.RANK.EQ(tbl_Product[[#This Row],[AvgCustRating]],tbl_Product[AvgCustRating])</f>
        <v>5</v>
      </c>
      <c r="F26" s="2">
        <v>49</v>
      </c>
      <c r="G26" s="3">
        <v>14.99</v>
      </c>
      <c r="H26" s="3">
        <v>21.95</v>
      </c>
    </row>
    <row r="27" spans="1:8" x14ac:dyDescent="0.4">
      <c r="A27" t="s">
        <v>144</v>
      </c>
      <c r="B27" t="s">
        <v>30</v>
      </c>
      <c r="C27" t="s">
        <v>110</v>
      </c>
      <c r="D27" s="7">
        <v>3.3</v>
      </c>
      <c r="E27">
        <f>_xlfn.RANK.EQ(tbl_Product[[#This Row],[AvgCustRating]],tbl_Product[AvgCustRating])</f>
        <v>21</v>
      </c>
      <c r="F27" s="2">
        <v>43</v>
      </c>
      <c r="G27" s="3">
        <v>40</v>
      </c>
      <c r="H27" s="3">
        <v>64.95</v>
      </c>
    </row>
    <row r="28" spans="1:8" x14ac:dyDescent="0.4">
      <c r="A28" t="s">
        <v>145</v>
      </c>
      <c r="B28" t="s">
        <v>37</v>
      </c>
      <c r="C28" t="s">
        <v>111</v>
      </c>
      <c r="D28" s="7">
        <v>1.9</v>
      </c>
      <c r="E28">
        <f>_xlfn.RANK.EQ(tbl_Product[[#This Row],[AvgCustRating]],tbl_Product[AvgCustRating])</f>
        <v>36</v>
      </c>
      <c r="F28" s="2">
        <v>127</v>
      </c>
      <c r="G28" s="3">
        <v>24.99</v>
      </c>
      <c r="H28" s="3">
        <v>40.5</v>
      </c>
    </row>
    <row r="29" spans="1:8" x14ac:dyDescent="0.4">
      <c r="A29" t="s">
        <v>146</v>
      </c>
      <c r="B29" t="s">
        <v>32</v>
      </c>
      <c r="C29" t="s">
        <v>110</v>
      </c>
      <c r="D29" s="7">
        <v>3.9</v>
      </c>
      <c r="E29">
        <f>_xlfn.RANK.EQ(tbl_Product[[#This Row],[AvgCustRating]],tbl_Product[AvgCustRating])</f>
        <v>16</v>
      </c>
      <c r="F29" s="2">
        <v>37</v>
      </c>
      <c r="G29" s="3">
        <v>44.49</v>
      </c>
      <c r="H29" s="3">
        <v>49.49</v>
      </c>
    </row>
    <row r="30" spans="1:8" x14ac:dyDescent="0.4">
      <c r="A30" t="s">
        <v>147</v>
      </c>
      <c r="B30" t="s">
        <v>66</v>
      </c>
      <c r="C30" t="s">
        <v>106</v>
      </c>
      <c r="D30" s="7">
        <v>3.9</v>
      </c>
      <c r="E30">
        <f>_xlfn.RANK.EQ(tbl_Product[[#This Row],[AvgCustRating]],tbl_Product[AvgCustRating])</f>
        <v>16</v>
      </c>
      <c r="F30" s="2">
        <v>27</v>
      </c>
      <c r="G30" s="3">
        <v>28.49</v>
      </c>
      <c r="H30" s="3">
        <v>40.950000000000003</v>
      </c>
    </row>
    <row r="31" spans="1:8" x14ac:dyDescent="0.4">
      <c r="A31" t="s">
        <v>148</v>
      </c>
      <c r="B31" t="s">
        <v>40</v>
      </c>
      <c r="C31" t="s">
        <v>110</v>
      </c>
      <c r="D31" s="7">
        <v>2.2000000000000002</v>
      </c>
      <c r="E31">
        <f>_xlfn.RANK.EQ(tbl_Product[[#This Row],[AvgCustRating]],tbl_Product[AvgCustRating])</f>
        <v>33</v>
      </c>
      <c r="F31" s="2">
        <v>12</v>
      </c>
      <c r="G31" s="3">
        <v>18.489999999999998</v>
      </c>
      <c r="H31" s="3">
        <v>20.49</v>
      </c>
    </row>
    <row r="32" spans="1:8" x14ac:dyDescent="0.4">
      <c r="A32" t="s">
        <v>149</v>
      </c>
      <c r="B32" t="s">
        <v>48</v>
      </c>
      <c r="C32" t="s">
        <v>107</v>
      </c>
      <c r="D32" s="7">
        <v>1.3</v>
      </c>
      <c r="E32">
        <f>_xlfn.RANK.EQ(tbl_Product[[#This Row],[AvgCustRating]],tbl_Product[AvgCustRating])</f>
        <v>44</v>
      </c>
      <c r="F32" s="2">
        <v>27</v>
      </c>
      <c r="G32" s="3">
        <v>18</v>
      </c>
      <c r="H32" s="3">
        <v>20.99</v>
      </c>
    </row>
    <row r="33" spans="1:8" x14ac:dyDescent="0.4">
      <c r="A33" t="s">
        <v>150</v>
      </c>
      <c r="B33" t="s">
        <v>71</v>
      </c>
      <c r="C33" t="s">
        <v>103</v>
      </c>
      <c r="D33" s="7">
        <v>4.4000000000000004</v>
      </c>
      <c r="E33">
        <f>_xlfn.RANK.EQ(tbl_Product[[#This Row],[AvgCustRating]],tbl_Product[AvgCustRating])</f>
        <v>6</v>
      </c>
      <c r="F33" s="2">
        <v>13</v>
      </c>
      <c r="G33" s="3">
        <v>29</v>
      </c>
      <c r="H33" s="3">
        <v>35</v>
      </c>
    </row>
    <row r="34" spans="1:8" x14ac:dyDescent="0.4">
      <c r="A34" t="s">
        <v>151</v>
      </c>
      <c r="B34" t="s">
        <v>62</v>
      </c>
      <c r="C34" t="s">
        <v>111</v>
      </c>
      <c r="D34" s="7">
        <v>4.9000000000000004</v>
      </c>
      <c r="E34">
        <f>_xlfn.RANK.EQ(tbl_Product[[#This Row],[AvgCustRating]],tbl_Product[AvgCustRating])</f>
        <v>2</v>
      </c>
      <c r="F34" s="2">
        <v>53</v>
      </c>
      <c r="G34" s="3">
        <v>49.95</v>
      </c>
      <c r="H34" s="3">
        <v>60.95</v>
      </c>
    </row>
    <row r="35" spans="1:8" x14ac:dyDescent="0.4">
      <c r="A35" t="s">
        <v>152</v>
      </c>
      <c r="B35" t="s">
        <v>121</v>
      </c>
      <c r="C35" t="s">
        <v>103</v>
      </c>
      <c r="D35" s="7">
        <v>2.5</v>
      </c>
      <c r="E35">
        <f>_xlfn.RANK.EQ(tbl_Product[[#This Row],[AvgCustRating]],tbl_Product[AvgCustRating])</f>
        <v>28</v>
      </c>
      <c r="F35" s="2">
        <v>72</v>
      </c>
      <c r="G35" s="3">
        <v>49</v>
      </c>
      <c r="H35" s="3">
        <v>59.95</v>
      </c>
    </row>
    <row r="36" spans="1:8" x14ac:dyDescent="0.4">
      <c r="A36" t="s">
        <v>153</v>
      </c>
      <c r="B36" t="s">
        <v>70</v>
      </c>
      <c r="C36" t="s">
        <v>110</v>
      </c>
      <c r="D36" s="7">
        <v>2.5</v>
      </c>
      <c r="E36">
        <f>_xlfn.RANK.EQ(tbl_Product[[#This Row],[AvgCustRating]],tbl_Product[AvgCustRating])</f>
        <v>28</v>
      </c>
      <c r="F36" s="2">
        <v>99</v>
      </c>
      <c r="G36" s="3">
        <v>33.99</v>
      </c>
      <c r="H36" s="3">
        <v>37.950000000000003</v>
      </c>
    </row>
    <row r="37" spans="1:8" x14ac:dyDescent="0.4">
      <c r="A37" t="s">
        <v>154</v>
      </c>
      <c r="B37" t="s">
        <v>36</v>
      </c>
      <c r="C37" t="s">
        <v>110</v>
      </c>
      <c r="D37" s="7">
        <v>4.3</v>
      </c>
      <c r="E37">
        <f>_xlfn.RANK.EQ(tbl_Product[[#This Row],[AvgCustRating]],tbl_Product[AvgCustRating])</f>
        <v>9</v>
      </c>
      <c r="F37" s="2">
        <v>149</v>
      </c>
      <c r="G37" s="3">
        <v>27.95</v>
      </c>
      <c r="H37" s="3">
        <v>31</v>
      </c>
    </row>
    <row r="38" spans="1:8" x14ac:dyDescent="0.4">
      <c r="A38" t="s">
        <v>155</v>
      </c>
      <c r="B38" t="s">
        <v>65</v>
      </c>
      <c r="C38" t="s">
        <v>110</v>
      </c>
      <c r="D38" s="7">
        <v>3.1</v>
      </c>
      <c r="E38">
        <f>_xlfn.RANK.EQ(tbl_Product[[#This Row],[AvgCustRating]],tbl_Product[AvgCustRating])</f>
        <v>23</v>
      </c>
      <c r="F38" s="2">
        <v>52</v>
      </c>
      <c r="G38" s="3">
        <v>17.95</v>
      </c>
      <c r="H38" s="3">
        <v>27</v>
      </c>
    </row>
    <row r="39" spans="1:8" x14ac:dyDescent="0.4">
      <c r="A39" t="s">
        <v>156</v>
      </c>
      <c r="B39" t="s">
        <v>57</v>
      </c>
      <c r="C39" t="s">
        <v>110</v>
      </c>
      <c r="D39" s="7">
        <v>1.4</v>
      </c>
      <c r="E39">
        <f>_xlfn.RANK.EQ(tbl_Product[[#This Row],[AvgCustRating]],tbl_Product[AvgCustRating])</f>
        <v>43</v>
      </c>
      <c r="F39" s="2">
        <v>100</v>
      </c>
      <c r="G39" s="3">
        <v>26.5</v>
      </c>
      <c r="H39" s="3">
        <v>40.99</v>
      </c>
    </row>
    <row r="40" spans="1:8" x14ac:dyDescent="0.4">
      <c r="A40" t="s">
        <v>157</v>
      </c>
      <c r="B40" t="s">
        <v>128</v>
      </c>
      <c r="C40" t="s">
        <v>110</v>
      </c>
      <c r="D40" s="7">
        <v>2.5</v>
      </c>
      <c r="E40">
        <f>_xlfn.RANK.EQ(tbl_Product[[#This Row],[AvgCustRating]],tbl_Product[AvgCustRating])</f>
        <v>28</v>
      </c>
      <c r="F40" s="2">
        <v>99</v>
      </c>
      <c r="G40" s="3">
        <v>29.5</v>
      </c>
      <c r="H40" s="3">
        <v>47</v>
      </c>
    </row>
    <row r="41" spans="1:8" x14ac:dyDescent="0.4">
      <c r="A41" t="s">
        <v>158</v>
      </c>
      <c r="B41" t="s">
        <v>46</v>
      </c>
      <c r="C41" t="s">
        <v>106</v>
      </c>
      <c r="D41" s="7">
        <v>4.4000000000000004</v>
      </c>
      <c r="E41">
        <f>_xlfn.RANK.EQ(tbl_Product[[#This Row],[AvgCustRating]],tbl_Product[AvgCustRating])</f>
        <v>6</v>
      </c>
      <c r="F41" s="2">
        <v>64</v>
      </c>
      <c r="G41" s="3">
        <v>34.5</v>
      </c>
      <c r="H41" s="3">
        <v>45</v>
      </c>
    </row>
    <row r="42" spans="1:8" x14ac:dyDescent="0.4">
      <c r="A42" t="s">
        <v>159</v>
      </c>
      <c r="B42" t="s">
        <v>61</v>
      </c>
      <c r="C42" t="s">
        <v>110</v>
      </c>
      <c r="D42" s="7">
        <v>2.6</v>
      </c>
      <c r="E42">
        <f>_xlfn.RANK.EQ(tbl_Product[[#This Row],[AvgCustRating]],tbl_Product[AvgCustRating])</f>
        <v>26</v>
      </c>
      <c r="F42" s="2">
        <v>117</v>
      </c>
      <c r="G42" s="3">
        <v>47.99</v>
      </c>
      <c r="H42" s="3">
        <v>58</v>
      </c>
    </row>
    <row r="43" spans="1:8" x14ac:dyDescent="0.4">
      <c r="A43" t="s">
        <v>160</v>
      </c>
      <c r="B43" t="s">
        <v>49</v>
      </c>
      <c r="C43" t="s">
        <v>107</v>
      </c>
      <c r="D43" s="7">
        <v>1.8</v>
      </c>
      <c r="E43">
        <f>_xlfn.RANK.EQ(tbl_Product[[#This Row],[AvgCustRating]],tbl_Product[AvgCustRating])</f>
        <v>40</v>
      </c>
      <c r="F43" s="2">
        <v>116</v>
      </c>
      <c r="G43" s="3">
        <v>23.49</v>
      </c>
      <c r="H43" s="3">
        <v>38.49</v>
      </c>
    </row>
    <row r="44" spans="1:8" x14ac:dyDescent="0.4">
      <c r="A44" t="s">
        <v>161</v>
      </c>
      <c r="B44" t="s">
        <v>58</v>
      </c>
      <c r="C44" t="s">
        <v>110</v>
      </c>
      <c r="D44" s="7">
        <v>2.8</v>
      </c>
      <c r="E44">
        <f>_xlfn.RANK.EQ(tbl_Product[[#This Row],[AvgCustRating]],tbl_Product[AvgCustRating])</f>
        <v>25</v>
      </c>
      <c r="F44" s="2">
        <v>61</v>
      </c>
      <c r="G44" s="3">
        <v>41.99</v>
      </c>
      <c r="H44" s="3">
        <v>55.95</v>
      </c>
    </row>
    <row r="45" spans="1:8" x14ac:dyDescent="0.4">
      <c r="A45" t="s">
        <v>162</v>
      </c>
      <c r="B45" t="s">
        <v>67</v>
      </c>
      <c r="C45" t="s">
        <v>110</v>
      </c>
      <c r="D45" s="7">
        <v>4</v>
      </c>
      <c r="E45">
        <f>_xlfn.RANK.EQ(tbl_Product[[#This Row],[AvgCustRating]],tbl_Product[AvgCustRating])</f>
        <v>15</v>
      </c>
      <c r="F45" s="2">
        <v>110</v>
      </c>
      <c r="G45" s="3">
        <v>13</v>
      </c>
      <c r="H45" s="3">
        <v>17.5</v>
      </c>
    </row>
    <row r="46" spans="1:8" x14ac:dyDescent="0.4">
      <c r="A46" t="s">
        <v>163</v>
      </c>
      <c r="B46" t="s">
        <v>56</v>
      </c>
      <c r="C46" t="s">
        <v>103</v>
      </c>
      <c r="D46" s="7">
        <v>4.3</v>
      </c>
      <c r="E46">
        <f>_xlfn.RANK.EQ(tbl_Product[[#This Row],[AvgCustRating]],tbl_Product[AvgCustRating])</f>
        <v>9</v>
      </c>
      <c r="F46" s="2">
        <v>31</v>
      </c>
      <c r="G46" s="3">
        <v>23.49</v>
      </c>
      <c r="H46" s="3">
        <v>38</v>
      </c>
    </row>
    <row r="47" spans="1:8" x14ac:dyDescent="0.4">
      <c r="A47" t="s">
        <v>164</v>
      </c>
      <c r="B47" t="s">
        <v>54</v>
      </c>
      <c r="C47" t="s">
        <v>110</v>
      </c>
      <c r="D47" s="7">
        <v>4.7</v>
      </c>
      <c r="E47">
        <f>_xlfn.RANK.EQ(tbl_Product[[#This Row],[AvgCustRating]],tbl_Product[AvgCustRating])</f>
        <v>4</v>
      </c>
      <c r="F47" s="2">
        <v>104</v>
      </c>
      <c r="G47" s="3">
        <v>24.5</v>
      </c>
      <c r="H47" s="3">
        <v>29</v>
      </c>
    </row>
    <row r="48" spans="1:8" x14ac:dyDescent="0.4">
      <c r="A48" t="s">
        <v>165</v>
      </c>
      <c r="B48" t="s">
        <v>51</v>
      </c>
      <c r="C48" t="s">
        <v>103</v>
      </c>
      <c r="D48" s="7">
        <v>5</v>
      </c>
      <c r="E48">
        <f>_xlfn.RANK.EQ(tbl_Product[[#This Row],[AvgCustRating]],tbl_Product[AvgCustRating])</f>
        <v>1</v>
      </c>
      <c r="F48" s="2">
        <v>19</v>
      </c>
      <c r="G48" s="3">
        <v>17</v>
      </c>
      <c r="H48" s="3">
        <v>26.49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0EE1-8638-4B80-AF32-D48944F11EA2}">
  <dimension ref="A1:K1642"/>
  <sheetViews>
    <sheetView zoomScaleNormal="100" workbookViewId="0">
      <selection activeCell="B29" sqref="B29"/>
    </sheetView>
  </sheetViews>
  <sheetFormatPr defaultRowHeight="24" x14ac:dyDescent="0.4"/>
  <cols>
    <col min="1" max="1" width="9.4140625" bestFit="1" customWidth="1"/>
    <col min="2" max="2" width="12.08203125" bestFit="1" customWidth="1"/>
    <col min="3" max="3" width="10.75" bestFit="1" customWidth="1"/>
    <col min="4" max="4" width="9.4140625" bestFit="1" customWidth="1"/>
    <col min="5" max="5" width="12" bestFit="1" customWidth="1"/>
    <col min="6" max="6" width="9.58203125" bestFit="1" customWidth="1"/>
    <col min="7" max="7" width="10.9140625" bestFit="1" customWidth="1"/>
    <col min="8" max="8" width="12.5" bestFit="1" customWidth="1"/>
    <col min="9" max="9" width="17.83203125" bestFit="1" customWidth="1"/>
    <col min="10" max="10" width="11.4140625" bestFit="1" customWidth="1"/>
  </cols>
  <sheetData>
    <row r="1" spans="1:11" x14ac:dyDescent="0.4">
      <c r="A1" s="4" t="s">
        <v>12</v>
      </c>
      <c r="B1" s="4" t="s">
        <v>13</v>
      </c>
      <c r="C1" s="4" t="s">
        <v>14</v>
      </c>
      <c r="D1" s="4" t="s">
        <v>2665</v>
      </c>
      <c r="E1" s="4" t="s">
        <v>2666</v>
      </c>
      <c r="F1" s="4" t="s">
        <v>1</v>
      </c>
      <c r="G1" s="4" t="s">
        <v>2678</v>
      </c>
      <c r="H1" s="4" t="s">
        <v>2679</v>
      </c>
      <c r="I1" s="4" t="s">
        <v>2680</v>
      </c>
      <c r="J1" s="4" t="s">
        <v>2682</v>
      </c>
      <c r="K1" s="4" t="s">
        <v>2955</v>
      </c>
    </row>
    <row r="2" spans="1:11" x14ac:dyDescent="0.4">
      <c r="A2" t="s">
        <v>168</v>
      </c>
      <c r="B2" t="s">
        <v>1900</v>
      </c>
      <c r="C2" s="1">
        <v>42384</v>
      </c>
      <c r="D2" t="s">
        <v>15</v>
      </c>
      <c r="E2" t="s">
        <v>167</v>
      </c>
      <c r="F2" t="s">
        <v>16</v>
      </c>
      <c r="G2">
        <f>YEAR(tbl_Order[[#This Row],[OrderDate]])</f>
        <v>2016</v>
      </c>
      <c r="H2">
        <f>MONTH(tbl_Order[[#This Row],[OrderDate]])</f>
        <v>1</v>
      </c>
      <c r="I2" t="str">
        <f>TEXT(tbl_Order[[#This Row],[OrderDate]],"mmm")</f>
        <v>Jan</v>
      </c>
      <c r="J2" s="3">
        <f>SUMIFS(tbl_OrderProduct[LinePrice],tbl_OrderProduct[OrderID],tbl_Order[[#This Row],[OrderID]])</f>
        <v>55.45</v>
      </c>
      <c r="K2" s="3" cm="1">
        <f t="array" ref="K2">tbl_Order[[#This Row],[Order Price]]*_xlfn.XLOOKUP(tbl_Order[[#This Row],[Order Year]],_xlfn.ANCHORARRAY('BYROW,BYCOL,MAP Exercises'!$J$111),'BYROW,BYCOL,MAP Exercises'!$L$111:$L$120)</f>
        <v>60.995000000000005</v>
      </c>
    </row>
    <row r="3" spans="1:11" x14ac:dyDescent="0.4">
      <c r="A3" t="s">
        <v>169</v>
      </c>
      <c r="B3" t="s">
        <v>2499</v>
      </c>
      <c r="C3" s="1">
        <v>42387</v>
      </c>
      <c r="D3" t="s">
        <v>166</v>
      </c>
      <c r="E3" t="s">
        <v>18</v>
      </c>
      <c r="F3" t="s">
        <v>16</v>
      </c>
      <c r="G3">
        <f>YEAR(tbl_Order[[#This Row],[OrderDate]])</f>
        <v>2016</v>
      </c>
      <c r="H3">
        <f>MONTH(tbl_Order[[#This Row],[OrderDate]])</f>
        <v>1</v>
      </c>
      <c r="I3" t="str">
        <f>TEXT(tbl_Order[[#This Row],[OrderDate]],"mmm")</f>
        <v>Jan</v>
      </c>
      <c r="J3" s="3">
        <f>SUMIFS(tbl_OrderProduct[LinePrice],tbl_OrderProduct[OrderID],tbl_Order[[#This Row],[OrderID]])</f>
        <v>73.95</v>
      </c>
      <c r="K3" s="3" cm="1">
        <f t="array" ref="K3">tbl_Order[[#This Row],[Order Price]]*_xlfn.XLOOKUP(tbl_Order[[#This Row],[Order Year]],_xlfn.ANCHORARRAY('BYROW,BYCOL,MAP Exercises'!$J$111),'BYROW,BYCOL,MAP Exercises'!$L$111:$L$120)</f>
        <v>81.345000000000013</v>
      </c>
    </row>
    <row r="4" spans="1:11" x14ac:dyDescent="0.4">
      <c r="A4" t="s">
        <v>170</v>
      </c>
      <c r="B4" t="s">
        <v>1954</v>
      </c>
      <c r="C4" s="1">
        <v>42390</v>
      </c>
      <c r="D4" t="s">
        <v>15</v>
      </c>
      <c r="E4" t="s">
        <v>18</v>
      </c>
      <c r="F4" t="s">
        <v>16</v>
      </c>
      <c r="G4">
        <f>YEAR(tbl_Order[[#This Row],[OrderDate]])</f>
        <v>2016</v>
      </c>
      <c r="H4">
        <f>MONTH(tbl_Order[[#This Row],[OrderDate]])</f>
        <v>1</v>
      </c>
      <c r="I4" t="str">
        <f>TEXT(tbl_Order[[#This Row],[OrderDate]],"mmm")</f>
        <v>Jan</v>
      </c>
      <c r="J4" s="3">
        <f>SUMIFS(tbl_OrderProduct[LinePrice],tbl_OrderProduct[OrderID],tbl_Order[[#This Row],[OrderID]])</f>
        <v>278.83000000000004</v>
      </c>
      <c r="K4" s="3" cm="1">
        <f t="array" ref="K4">tbl_Order[[#This Row],[Order Price]]*_xlfn.XLOOKUP(tbl_Order[[#This Row],[Order Year]],_xlfn.ANCHORARRAY('BYROW,BYCOL,MAP Exercises'!$J$111),'BYROW,BYCOL,MAP Exercises'!$L$111:$L$120)</f>
        <v>306.71300000000008</v>
      </c>
    </row>
    <row r="5" spans="1:11" x14ac:dyDescent="0.4">
      <c r="A5" t="s">
        <v>171</v>
      </c>
      <c r="B5" t="s">
        <v>2322</v>
      </c>
      <c r="C5" s="1">
        <v>42393</v>
      </c>
      <c r="D5" t="s">
        <v>15</v>
      </c>
      <c r="E5" t="s">
        <v>167</v>
      </c>
      <c r="F5" t="s">
        <v>16</v>
      </c>
      <c r="G5">
        <f>YEAR(tbl_Order[[#This Row],[OrderDate]])</f>
        <v>2016</v>
      </c>
      <c r="H5">
        <f>MONTH(tbl_Order[[#This Row],[OrderDate]])</f>
        <v>1</v>
      </c>
      <c r="I5" t="str">
        <f>TEXT(tbl_Order[[#This Row],[OrderDate]],"mmm")</f>
        <v>Jan</v>
      </c>
      <c r="J5" s="3">
        <f>SUMIFS(tbl_OrderProduct[LinePrice],tbl_OrderProduct[OrderID],tbl_Order[[#This Row],[OrderID]])</f>
        <v>140.94</v>
      </c>
      <c r="K5" s="3" cm="1">
        <f t="array" ref="K5">tbl_Order[[#This Row],[Order Price]]*_xlfn.XLOOKUP(tbl_Order[[#This Row],[Order Year]],_xlfn.ANCHORARRAY('BYROW,BYCOL,MAP Exercises'!$J$111),'BYROW,BYCOL,MAP Exercises'!$L$111:$L$120)</f>
        <v>155.03400000000002</v>
      </c>
    </row>
    <row r="6" spans="1:11" x14ac:dyDescent="0.4">
      <c r="A6" t="s">
        <v>172</v>
      </c>
      <c r="B6" t="s">
        <v>2274</v>
      </c>
      <c r="C6" s="1">
        <v>42397</v>
      </c>
      <c r="D6" t="s">
        <v>17</v>
      </c>
      <c r="E6" t="s">
        <v>18</v>
      </c>
      <c r="F6" t="s">
        <v>16</v>
      </c>
      <c r="G6">
        <f>YEAR(tbl_Order[[#This Row],[OrderDate]])</f>
        <v>2016</v>
      </c>
      <c r="H6">
        <f>MONTH(tbl_Order[[#This Row],[OrderDate]])</f>
        <v>1</v>
      </c>
      <c r="I6" t="str">
        <f>TEXT(tbl_Order[[#This Row],[OrderDate]],"mmm")</f>
        <v>Jan</v>
      </c>
      <c r="J6" s="3">
        <f>SUMIFS(tbl_OrderProduct[LinePrice],tbl_OrderProduct[OrderID],tbl_Order[[#This Row],[OrderID]])</f>
        <v>149.49</v>
      </c>
      <c r="K6" s="3" cm="1">
        <f t="array" ref="K6">tbl_Order[[#This Row],[Order Price]]*_xlfn.XLOOKUP(tbl_Order[[#This Row],[Order Year]],_xlfn.ANCHORARRAY('BYROW,BYCOL,MAP Exercises'!$J$111),'BYROW,BYCOL,MAP Exercises'!$L$111:$L$120)</f>
        <v>164.43900000000002</v>
      </c>
    </row>
    <row r="7" spans="1:11" x14ac:dyDescent="0.4">
      <c r="A7" t="s">
        <v>173</v>
      </c>
      <c r="B7" t="s">
        <v>2354</v>
      </c>
      <c r="C7" s="1">
        <v>42400</v>
      </c>
      <c r="D7" t="s">
        <v>15</v>
      </c>
      <c r="E7" t="s">
        <v>18</v>
      </c>
      <c r="F7" t="s">
        <v>16</v>
      </c>
      <c r="G7">
        <f>YEAR(tbl_Order[[#This Row],[OrderDate]])</f>
        <v>2016</v>
      </c>
      <c r="H7">
        <f>MONTH(tbl_Order[[#This Row],[OrderDate]])</f>
        <v>1</v>
      </c>
      <c r="I7" t="str">
        <f>TEXT(tbl_Order[[#This Row],[OrderDate]],"mmm")</f>
        <v>Jan</v>
      </c>
      <c r="J7" s="3">
        <f>SUMIFS(tbl_OrderProduct[LinePrice],tbl_OrderProduct[OrderID],tbl_Order[[#This Row],[OrderID]])</f>
        <v>24</v>
      </c>
      <c r="K7" s="3" cm="1">
        <f t="array" ref="K7">tbl_Order[[#This Row],[Order Price]]*_xlfn.XLOOKUP(tbl_Order[[#This Row],[Order Year]],_xlfn.ANCHORARRAY('BYROW,BYCOL,MAP Exercises'!$J$111),'BYROW,BYCOL,MAP Exercises'!$L$111:$L$120)</f>
        <v>26.400000000000002</v>
      </c>
    </row>
    <row r="8" spans="1:11" x14ac:dyDescent="0.4">
      <c r="A8" t="s">
        <v>174</v>
      </c>
      <c r="B8" t="s">
        <v>2566</v>
      </c>
      <c r="C8" s="1">
        <v>42403</v>
      </c>
      <c r="D8" t="s">
        <v>15</v>
      </c>
      <c r="E8" t="s">
        <v>167</v>
      </c>
      <c r="F8" t="s">
        <v>16</v>
      </c>
      <c r="G8">
        <f>YEAR(tbl_Order[[#This Row],[OrderDate]])</f>
        <v>2016</v>
      </c>
      <c r="H8">
        <f>MONTH(tbl_Order[[#This Row],[OrderDate]])</f>
        <v>2</v>
      </c>
      <c r="I8" t="str">
        <f>TEXT(tbl_Order[[#This Row],[OrderDate]],"mmm")</f>
        <v>Feb</v>
      </c>
      <c r="J8" s="3">
        <f>SUMIFS(tbl_OrderProduct[LinePrice],tbl_OrderProduct[OrderID],tbl_Order[[#This Row],[OrderID]])</f>
        <v>376.45</v>
      </c>
      <c r="K8" s="3" cm="1">
        <f t="array" ref="K8">tbl_Order[[#This Row],[Order Price]]*_xlfn.XLOOKUP(tbl_Order[[#This Row],[Order Year]],_xlfn.ANCHORARRAY('BYROW,BYCOL,MAP Exercises'!$J$111),'BYROW,BYCOL,MAP Exercises'!$L$111:$L$120)</f>
        <v>414.09500000000003</v>
      </c>
    </row>
    <row r="9" spans="1:11" x14ac:dyDescent="0.4">
      <c r="A9" t="s">
        <v>175</v>
      </c>
      <c r="B9" t="s">
        <v>2479</v>
      </c>
      <c r="C9" s="1">
        <v>42407</v>
      </c>
      <c r="D9" t="s">
        <v>15</v>
      </c>
      <c r="E9" t="s">
        <v>18</v>
      </c>
      <c r="F9" t="s">
        <v>16</v>
      </c>
      <c r="G9">
        <f>YEAR(tbl_Order[[#This Row],[OrderDate]])</f>
        <v>2016</v>
      </c>
      <c r="H9">
        <f>MONTH(tbl_Order[[#This Row],[OrderDate]])</f>
        <v>2</v>
      </c>
      <c r="I9" t="str">
        <f>TEXT(tbl_Order[[#This Row],[OrderDate]],"mmm")</f>
        <v>Feb</v>
      </c>
      <c r="J9" s="3">
        <f>SUMIFS(tbl_OrderProduct[LinePrice],tbl_OrderProduct[OrderID],tbl_Order[[#This Row],[OrderID]])</f>
        <v>37.950000000000003</v>
      </c>
      <c r="K9" s="3" cm="1">
        <f t="array" ref="K9">tbl_Order[[#This Row],[Order Price]]*_xlfn.XLOOKUP(tbl_Order[[#This Row],[Order Year]],_xlfn.ANCHORARRAY('BYROW,BYCOL,MAP Exercises'!$J$111),'BYROW,BYCOL,MAP Exercises'!$L$111:$L$120)</f>
        <v>41.745000000000005</v>
      </c>
    </row>
    <row r="10" spans="1:11" x14ac:dyDescent="0.4">
      <c r="A10" t="s">
        <v>176</v>
      </c>
      <c r="B10" t="s">
        <v>2414</v>
      </c>
      <c r="C10" s="1">
        <v>42407</v>
      </c>
      <c r="D10" t="s">
        <v>15</v>
      </c>
      <c r="E10" t="s">
        <v>167</v>
      </c>
      <c r="F10" t="s">
        <v>16</v>
      </c>
      <c r="G10">
        <f>YEAR(tbl_Order[[#This Row],[OrderDate]])</f>
        <v>2016</v>
      </c>
      <c r="H10">
        <f>MONTH(tbl_Order[[#This Row],[OrderDate]])</f>
        <v>2</v>
      </c>
      <c r="I10" t="str">
        <f>TEXT(tbl_Order[[#This Row],[OrderDate]],"mmm")</f>
        <v>Feb</v>
      </c>
      <c r="J10" s="3">
        <f>SUMIFS(tbl_OrderProduct[LinePrice],tbl_OrderProduct[OrderID],tbl_Order[[#This Row],[OrderID]])</f>
        <v>516.97</v>
      </c>
      <c r="K10" s="3" cm="1">
        <f t="array" ref="K10">tbl_Order[[#This Row],[Order Price]]*_xlfn.XLOOKUP(tbl_Order[[#This Row],[Order Year]],_xlfn.ANCHORARRAY('BYROW,BYCOL,MAP Exercises'!$J$111),'BYROW,BYCOL,MAP Exercises'!$L$111:$L$120)</f>
        <v>568.66700000000003</v>
      </c>
    </row>
    <row r="11" spans="1:11" x14ac:dyDescent="0.4">
      <c r="A11" t="s">
        <v>177</v>
      </c>
      <c r="B11" t="s">
        <v>2422</v>
      </c>
      <c r="C11" s="1">
        <v>42409</v>
      </c>
      <c r="D11" t="s">
        <v>17</v>
      </c>
      <c r="E11" t="s">
        <v>20</v>
      </c>
      <c r="F11" t="s">
        <v>16</v>
      </c>
      <c r="G11">
        <f>YEAR(tbl_Order[[#This Row],[OrderDate]])</f>
        <v>2016</v>
      </c>
      <c r="H11">
        <f>MONTH(tbl_Order[[#This Row],[OrderDate]])</f>
        <v>2</v>
      </c>
      <c r="I11" t="str">
        <f>TEXT(tbl_Order[[#This Row],[OrderDate]],"mmm")</f>
        <v>Feb</v>
      </c>
      <c r="J11" s="3">
        <f>SUMIFS(tbl_OrderProduct[LinePrice],tbl_OrderProduct[OrderID],tbl_Order[[#This Row],[OrderID]])</f>
        <v>285.39</v>
      </c>
      <c r="K11" s="3" cm="1">
        <f t="array" ref="K11">tbl_Order[[#This Row],[Order Price]]*_xlfn.XLOOKUP(tbl_Order[[#This Row],[Order Year]],_xlfn.ANCHORARRAY('BYROW,BYCOL,MAP Exercises'!$J$111),'BYROW,BYCOL,MAP Exercises'!$L$111:$L$120)</f>
        <v>313.92900000000003</v>
      </c>
    </row>
    <row r="12" spans="1:11" x14ac:dyDescent="0.4">
      <c r="A12" t="s">
        <v>178</v>
      </c>
      <c r="B12" t="s">
        <v>2560</v>
      </c>
      <c r="C12" s="1">
        <v>42412</v>
      </c>
      <c r="D12" t="s">
        <v>15</v>
      </c>
      <c r="E12" t="s">
        <v>167</v>
      </c>
      <c r="F12" t="s">
        <v>16</v>
      </c>
      <c r="G12">
        <f>YEAR(tbl_Order[[#This Row],[OrderDate]])</f>
        <v>2016</v>
      </c>
      <c r="H12">
        <f>MONTH(tbl_Order[[#This Row],[OrderDate]])</f>
        <v>2</v>
      </c>
      <c r="I12" t="str">
        <f>TEXT(tbl_Order[[#This Row],[OrderDate]],"mmm")</f>
        <v>Feb</v>
      </c>
      <c r="J12" s="3">
        <f>SUMIFS(tbl_OrderProduct[LinePrice],tbl_OrderProduct[OrderID],tbl_Order[[#This Row],[OrderID]])</f>
        <v>195.95</v>
      </c>
      <c r="K12" s="3" cm="1">
        <f t="array" ref="K12">tbl_Order[[#This Row],[Order Price]]*_xlfn.XLOOKUP(tbl_Order[[#This Row],[Order Year]],_xlfn.ANCHORARRAY('BYROW,BYCOL,MAP Exercises'!$J$111),'BYROW,BYCOL,MAP Exercises'!$L$111:$L$120)</f>
        <v>215.54500000000002</v>
      </c>
    </row>
    <row r="13" spans="1:11" x14ac:dyDescent="0.4">
      <c r="A13" t="s">
        <v>179</v>
      </c>
      <c r="B13" t="s">
        <v>1771</v>
      </c>
      <c r="C13" s="1">
        <v>42414</v>
      </c>
      <c r="D13" t="s">
        <v>17</v>
      </c>
      <c r="E13" t="s">
        <v>20</v>
      </c>
      <c r="F13" t="s">
        <v>16</v>
      </c>
      <c r="G13">
        <f>YEAR(tbl_Order[[#This Row],[OrderDate]])</f>
        <v>2016</v>
      </c>
      <c r="H13">
        <f>MONTH(tbl_Order[[#This Row],[OrderDate]])</f>
        <v>2</v>
      </c>
      <c r="I13" t="str">
        <f>TEXT(tbl_Order[[#This Row],[OrderDate]],"mmm")</f>
        <v>Feb</v>
      </c>
      <c r="J13" s="3">
        <f>SUMIFS(tbl_OrderProduct[LinePrice],tbl_OrderProduct[OrderID],tbl_Order[[#This Row],[OrderID]])</f>
        <v>189.29000000000002</v>
      </c>
      <c r="K13" s="3" cm="1">
        <f t="array" ref="K13">tbl_Order[[#This Row],[Order Price]]*_xlfn.XLOOKUP(tbl_Order[[#This Row],[Order Year]],_xlfn.ANCHORARRAY('BYROW,BYCOL,MAP Exercises'!$J$111),'BYROW,BYCOL,MAP Exercises'!$L$111:$L$120)</f>
        <v>208.21900000000005</v>
      </c>
    </row>
    <row r="14" spans="1:11" x14ac:dyDescent="0.4">
      <c r="A14" t="s">
        <v>180</v>
      </c>
      <c r="B14" t="s">
        <v>1845</v>
      </c>
      <c r="C14" s="1">
        <v>42414</v>
      </c>
      <c r="D14" t="s">
        <v>15</v>
      </c>
      <c r="E14" t="s">
        <v>167</v>
      </c>
      <c r="F14" t="s">
        <v>16</v>
      </c>
      <c r="G14">
        <f>YEAR(tbl_Order[[#This Row],[OrderDate]])</f>
        <v>2016</v>
      </c>
      <c r="H14">
        <f>MONTH(tbl_Order[[#This Row],[OrderDate]])</f>
        <v>2</v>
      </c>
      <c r="I14" t="str">
        <f>TEXT(tbl_Order[[#This Row],[OrderDate]],"mmm")</f>
        <v>Feb</v>
      </c>
      <c r="J14" s="3">
        <f>SUMIFS(tbl_OrderProduct[LinePrice],tbl_OrderProduct[OrderID],tbl_Order[[#This Row],[OrderID]])</f>
        <v>73.5</v>
      </c>
      <c r="K14" s="3" cm="1">
        <f t="array" ref="K14">tbl_Order[[#This Row],[Order Price]]*_xlfn.XLOOKUP(tbl_Order[[#This Row],[Order Year]],_xlfn.ANCHORARRAY('BYROW,BYCOL,MAP Exercises'!$J$111),'BYROW,BYCOL,MAP Exercises'!$L$111:$L$120)</f>
        <v>80.850000000000009</v>
      </c>
    </row>
    <row r="15" spans="1:11" x14ac:dyDescent="0.4">
      <c r="A15" t="s">
        <v>181</v>
      </c>
      <c r="B15" t="s">
        <v>2566</v>
      </c>
      <c r="C15" s="1">
        <v>42416</v>
      </c>
      <c r="D15" t="s">
        <v>17</v>
      </c>
      <c r="E15" t="s">
        <v>20</v>
      </c>
      <c r="F15" t="s">
        <v>16</v>
      </c>
      <c r="G15">
        <f>YEAR(tbl_Order[[#This Row],[OrderDate]])</f>
        <v>2016</v>
      </c>
      <c r="H15">
        <f>MONTH(tbl_Order[[#This Row],[OrderDate]])</f>
        <v>2</v>
      </c>
      <c r="I15" t="str">
        <f>TEXT(tbl_Order[[#This Row],[OrderDate]],"mmm")</f>
        <v>Feb</v>
      </c>
      <c r="J15" s="3">
        <f>SUMIFS(tbl_OrderProduct[LinePrice],tbl_OrderProduct[OrderID],tbl_Order[[#This Row],[OrderID]])</f>
        <v>241.85000000000002</v>
      </c>
      <c r="K15" s="3" cm="1">
        <f t="array" ref="K15">tbl_Order[[#This Row],[Order Price]]*_xlfn.XLOOKUP(tbl_Order[[#This Row],[Order Year]],_xlfn.ANCHORARRAY('BYROW,BYCOL,MAP Exercises'!$J$111),'BYROW,BYCOL,MAP Exercises'!$L$111:$L$120)</f>
        <v>266.03500000000003</v>
      </c>
    </row>
    <row r="16" spans="1:11" x14ac:dyDescent="0.4">
      <c r="A16" t="s">
        <v>182</v>
      </c>
      <c r="B16" t="s">
        <v>1750</v>
      </c>
      <c r="C16" s="1">
        <v>42418</v>
      </c>
      <c r="D16" t="s">
        <v>17</v>
      </c>
      <c r="E16" t="s">
        <v>18</v>
      </c>
      <c r="F16" t="s">
        <v>16</v>
      </c>
      <c r="G16">
        <f>YEAR(tbl_Order[[#This Row],[OrderDate]])</f>
        <v>2016</v>
      </c>
      <c r="H16">
        <f>MONTH(tbl_Order[[#This Row],[OrderDate]])</f>
        <v>2</v>
      </c>
      <c r="I16" t="str">
        <f>TEXT(tbl_Order[[#This Row],[OrderDate]],"mmm")</f>
        <v>Feb</v>
      </c>
      <c r="J16" s="3">
        <f>SUMIFS(tbl_OrderProduct[LinePrice],tbl_OrderProduct[OrderID],tbl_Order[[#This Row],[OrderID]])</f>
        <v>90.99</v>
      </c>
      <c r="K16" s="3" cm="1">
        <f t="array" ref="K16">tbl_Order[[#This Row],[Order Price]]*_xlfn.XLOOKUP(tbl_Order[[#This Row],[Order Year]],_xlfn.ANCHORARRAY('BYROW,BYCOL,MAP Exercises'!$J$111),'BYROW,BYCOL,MAP Exercises'!$L$111:$L$120)</f>
        <v>100.089</v>
      </c>
    </row>
    <row r="17" spans="1:11" x14ac:dyDescent="0.4">
      <c r="A17" t="s">
        <v>183</v>
      </c>
      <c r="B17" t="s">
        <v>2122</v>
      </c>
      <c r="C17" s="1">
        <v>42419</v>
      </c>
      <c r="D17" t="s">
        <v>15</v>
      </c>
      <c r="E17" t="s">
        <v>167</v>
      </c>
      <c r="F17" t="s">
        <v>16</v>
      </c>
      <c r="G17">
        <f>YEAR(tbl_Order[[#This Row],[OrderDate]])</f>
        <v>2016</v>
      </c>
      <c r="H17">
        <f>MONTH(tbl_Order[[#This Row],[OrderDate]])</f>
        <v>2</v>
      </c>
      <c r="I17" t="str">
        <f>TEXT(tbl_Order[[#This Row],[OrderDate]],"mmm")</f>
        <v>Feb</v>
      </c>
      <c r="J17" s="3">
        <f>SUMIFS(tbl_OrderProduct[LinePrice],tbl_OrderProduct[OrderID],tbl_Order[[#This Row],[OrderID]])</f>
        <v>49.49</v>
      </c>
      <c r="K17" s="3" cm="1">
        <f t="array" ref="K17">tbl_Order[[#This Row],[Order Price]]*_xlfn.XLOOKUP(tbl_Order[[#This Row],[Order Year]],_xlfn.ANCHORARRAY('BYROW,BYCOL,MAP Exercises'!$J$111),'BYROW,BYCOL,MAP Exercises'!$L$111:$L$120)</f>
        <v>54.439000000000007</v>
      </c>
    </row>
    <row r="18" spans="1:11" x14ac:dyDescent="0.4">
      <c r="A18" t="s">
        <v>184</v>
      </c>
      <c r="B18" t="s">
        <v>1922</v>
      </c>
      <c r="C18" s="1">
        <v>42422</v>
      </c>
      <c r="D18" t="s">
        <v>15</v>
      </c>
      <c r="E18" t="s">
        <v>20</v>
      </c>
      <c r="F18" t="s">
        <v>16</v>
      </c>
      <c r="G18">
        <f>YEAR(tbl_Order[[#This Row],[OrderDate]])</f>
        <v>2016</v>
      </c>
      <c r="H18">
        <f>MONTH(tbl_Order[[#This Row],[OrderDate]])</f>
        <v>2</v>
      </c>
      <c r="I18" t="str">
        <f>TEXT(tbl_Order[[#This Row],[OrderDate]],"mmm")</f>
        <v>Feb</v>
      </c>
      <c r="J18" s="3">
        <f>SUMIFS(tbl_OrderProduct[LinePrice],tbl_OrderProduct[OrderID],tbl_Order[[#This Row],[OrderID]])</f>
        <v>272.46999999999997</v>
      </c>
      <c r="K18" s="3" cm="1">
        <f t="array" ref="K18">tbl_Order[[#This Row],[Order Price]]*_xlfn.XLOOKUP(tbl_Order[[#This Row],[Order Year]],_xlfn.ANCHORARRAY('BYROW,BYCOL,MAP Exercises'!$J$111),'BYROW,BYCOL,MAP Exercises'!$L$111:$L$120)</f>
        <v>299.71699999999998</v>
      </c>
    </row>
    <row r="19" spans="1:11" x14ac:dyDescent="0.4">
      <c r="A19" t="s">
        <v>185</v>
      </c>
      <c r="B19" t="s">
        <v>2268</v>
      </c>
      <c r="C19" s="1">
        <v>42424</v>
      </c>
      <c r="D19" t="s">
        <v>15</v>
      </c>
      <c r="E19" t="s">
        <v>167</v>
      </c>
      <c r="F19" t="s">
        <v>16</v>
      </c>
      <c r="G19">
        <f>YEAR(tbl_Order[[#This Row],[OrderDate]])</f>
        <v>2016</v>
      </c>
      <c r="H19">
        <f>MONTH(tbl_Order[[#This Row],[OrderDate]])</f>
        <v>2</v>
      </c>
      <c r="I19" t="str">
        <f>TEXT(tbl_Order[[#This Row],[OrderDate]],"mmm")</f>
        <v>Feb</v>
      </c>
      <c r="J19" s="3">
        <f>SUMIFS(tbl_OrderProduct[LinePrice],tbl_OrderProduct[OrderID],tbl_Order[[#This Row],[OrderID]])</f>
        <v>33.5</v>
      </c>
      <c r="K19" s="3" cm="1">
        <f t="array" ref="K19">tbl_Order[[#This Row],[Order Price]]*_xlfn.XLOOKUP(tbl_Order[[#This Row],[Order Year]],_xlfn.ANCHORARRAY('BYROW,BYCOL,MAP Exercises'!$J$111),'BYROW,BYCOL,MAP Exercises'!$L$111:$L$120)</f>
        <v>36.85</v>
      </c>
    </row>
    <row r="20" spans="1:11" x14ac:dyDescent="0.4">
      <c r="A20" t="s">
        <v>186</v>
      </c>
      <c r="B20" t="s">
        <v>1976</v>
      </c>
      <c r="C20" s="1">
        <v>42426</v>
      </c>
      <c r="D20" t="s">
        <v>17</v>
      </c>
      <c r="E20" t="s">
        <v>20</v>
      </c>
      <c r="F20" t="s">
        <v>16</v>
      </c>
      <c r="G20">
        <f>YEAR(tbl_Order[[#This Row],[OrderDate]])</f>
        <v>2016</v>
      </c>
      <c r="H20">
        <f>MONTH(tbl_Order[[#This Row],[OrderDate]])</f>
        <v>2</v>
      </c>
      <c r="I20" t="str">
        <f>TEXT(tbl_Order[[#This Row],[OrderDate]],"mmm")</f>
        <v>Feb</v>
      </c>
      <c r="J20" s="3">
        <f>SUMIFS(tbl_OrderProduct[LinePrice],tbl_OrderProduct[OrderID],tbl_Order[[#This Row],[OrderID]])</f>
        <v>49</v>
      </c>
      <c r="K20" s="3" cm="1">
        <f t="array" ref="K20">tbl_Order[[#This Row],[Order Price]]*_xlfn.XLOOKUP(tbl_Order[[#This Row],[Order Year]],_xlfn.ANCHORARRAY('BYROW,BYCOL,MAP Exercises'!$J$111),'BYROW,BYCOL,MAP Exercises'!$L$111:$L$120)</f>
        <v>53.900000000000006</v>
      </c>
    </row>
    <row r="21" spans="1:11" x14ac:dyDescent="0.4">
      <c r="A21" t="s">
        <v>187</v>
      </c>
      <c r="B21" t="s">
        <v>2196</v>
      </c>
      <c r="C21" s="1">
        <v>42427</v>
      </c>
      <c r="D21" t="s">
        <v>15</v>
      </c>
      <c r="E21" t="s">
        <v>18</v>
      </c>
      <c r="F21" t="s">
        <v>16</v>
      </c>
      <c r="G21">
        <f>YEAR(tbl_Order[[#This Row],[OrderDate]])</f>
        <v>2016</v>
      </c>
      <c r="H21">
        <f>MONTH(tbl_Order[[#This Row],[OrderDate]])</f>
        <v>2</v>
      </c>
      <c r="I21" t="str">
        <f>TEXT(tbl_Order[[#This Row],[OrderDate]],"mmm")</f>
        <v>Feb</v>
      </c>
      <c r="J21" s="3">
        <f>SUMIFS(tbl_OrderProduct[LinePrice],tbl_OrderProduct[OrderID],tbl_Order[[#This Row],[OrderID]])</f>
        <v>201.42</v>
      </c>
      <c r="K21" s="3" cm="1">
        <f t="array" ref="K21">tbl_Order[[#This Row],[Order Price]]*_xlfn.XLOOKUP(tbl_Order[[#This Row],[Order Year]],_xlfn.ANCHORARRAY('BYROW,BYCOL,MAP Exercises'!$J$111),'BYROW,BYCOL,MAP Exercises'!$L$111:$L$120)</f>
        <v>221.56200000000001</v>
      </c>
    </row>
    <row r="22" spans="1:11" x14ac:dyDescent="0.4">
      <c r="A22" t="s">
        <v>188</v>
      </c>
      <c r="B22" t="s">
        <v>2272</v>
      </c>
      <c r="C22" s="1">
        <v>42429</v>
      </c>
      <c r="D22" t="s">
        <v>15</v>
      </c>
      <c r="E22" t="s">
        <v>18</v>
      </c>
      <c r="F22" t="s">
        <v>16</v>
      </c>
      <c r="G22">
        <f>YEAR(tbl_Order[[#This Row],[OrderDate]])</f>
        <v>2016</v>
      </c>
      <c r="H22">
        <f>MONTH(tbl_Order[[#This Row],[OrderDate]])</f>
        <v>2</v>
      </c>
      <c r="I22" t="str">
        <f>TEXT(tbl_Order[[#This Row],[OrderDate]],"mmm")</f>
        <v>Feb</v>
      </c>
      <c r="J22" s="3">
        <f>SUMIFS(tbl_OrderProduct[LinePrice],tbl_OrderProduct[OrderID],tbl_Order[[#This Row],[OrderID]])</f>
        <v>40.5</v>
      </c>
      <c r="K22" s="3" cm="1">
        <f t="array" ref="K22">tbl_Order[[#This Row],[Order Price]]*_xlfn.XLOOKUP(tbl_Order[[#This Row],[Order Year]],_xlfn.ANCHORARRAY('BYROW,BYCOL,MAP Exercises'!$J$111),'BYROW,BYCOL,MAP Exercises'!$L$111:$L$120)</f>
        <v>44.550000000000004</v>
      </c>
    </row>
    <row r="23" spans="1:11" x14ac:dyDescent="0.4">
      <c r="A23" t="s">
        <v>189</v>
      </c>
      <c r="B23" t="s">
        <v>2280</v>
      </c>
      <c r="C23" s="1">
        <v>42431</v>
      </c>
      <c r="D23" t="s">
        <v>15</v>
      </c>
      <c r="E23" t="s">
        <v>167</v>
      </c>
      <c r="F23" t="s">
        <v>16</v>
      </c>
      <c r="G23">
        <f>YEAR(tbl_Order[[#This Row],[OrderDate]])</f>
        <v>2016</v>
      </c>
      <c r="H23">
        <f>MONTH(tbl_Order[[#This Row],[OrderDate]])</f>
        <v>3</v>
      </c>
      <c r="I23" t="str">
        <f>TEXT(tbl_Order[[#This Row],[OrderDate]],"mmm")</f>
        <v>Mar</v>
      </c>
      <c r="J23" s="3">
        <f>SUMIFS(tbl_OrderProduct[LinePrice],tbl_OrderProduct[OrderID],tbl_Order[[#This Row],[OrderID]])</f>
        <v>24</v>
      </c>
      <c r="K23" s="3" cm="1">
        <f t="array" ref="K23">tbl_Order[[#This Row],[Order Price]]*_xlfn.XLOOKUP(tbl_Order[[#This Row],[Order Year]],_xlfn.ANCHORARRAY('BYROW,BYCOL,MAP Exercises'!$J$111),'BYROW,BYCOL,MAP Exercises'!$L$111:$L$120)</f>
        <v>26.400000000000002</v>
      </c>
    </row>
    <row r="24" spans="1:11" x14ac:dyDescent="0.4">
      <c r="A24" t="s">
        <v>190</v>
      </c>
      <c r="B24" t="s">
        <v>2103</v>
      </c>
      <c r="C24" s="1">
        <v>42432</v>
      </c>
      <c r="D24" t="s">
        <v>166</v>
      </c>
      <c r="E24" t="s">
        <v>167</v>
      </c>
      <c r="F24" t="s">
        <v>16</v>
      </c>
      <c r="G24">
        <f>YEAR(tbl_Order[[#This Row],[OrderDate]])</f>
        <v>2016</v>
      </c>
      <c r="H24">
        <f>MONTH(tbl_Order[[#This Row],[OrderDate]])</f>
        <v>3</v>
      </c>
      <c r="I24" t="str">
        <f>TEXT(tbl_Order[[#This Row],[OrderDate]],"mmm")</f>
        <v>Mar</v>
      </c>
      <c r="J24" s="3">
        <f>SUMIFS(tbl_OrderProduct[LinePrice],tbl_OrderProduct[OrderID],tbl_Order[[#This Row],[OrderID]])</f>
        <v>283.95</v>
      </c>
      <c r="K24" s="3" cm="1">
        <f t="array" ref="K24">tbl_Order[[#This Row],[Order Price]]*_xlfn.XLOOKUP(tbl_Order[[#This Row],[Order Year]],_xlfn.ANCHORARRAY('BYROW,BYCOL,MAP Exercises'!$J$111),'BYROW,BYCOL,MAP Exercises'!$L$111:$L$120)</f>
        <v>312.34500000000003</v>
      </c>
    </row>
    <row r="25" spans="1:11" x14ac:dyDescent="0.4">
      <c r="A25" t="s">
        <v>191</v>
      </c>
      <c r="B25" t="s">
        <v>2081</v>
      </c>
      <c r="C25" s="1">
        <v>42435</v>
      </c>
      <c r="D25" t="s">
        <v>15</v>
      </c>
      <c r="E25" t="s">
        <v>18</v>
      </c>
      <c r="F25" t="s">
        <v>16</v>
      </c>
      <c r="G25">
        <f>YEAR(tbl_Order[[#This Row],[OrderDate]])</f>
        <v>2016</v>
      </c>
      <c r="H25">
        <f>MONTH(tbl_Order[[#This Row],[OrderDate]])</f>
        <v>3</v>
      </c>
      <c r="I25" t="str">
        <f>TEXT(tbl_Order[[#This Row],[OrderDate]],"mmm")</f>
        <v>Mar</v>
      </c>
      <c r="J25" s="3">
        <f>SUMIFS(tbl_OrderProduct[LinePrice],tbl_OrderProduct[OrderID],tbl_Order[[#This Row],[OrderID]])</f>
        <v>20.49</v>
      </c>
      <c r="K25" s="3" cm="1">
        <f t="array" ref="K25">tbl_Order[[#This Row],[Order Price]]*_xlfn.XLOOKUP(tbl_Order[[#This Row],[Order Year]],_xlfn.ANCHORARRAY('BYROW,BYCOL,MAP Exercises'!$J$111),'BYROW,BYCOL,MAP Exercises'!$L$111:$L$120)</f>
        <v>22.539000000000001</v>
      </c>
    </row>
    <row r="26" spans="1:11" x14ac:dyDescent="0.4">
      <c r="A26" t="s">
        <v>192</v>
      </c>
      <c r="B26" t="s">
        <v>2155</v>
      </c>
      <c r="C26" s="1">
        <v>42437</v>
      </c>
      <c r="D26" t="s">
        <v>166</v>
      </c>
      <c r="E26" t="s">
        <v>167</v>
      </c>
      <c r="F26" t="s">
        <v>16</v>
      </c>
      <c r="G26">
        <f>YEAR(tbl_Order[[#This Row],[OrderDate]])</f>
        <v>2016</v>
      </c>
      <c r="H26">
        <f>MONTH(tbl_Order[[#This Row],[OrderDate]])</f>
        <v>3</v>
      </c>
      <c r="I26" t="str">
        <f>TEXT(tbl_Order[[#This Row],[OrderDate]],"mmm")</f>
        <v>Mar</v>
      </c>
      <c r="J26" s="3">
        <f>SUMIFS(tbl_OrderProduct[LinePrice],tbl_OrderProduct[OrderID],tbl_Order[[#This Row],[OrderID]])</f>
        <v>24</v>
      </c>
      <c r="K26" s="3" cm="1">
        <f t="array" ref="K26">tbl_Order[[#This Row],[Order Price]]*_xlfn.XLOOKUP(tbl_Order[[#This Row],[Order Year]],_xlfn.ANCHORARRAY('BYROW,BYCOL,MAP Exercises'!$J$111),'BYROW,BYCOL,MAP Exercises'!$L$111:$L$120)</f>
        <v>26.400000000000002</v>
      </c>
    </row>
    <row r="27" spans="1:11" x14ac:dyDescent="0.4">
      <c r="A27" t="s">
        <v>193</v>
      </c>
      <c r="B27" t="s">
        <v>2493</v>
      </c>
      <c r="C27" s="1">
        <v>42439</v>
      </c>
      <c r="D27" t="s">
        <v>15</v>
      </c>
      <c r="E27" t="s">
        <v>18</v>
      </c>
      <c r="F27" t="s">
        <v>16</v>
      </c>
      <c r="G27">
        <f>YEAR(tbl_Order[[#This Row],[OrderDate]])</f>
        <v>2016</v>
      </c>
      <c r="H27">
        <f>MONTH(tbl_Order[[#This Row],[OrderDate]])</f>
        <v>3</v>
      </c>
      <c r="I27" t="str">
        <f>TEXT(tbl_Order[[#This Row],[OrderDate]],"mmm")</f>
        <v>Mar</v>
      </c>
      <c r="J27" s="3">
        <f>SUMIFS(tbl_OrderProduct[LinePrice],tbl_OrderProduct[OrderID],tbl_Order[[#This Row],[OrderID]])</f>
        <v>102.9</v>
      </c>
      <c r="K27" s="3" cm="1">
        <f t="array" ref="K27">tbl_Order[[#This Row],[Order Price]]*_xlfn.XLOOKUP(tbl_Order[[#This Row],[Order Year]],_xlfn.ANCHORARRAY('BYROW,BYCOL,MAP Exercises'!$J$111),'BYROW,BYCOL,MAP Exercises'!$L$111:$L$120)</f>
        <v>113.19000000000001</v>
      </c>
    </row>
    <row r="28" spans="1:11" x14ac:dyDescent="0.4">
      <c r="A28" t="s">
        <v>194</v>
      </c>
      <c r="B28" t="s">
        <v>2543</v>
      </c>
      <c r="C28" s="1">
        <v>42442</v>
      </c>
      <c r="D28" t="s">
        <v>17</v>
      </c>
      <c r="E28" t="s">
        <v>167</v>
      </c>
      <c r="F28" t="s">
        <v>16</v>
      </c>
      <c r="G28">
        <f>YEAR(tbl_Order[[#This Row],[OrderDate]])</f>
        <v>2016</v>
      </c>
      <c r="H28">
        <f>MONTH(tbl_Order[[#This Row],[OrderDate]])</f>
        <v>3</v>
      </c>
      <c r="I28" t="str">
        <f>TEXT(tbl_Order[[#This Row],[OrderDate]],"mmm")</f>
        <v>Mar</v>
      </c>
      <c r="J28" s="3">
        <f>SUMIFS(tbl_OrderProduct[LinePrice],tbl_OrderProduct[OrderID],tbl_Order[[#This Row],[OrderID]])</f>
        <v>183.49</v>
      </c>
      <c r="K28" s="3" cm="1">
        <f t="array" ref="K28">tbl_Order[[#This Row],[Order Price]]*_xlfn.XLOOKUP(tbl_Order[[#This Row],[Order Year]],_xlfn.ANCHORARRAY('BYROW,BYCOL,MAP Exercises'!$J$111),'BYROW,BYCOL,MAP Exercises'!$L$111:$L$120)</f>
        <v>201.83900000000003</v>
      </c>
    </row>
    <row r="29" spans="1:11" x14ac:dyDescent="0.4">
      <c r="A29" t="s">
        <v>195</v>
      </c>
      <c r="B29" t="s">
        <v>1865</v>
      </c>
      <c r="C29" s="1">
        <v>42444</v>
      </c>
      <c r="D29" t="s">
        <v>15</v>
      </c>
      <c r="E29" t="s">
        <v>20</v>
      </c>
      <c r="F29" t="s">
        <v>16</v>
      </c>
      <c r="G29">
        <f>YEAR(tbl_Order[[#This Row],[OrderDate]])</f>
        <v>2016</v>
      </c>
      <c r="H29">
        <f>MONTH(tbl_Order[[#This Row],[OrderDate]])</f>
        <v>3</v>
      </c>
      <c r="I29" t="str">
        <f>TEXT(tbl_Order[[#This Row],[OrderDate]],"mmm")</f>
        <v>Mar</v>
      </c>
      <c r="J29" s="3">
        <f>SUMIFS(tbl_OrderProduct[LinePrice],tbl_OrderProduct[OrderID],tbl_Order[[#This Row],[OrderID]])</f>
        <v>135</v>
      </c>
      <c r="K29" s="3" cm="1">
        <f t="array" ref="K29">tbl_Order[[#This Row],[Order Price]]*_xlfn.XLOOKUP(tbl_Order[[#This Row],[Order Year]],_xlfn.ANCHORARRAY('BYROW,BYCOL,MAP Exercises'!$J$111),'BYROW,BYCOL,MAP Exercises'!$L$111:$L$120)</f>
        <v>148.5</v>
      </c>
    </row>
    <row r="30" spans="1:11" x14ac:dyDescent="0.4">
      <c r="A30" t="s">
        <v>196</v>
      </c>
      <c r="B30" t="s">
        <v>2190</v>
      </c>
      <c r="C30" s="1">
        <v>42446</v>
      </c>
      <c r="D30" t="s">
        <v>15</v>
      </c>
      <c r="E30" t="s">
        <v>18</v>
      </c>
      <c r="F30" t="s">
        <v>16</v>
      </c>
      <c r="G30">
        <f>YEAR(tbl_Order[[#This Row],[OrderDate]])</f>
        <v>2016</v>
      </c>
      <c r="H30">
        <f>MONTH(tbl_Order[[#This Row],[OrderDate]])</f>
        <v>3</v>
      </c>
      <c r="I30" t="str">
        <f>TEXT(tbl_Order[[#This Row],[OrderDate]],"mmm")</f>
        <v>Mar</v>
      </c>
      <c r="J30" s="3">
        <f>SUMIFS(tbl_OrderProduct[LinePrice],tbl_OrderProduct[OrderID],tbl_Order[[#This Row],[OrderID]])</f>
        <v>175.39</v>
      </c>
      <c r="K30" s="3" cm="1">
        <f t="array" ref="K30">tbl_Order[[#This Row],[Order Price]]*_xlfn.XLOOKUP(tbl_Order[[#This Row],[Order Year]],_xlfn.ANCHORARRAY('BYROW,BYCOL,MAP Exercises'!$J$111),'BYROW,BYCOL,MAP Exercises'!$L$111:$L$120)</f>
        <v>192.929</v>
      </c>
    </row>
    <row r="31" spans="1:11" x14ac:dyDescent="0.4">
      <c r="A31" t="s">
        <v>197</v>
      </c>
      <c r="B31" t="s">
        <v>1890</v>
      </c>
      <c r="C31" s="1">
        <v>42447</v>
      </c>
      <c r="D31" t="s">
        <v>17</v>
      </c>
      <c r="E31" t="s">
        <v>167</v>
      </c>
      <c r="F31" t="s">
        <v>16</v>
      </c>
      <c r="G31">
        <f>YEAR(tbl_Order[[#This Row],[OrderDate]])</f>
        <v>2016</v>
      </c>
      <c r="H31">
        <f>MONTH(tbl_Order[[#This Row],[OrderDate]])</f>
        <v>3</v>
      </c>
      <c r="I31" t="str">
        <f>TEXT(tbl_Order[[#This Row],[OrderDate]],"mmm")</f>
        <v>Mar</v>
      </c>
      <c r="J31" s="3">
        <f>SUMIFS(tbl_OrderProduct[LinePrice],tbl_OrderProduct[OrderID],tbl_Order[[#This Row],[OrderID]])</f>
        <v>15.5</v>
      </c>
      <c r="K31" s="3" cm="1">
        <f t="array" ref="K31">tbl_Order[[#This Row],[Order Price]]*_xlfn.XLOOKUP(tbl_Order[[#This Row],[Order Year]],_xlfn.ANCHORARRAY('BYROW,BYCOL,MAP Exercises'!$J$111),'BYROW,BYCOL,MAP Exercises'!$L$111:$L$120)</f>
        <v>17.05</v>
      </c>
    </row>
    <row r="32" spans="1:11" x14ac:dyDescent="0.4">
      <c r="A32" t="s">
        <v>198</v>
      </c>
      <c r="B32" t="s">
        <v>1818</v>
      </c>
      <c r="C32" s="1">
        <v>42450</v>
      </c>
      <c r="D32" t="s">
        <v>17</v>
      </c>
      <c r="E32" t="s">
        <v>167</v>
      </c>
      <c r="F32" t="s">
        <v>16</v>
      </c>
      <c r="G32">
        <f>YEAR(tbl_Order[[#This Row],[OrderDate]])</f>
        <v>2016</v>
      </c>
      <c r="H32">
        <f>MONTH(tbl_Order[[#This Row],[OrderDate]])</f>
        <v>3</v>
      </c>
      <c r="I32" t="str">
        <f>TEXT(tbl_Order[[#This Row],[OrderDate]],"mmm")</f>
        <v>Mar</v>
      </c>
      <c r="J32" s="3">
        <f>SUMIFS(tbl_OrderProduct[LinePrice],tbl_OrderProduct[OrderID],tbl_Order[[#This Row],[OrderID]])</f>
        <v>330.83000000000004</v>
      </c>
      <c r="K32" s="3" cm="1">
        <f t="array" ref="K32">tbl_Order[[#This Row],[Order Price]]*_xlfn.XLOOKUP(tbl_Order[[#This Row],[Order Year]],_xlfn.ANCHORARRAY('BYROW,BYCOL,MAP Exercises'!$J$111),'BYROW,BYCOL,MAP Exercises'!$L$111:$L$120)</f>
        <v>363.91300000000007</v>
      </c>
    </row>
    <row r="33" spans="1:11" x14ac:dyDescent="0.4">
      <c r="A33" t="s">
        <v>199</v>
      </c>
      <c r="B33" t="s">
        <v>2374</v>
      </c>
      <c r="C33" s="1">
        <v>42453</v>
      </c>
      <c r="D33" t="s">
        <v>17</v>
      </c>
      <c r="E33" t="s">
        <v>167</v>
      </c>
      <c r="F33" t="s">
        <v>16</v>
      </c>
      <c r="G33">
        <f>YEAR(tbl_Order[[#This Row],[OrderDate]])</f>
        <v>2016</v>
      </c>
      <c r="H33">
        <f>MONTH(tbl_Order[[#This Row],[OrderDate]])</f>
        <v>3</v>
      </c>
      <c r="I33" t="str">
        <f>TEXT(tbl_Order[[#This Row],[OrderDate]],"mmm")</f>
        <v>Mar</v>
      </c>
      <c r="J33" s="3">
        <f>SUMIFS(tbl_OrderProduct[LinePrice],tbl_OrderProduct[OrderID],tbl_Order[[#This Row],[OrderID]])</f>
        <v>66</v>
      </c>
      <c r="K33" s="3" cm="1">
        <f t="array" ref="K33">tbl_Order[[#This Row],[Order Price]]*_xlfn.XLOOKUP(tbl_Order[[#This Row],[Order Year]],_xlfn.ANCHORARRAY('BYROW,BYCOL,MAP Exercises'!$J$111),'BYROW,BYCOL,MAP Exercises'!$L$111:$L$120)</f>
        <v>72.600000000000009</v>
      </c>
    </row>
    <row r="34" spans="1:11" x14ac:dyDescent="0.4">
      <c r="A34" t="s">
        <v>200</v>
      </c>
      <c r="B34" t="s">
        <v>1773</v>
      </c>
      <c r="C34" s="1">
        <v>42454</v>
      </c>
      <c r="D34" t="s">
        <v>17</v>
      </c>
      <c r="E34" t="s">
        <v>18</v>
      </c>
      <c r="F34" t="s">
        <v>16</v>
      </c>
      <c r="G34">
        <f>YEAR(tbl_Order[[#This Row],[OrderDate]])</f>
        <v>2016</v>
      </c>
      <c r="H34">
        <f>MONTH(tbl_Order[[#This Row],[OrderDate]])</f>
        <v>3</v>
      </c>
      <c r="I34" t="str">
        <f>TEXT(tbl_Order[[#This Row],[OrderDate]],"mmm")</f>
        <v>Mar</v>
      </c>
      <c r="J34" s="3">
        <f>SUMIFS(tbl_OrderProduct[LinePrice],tbl_OrderProduct[OrderID],tbl_Order[[#This Row],[OrderID]])</f>
        <v>62</v>
      </c>
      <c r="K34" s="3" cm="1">
        <f t="array" ref="K34">tbl_Order[[#This Row],[Order Price]]*_xlfn.XLOOKUP(tbl_Order[[#This Row],[Order Year]],_xlfn.ANCHORARRAY('BYROW,BYCOL,MAP Exercises'!$J$111),'BYROW,BYCOL,MAP Exercises'!$L$111:$L$120)</f>
        <v>68.2</v>
      </c>
    </row>
    <row r="35" spans="1:11" x14ac:dyDescent="0.4">
      <c r="A35" t="s">
        <v>201</v>
      </c>
      <c r="B35" t="s">
        <v>2172</v>
      </c>
      <c r="C35" s="1">
        <v>42456</v>
      </c>
      <c r="D35" t="s">
        <v>17</v>
      </c>
      <c r="E35" t="s">
        <v>167</v>
      </c>
      <c r="F35" t="s">
        <v>16</v>
      </c>
      <c r="G35">
        <f>YEAR(tbl_Order[[#This Row],[OrderDate]])</f>
        <v>2016</v>
      </c>
      <c r="H35">
        <f>MONTH(tbl_Order[[#This Row],[OrderDate]])</f>
        <v>3</v>
      </c>
      <c r="I35" t="str">
        <f>TEXT(tbl_Order[[#This Row],[OrderDate]],"mmm")</f>
        <v>Mar</v>
      </c>
      <c r="J35" s="3">
        <f>SUMIFS(tbl_OrderProduct[LinePrice],tbl_OrderProduct[OrderID],tbl_Order[[#This Row],[OrderID]])</f>
        <v>31</v>
      </c>
      <c r="K35" s="3" cm="1">
        <f t="array" ref="K35">tbl_Order[[#This Row],[Order Price]]*_xlfn.XLOOKUP(tbl_Order[[#This Row],[Order Year]],_xlfn.ANCHORARRAY('BYROW,BYCOL,MAP Exercises'!$J$111),'BYROW,BYCOL,MAP Exercises'!$L$111:$L$120)</f>
        <v>34.1</v>
      </c>
    </row>
    <row r="36" spans="1:11" x14ac:dyDescent="0.4">
      <c r="A36" t="s">
        <v>202</v>
      </c>
      <c r="B36" t="s">
        <v>1955</v>
      </c>
      <c r="C36" s="1">
        <v>42459</v>
      </c>
      <c r="D36" t="s">
        <v>15</v>
      </c>
      <c r="E36" t="s">
        <v>167</v>
      </c>
      <c r="F36" t="s">
        <v>16</v>
      </c>
      <c r="G36">
        <f>YEAR(tbl_Order[[#This Row],[OrderDate]])</f>
        <v>2016</v>
      </c>
      <c r="H36">
        <f>MONTH(tbl_Order[[#This Row],[OrderDate]])</f>
        <v>3</v>
      </c>
      <c r="I36" t="str">
        <f>TEXT(tbl_Order[[#This Row],[OrderDate]],"mmm")</f>
        <v>Mar</v>
      </c>
      <c r="J36" s="3">
        <f>SUMIFS(tbl_OrderProduct[LinePrice],tbl_OrderProduct[OrderID],tbl_Order[[#This Row],[OrderID]])</f>
        <v>165.49</v>
      </c>
      <c r="K36" s="3" cm="1">
        <f t="array" ref="K36">tbl_Order[[#This Row],[Order Price]]*_xlfn.XLOOKUP(tbl_Order[[#This Row],[Order Year]],_xlfn.ANCHORARRAY('BYROW,BYCOL,MAP Exercises'!$J$111),'BYROW,BYCOL,MAP Exercises'!$L$111:$L$120)</f>
        <v>182.03900000000002</v>
      </c>
    </row>
    <row r="37" spans="1:11" x14ac:dyDescent="0.4">
      <c r="A37" t="s">
        <v>203</v>
      </c>
      <c r="B37" t="s">
        <v>1787</v>
      </c>
      <c r="C37" s="1">
        <v>42460</v>
      </c>
      <c r="D37" t="s">
        <v>166</v>
      </c>
      <c r="E37" t="s">
        <v>167</v>
      </c>
      <c r="F37" t="s">
        <v>16</v>
      </c>
      <c r="G37">
        <f>YEAR(tbl_Order[[#This Row],[OrderDate]])</f>
        <v>2016</v>
      </c>
      <c r="H37">
        <f>MONTH(tbl_Order[[#This Row],[OrderDate]])</f>
        <v>3</v>
      </c>
      <c r="I37" t="str">
        <f>TEXT(tbl_Order[[#This Row],[OrderDate]],"mmm")</f>
        <v>Mar</v>
      </c>
      <c r="J37" s="3">
        <f>SUMIFS(tbl_OrderProduct[LinePrice],tbl_OrderProduct[OrderID],tbl_Order[[#This Row],[OrderID]])</f>
        <v>38.49</v>
      </c>
      <c r="K37" s="3" cm="1">
        <f t="array" ref="K37">tbl_Order[[#This Row],[Order Price]]*_xlfn.XLOOKUP(tbl_Order[[#This Row],[Order Year]],_xlfn.ANCHORARRAY('BYROW,BYCOL,MAP Exercises'!$J$111),'BYROW,BYCOL,MAP Exercises'!$L$111:$L$120)</f>
        <v>42.339000000000006</v>
      </c>
    </row>
    <row r="38" spans="1:11" x14ac:dyDescent="0.4">
      <c r="A38" t="s">
        <v>204</v>
      </c>
      <c r="B38" t="s">
        <v>2183</v>
      </c>
      <c r="C38" s="1">
        <v>42461</v>
      </c>
      <c r="D38" t="s">
        <v>15</v>
      </c>
      <c r="E38" t="s">
        <v>20</v>
      </c>
      <c r="F38" t="s">
        <v>16</v>
      </c>
      <c r="G38">
        <f>YEAR(tbl_Order[[#This Row],[OrderDate]])</f>
        <v>2016</v>
      </c>
      <c r="H38">
        <f>MONTH(tbl_Order[[#This Row],[OrderDate]])</f>
        <v>4</v>
      </c>
      <c r="I38" t="str">
        <f>TEXT(tbl_Order[[#This Row],[OrderDate]],"mmm")</f>
        <v>Apr</v>
      </c>
      <c r="J38" s="3">
        <f>SUMIFS(tbl_OrderProduct[LinePrice],tbl_OrderProduct[OrderID],tbl_Order[[#This Row],[OrderID]])</f>
        <v>95.47999999999999</v>
      </c>
      <c r="K38" s="3" cm="1">
        <f t="array" ref="K38">tbl_Order[[#This Row],[Order Price]]*_xlfn.XLOOKUP(tbl_Order[[#This Row],[Order Year]],_xlfn.ANCHORARRAY('BYROW,BYCOL,MAP Exercises'!$J$111),'BYROW,BYCOL,MAP Exercises'!$L$111:$L$120)</f>
        <v>105.02799999999999</v>
      </c>
    </row>
    <row r="39" spans="1:11" x14ac:dyDescent="0.4">
      <c r="A39" t="s">
        <v>205</v>
      </c>
      <c r="B39" t="s">
        <v>1804</v>
      </c>
      <c r="C39" s="1">
        <v>42464</v>
      </c>
      <c r="D39" t="s">
        <v>15</v>
      </c>
      <c r="E39" t="s">
        <v>167</v>
      </c>
      <c r="F39" t="s">
        <v>16</v>
      </c>
      <c r="G39">
        <f>YEAR(tbl_Order[[#This Row],[OrderDate]])</f>
        <v>2016</v>
      </c>
      <c r="H39">
        <f>MONTH(tbl_Order[[#This Row],[OrderDate]])</f>
        <v>4</v>
      </c>
      <c r="I39" t="str">
        <f>TEXT(tbl_Order[[#This Row],[OrderDate]],"mmm")</f>
        <v>Apr</v>
      </c>
      <c r="J39" s="3">
        <f>SUMIFS(tbl_OrderProduct[LinePrice],tbl_OrderProduct[OrderID],tbl_Order[[#This Row],[OrderID]])</f>
        <v>24</v>
      </c>
      <c r="K39" s="3" cm="1">
        <f t="array" ref="K39">tbl_Order[[#This Row],[Order Price]]*_xlfn.XLOOKUP(tbl_Order[[#This Row],[Order Year]],_xlfn.ANCHORARRAY('BYROW,BYCOL,MAP Exercises'!$J$111),'BYROW,BYCOL,MAP Exercises'!$L$111:$L$120)</f>
        <v>26.400000000000002</v>
      </c>
    </row>
    <row r="40" spans="1:11" x14ac:dyDescent="0.4">
      <c r="A40" t="s">
        <v>206</v>
      </c>
      <c r="B40" t="s">
        <v>1957</v>
      </c>
      <c r="C40" s="1">
        <v>42466</v>
      </c>
      <c r="D40" t="s">
        <v>166</v>
      </c>
      <c r="E40" t="s">
        <v>167</v>
      </c>
      <c r="F40" t="s">
        <v>16</v>
      </c>
      <c r="G40">
        <f>YEAR(tbl_Order[[#This Row],[OrderDate]])</f>
        <v>2016</v>
      </c>
      <c r="H40">
        <f>MONTH(tbl_Order[[#This Row],[OrderDate]])</f>
        <v>4</v>
      </c>
      <c r="I40" t="str">
        <f>TEXT(tbl_Order[[#This Row],[OrderDate]],"mmm")</f>
        <v>Apr</v>
      </c>
      <c r="J40" s="3">
        <f>SUMIFS(tbl_OrderProduct[LinePrice],tbl_OrderProduct[OrderID],tbl_Order[[#This Row],[OrderID]])</f>
        <v>98.98</v>
      </c>
      <c r="K40" s="3" cm="1">
        <f t="array" ref="K40">tbl_Order[[#This Row],[Order Price]]*_xlfn.XLOOKUP(tbl_Order[[#This Row],[Order Year]],_xlfn.ANCHORARRAY('BYROW,BYCOL,MAP Exercises'!$J$111),'BYROW,BYCOL,MAP Exercises'!$L$111:$L$120)</f>
        <v>108.87800000000001</v>
      </c>
    </row>
    <row r="41" spans="1:11" x14ac:dyDescent="0.4">
      <c r="A41" t="s">
        <v>207</v>
      </c>
      <c r="B41" t="s">
        <v>1901</v>
      </c>
      <c r="C41" s="1">
        <v>42469</v>
      </c>
      <c r="D41" t="s">
        <v>15</v>
      </c>
      <c r="E41" t="s">
        <v>167</v>
      </c>
      <c r="F41" t="s">
        <v>16</v>
      </c>
      <c r="G41">
        <f>YEAR(tbl_Order[[#This Row],[OrderDate]])</f>
        <v>2016</v>
      </c>
      <c r="H41">
        <f>MONTH(tbl_Order[[#This Row],[OrderDate]])</f>
        <v>4</v>
      </c>
      <c r="I41" t="str">
        <f>TEXT(tbl_Order[[#This Row],[OrderDate]],"mmm")</f>
        <v>Apr</v>
      </c>
      <c r="J41" s="3">
        <f>SUMIFS(tbl_OrderProduct[LinePrice],tbl_OrderProduct[OrderID],tbl_Order[[#This Row],[OrderID]])</f>
        <v>388.36</v>
      </c>
      <c r="K41" s="3" cm="1">
        <f t="array" ref="K41">tbl_Order[[#This Row],[Order Price]]*_xlfn.XLOOKUP(tbl_Order[[#This Row],[Order Year]],_xlfn.ANCHORARRAY('BYROW,BYCOL,MAP Exercises'!$J$111),'BYROW,BYCOL,MAP Exercises'!$L$111:$L$120)</f>
        <v>427.19600000000003</v>
      </c>
    </row>
    <row r="42" spans="1:11" x14ac:dyDescent="0.4">
      <c r="A42" t="s">
        <v>208</v>
      </c>
      <c r="B42" t="s">
        <v>2452</v>
      </c>
      <c r="C42" s="1">
        <v>42472</v>
      </c>
      <c r="D42" t="s">
        <v>17</v>
      </c>
      <c r="E42" t="s">
        <v>20</v>
      </c>
      <c r="F42" t="s">
        <v>16</v>
      </c>
      <c r="G42">
        <f>YEAR(tbl_Order[[#This Row],[OrderDate]])</f>
        <v>2016</v>
      </c>
      <c r="H42">
        <f>MONTH(tbl_Order[[#This Row],[OrderDate]])</f>
        <v>4</v>
      </c>
      <c r="I42" t="str">
        <f>TEXT(tbl_Order[[#This Row],[OrderDate]],"mmm")</f>
        <v>Apr</v>
      </c>
      <c r="J42" s="3">
        <f>SUMIFS(tbl_OrderProduct[LinePrice],tbl_OrderProduct[OrderID],tbl_Order[[#This Row],[OrderID]])</f>
        <v>177.95</v>
      </c>
      <c r="K42" s="3" cm="1">
        <f t="array" ref="K42">tbl_Order[[#This Row],[Order Price]]*_xlfn.XLOOKUP(tbl_Order[[#This Row],[Order Year]],_xlfn.ANCHORARRAY('BYROW,BYCOL,MAP Exercises'!$J$111),'BYROW,BYCOL,MAP Exercises'!$L$111:$L$120)</f>
        <v>195.745</v>
      </c>
    </row>
    <row r="43" spans="1:11" x14ac:dyDescent="0.4">
      <c r="A43" t="s">
        <v>209</v>
      </c>
      <c r="B43" t="s">
        <v>2521</v>
      </c>
      <c r="C43" s="1">
        <v>42475</v>
      </c>
      <c r="D43" t="s">
        <v>17</v>
      </c>
      <c r="E43" t="s">
        <v>167</v>
      </c>
      <c r="F43" t="s">
        <v>16</v>
      </c>
      <c r="G43">
        <f>YEAR(tbl_Order[[#This Row],[OrderDate]])</f>
        <v>2016</v>
      </c>
      <c r="H43">
        <f>MONTH(tbl_Order[[#This Row],[OrderDate]])</f>
        <v>4</v>
      </c>
      <c r="I43" t="str">
        <f>TEXT(tbl_Order[[#This Row],[OrderDate]],"mmm")</f>
        <v>Apr</v>
      </c>
      <c r="J43" s="3">
        <f>SUMIFS(tbl_OrderProduct[LinePrice],tbl_OrderProduct[OrderID],tbl_Order[[#This Row],[OrderID]])</f>
        <v>61.44</v>
      </c>
      <c r="K43" s="3" cm="1">
        <f t="array" ref="K43">tbl_Order[[#This Row],[Order Price]]*_xlfn.XLOOKUP(tbl_Order[[#This Row],[Order Year]],_xlfn.ANCHORARRAY('BYROW,BYCOL,MAP Exercises'!$J$111),'BYROW,BYCOL,MAP Exercises'!$L$111:$L$120)</f>
        <v>67.584000000000003</v>
      </c>
    </row>
    <row r="44" spans="1:11" x14ac:dyDescent="0.4">
      <c r="A44" t="s">
        <v>210</v>
      </c>
      <c r="B44" t="s">
        <v>2249</v>
      </c>
      <c r="C44" s="1">
        <v>42477</v>
      </c>
      <c r="D44" t="s">
        <v>166</v>
      </c>
      <c r="E44" t="s">
        <v>167</v>
      </c>
      <c r="F44" t="s">
        <v>16</v>
      </c>
      <c r="G44">
        <f>YEAR(tbl_Order[[#This Row],[OrderDate]])</f>
        <v>2016</v>
      </c>
      <c r="H44">
        <f>MONTH(tbl_Order[[#This Row],[OrderDate]])</f>
        <v>4</v>
      </c>
      <c r="I44" t="str">
        <f>TEXT(tbl_Order[[#This Row],[OrderDate]],"mmm")</f>
        <v>Apr</v>
      </c>
      <c r="J44" s="3">
        <f>SUMIFS(tbl_OrderProduct[LinePrice],tbl_OrderProduct[OrderID],tbl_Order[[#This Row],[OrderID]])</f>
        <v>49.49</v>
      </c>
      <c r="K44" s="3" cm="1">
        <f t="array" ref="K44">tbl_Order[[#This Row],[Order Price]]*_xlfn.XLOOKUP(tbl_Order[[#This Row],[Order Year]],_xlfn.ANCHORARRAY('BYROW,BYCOL,MAP Exercises'!$J$111),'BYROW,BYCOL,MAP Exercises'!$L$111:$L$120)</f>
        <v>54.439000000000007</v>
      </c>
    </row>
    <row r="45" spans="1:11" x14ac:dyDescent="0.4">
      <c r="A45" t="s">
        <v>211</v>
      </c>
      <c r="B45" t="s">
        <v>2272</v>
      </c>
      <c r="C45" s="1">
        <v>42478</v>
      </c>
      <c r="D45" t="s">
        <v>15</v>
      </c>
      <c r="E45" t="s">
        <v>167</v>
      </c>
      <c r="F45" t="s">
        <v>16</v>
      </c>
      <c r="G45">
        <f>YEAR(tbl_Order[[#This Row],[OrderDate]])</f>
        <v>2016</v>
      </c>
      <c r="H45">
        <f>MONTH(tbl_Order[[#This Row],[OrderDate]])</f>
        <v>4</v>
      </c>
      <c r="I45" t="str">
        <f>TEXT(tbl_Order[[#This Row],[OrderDate]],"mmm")</f>
        <v>Apr</v>
      </c>
      <c r="J45" s="3">
        <f>SUMIFS(tbl_OrderProduct[LinePrice],tbl_OrderProduct[OrderID],tbl_Order[[#This Row],[OrderID]])</f>
        <v>174</v>
      </c>
      <c r="K45" s="3" cm="1">
        <f t="array" ref="K45">tbl_Order[[#This Row],[Order Price]]*_xlfn.XLOOKUP(tbl_Order[[#This Row],[Order Year]],_xlfn.ANCHORARRAY('BYROW,BYCOL,MAP Exercises'!$J$111),'BYROW,BYCOL,MAP Exercises'!$L$111:$L$120)</f>
        <v>191.4</v>
      </c>
    </row>
    <row r="46" spans="1:11" x14ac:dyDescent="0.4">
      <c r="A46" t="s">
        <v>212</v>
      </c>
      <c r="B46" t="s">
        <v>2236</v>
      </c>
      <c r="C46" s="1">
        <v>42481</v>
      </c>
      <c r="D46" t="s">
        <v>15</v>
      </c>
      <c r="E46" t="s">
        <v>18</v>
      </c>
      <c r="F46" t="s">
        <v>16</v>
      </c>
      <c r="G46">
        <f>YEAR(tbl_Order[[#This Row],[OrderDate]])</f>
        <v>2016</v>
      </c>
      <c r="H46">
        <f>MONTH(tbl_Order[[#This Row],[OrderDate]])</f>
        <v>4</v>
      </c>
      <c r="I46" t="str">
        <f>TEXT(tbl_Order[[#This Row],[OrderDate]],"mmm")</f>
        <v>Apr</v>
      </c>
      <c r="J46" s="3">
        <f>SUMIFS(tbl_OrderProduct[LinePrice],tbl_OrderProduct[OrderID],tbl_Order[[#This Row],[OrderID]])</f>
        <v>49</v>
      </c>
      <c r="K46" s="3" cm="1">
        <f t="array" ref="K46">tbl_Order[[#This Row],[Order Price]]*_xlfn.XLOOKUP(tbl_Order[[#This Row],[Order Year]],_xlfn.ANCHORARRAY('BYROW,BYCOL,MAP Exercises'!$J$111),'BYROW,BYCOL,MAP Exercises'!$L$111:$L$120)</f>
        <v>53.900000000000006</v>
      </c>
    </row>
    <row r="47" spans="1:11" x14ac:dyDescent="0.4">
      <c r="A47" t="s">
        <v>213</v>
      </c>
      <c r="B47" t="s">
        <v>2231</v>
      </c>
      <c r="C47" s="1">
        <v>42484</v>
      </c>
      <c r="D47" t="s">
        <v>166</v>
      </c>
      <c r="E47" t="s">
        <v>18</v>
      </c>
      <c r="F47" t="s">
        <v>16</v>
      </c>
      <c r="G47">
        <f>YEAR(tbl_Order[[#This Row],[OrderDate]])</f>
        <v>2016</v>
      </c>
      <c r="H47">
        <f>MONTH(tbl_Order[[#This Row],[OrderDate]])</f>
        <v>4</v>
      </c>
      <c r="I47" t="str">
        <f>TEXT(tbl_Order[[#This Row],[OrderDate]],"mmm")</f>
        <v>Apr</v>
      </c>
      <c r="J47" s="3">
        <f>SUMIFS(tbl_OrderProduct[LinePrice],tbl_OrderProduct[OrderID],tbl_Order[[#This Row],[OrderID]])</f>
        <v>198</v>
      </c>
      <c r="K47" s="3" cm="1">
        <f t="array" ref="K47">tbl_Order[[#This Row],[Order Price]]*_xlfn.XLOOKUP(tbl_Order[[#This Row],[Order Year]],_xlfn.ANCHORARRAY('BYROW,BYCOL,MAP Exercises'!$J$111),'BYROW,BYCOL,MAP Exercises'!$L$111:$L$120)</f>
        <v>217.8</v>
      </c>
    </row>
    <row r="48" spans="1:11" x14ac:dyDescent="0.4">
      <c r="A48" t="s">
        <v>214</v>
      </c>
      <c r="B48" t="s">
        <v>2347</v>
      </c>
      <c r="C48" s="1">
        <v>42488</v>
      </c>
      <c r="D48" t="s">
        <v>15</v>
      </c>
      <c r="E48" t="s">
        <v>167</v>
      </c>
      <c r="F48" t="s">
        <v>16</v>
      </c>
      <c r="G48">
        <f>YEAR(tbl_Order[[#This Row],[OrderDate]])</f>
        <v>2016</v>
      </c>
      <c r="H48">
        <f>MONTH(tbl_Order[[#This Row],[OrderDate]])</f>
        <v>4</v>
      </c>
      <c r="I48" t="str">
        <f>TEXT(tbl_Order[[#This Row],[OrderDate]],"mmm")</f>
        <v>Apr</v>
      </c>
      <c r="J48" s="3">
        <f>SUMIFS(tbl_OrderProduct[LinePrice],tbl_OrderProduct[OrderID],tbl_Order[[#This Row],[OrderID]])</f>
        <v>116.48</v>
      </c>
      <c r="K48" s="3" cm="1">
        <f t="array" ref="K48">tbl_Order[[#This Row],[Order Price]]*_xlfn.XLOOKUP(tbl_Order[[#This Row],[Order Year]],_xlfn.ANCHORARRAY('BYROW,BYCOL,MAP Exercises'!$J$111),'BYROW,BYCOL,MAP Exercises'!$L$111:$L$120)</f>
        <v>128.12800000000001</v>
      </c>
    </row>
    <row r="49" spans="1:11" x14ac:dyDescent="0.4">
      <c r="A49" t="s">
        <v>215</v>
      </c>
      <c r="B49" t="s">
        <v>2652</v>
      </c>
      <c r="C49" s="1">
        <v>42490</v>
      </c>
      <c r="D49" t="s">
        <v>15</v>
      </c>
      <c r="E49" t="s">
        <v>18</v>
      </c>
      <c r="F49" t="s">
        <v>16</v>
      </c>
      <c r="G49">
        <f>YEAR(tbl_Order[[#This Row],[OrderDate]])</f>
        <v>2016</v>
      </c>
      <c r="H49">
        <f>MONTH(tbl_Order[[#This Row],[OrderDate]])</f>
        <v>4</v>
      </c>
      <c r="I49" t="str">
        <f>TEXT(tbl_Order[[#This Row],[OrderDate]],"mmm")</f>
        <v>Apr</v>
      </c>
      <c r="J49" s="3">
        <f>SUMIFS(tbl_OrderProduct[LinePrice],tbl_OrderProduct[OrderID],tbl_Order[[#This Row],[OrderID]])</f>
        <v>230.93</v>
      </c>
      <c r="K49" s="3" cm="1">
        <f t="array" ref="K49">tbl_Order[[#This Row],[Order Price]]*_xlfn.XLOOKUP(tbl_Order[[#This Row],[Order Year]],_xlfn.ANCHORARRAY('BYROW,BYCOL,MAP Exercises'!$J$111),'BYROW,BYCOL,MAP Exercises'!$L$111:$L$120)</f>
        <v>254.02300000000002</v>
      </c>
    </row>
    <row r="50" spans="1:11" x14ac:dyDescent="0.4">
      <c r="A50" t="s">
        <v>216</v>
      </c>
      <c r="B50" t="s">
        <v>2267</v>
      </c>
      <c r="C50" s="1">
        <v>42492</v>
      </c>
      <c r="D50" t="s">
        <v>17</v>
      </c>
      <c r="E50" t="s">
        <v>18</v>
      </c>
      <c r="F50" t="s">
        <v>16</v>
      </c>
      <c r="G50">
        <f>YEAR(tbl_Order[[#This Row],[OrderDate]])</f>
        <v>2016</v>
      </c>
      <c r="H50">
        <f>MONTH(tbl_Order[[#This Row],[OrderDate]])</f>
        <v>5</v>
      </c>
      <c r="I50" t="str">
        <f>TEXT(tbl_Order[[#This Row],[OrderDate]],"mmm")</f>
        <v>May</v>
      </c>
      <c r="J50" s="3">
        <f>SUMIFS(tbl_OrderProduct[LinePrice],tbl_OrderProduct[OrderID],tbl_Order[[#This Row],[OrderID]])</f>
        <v>186.94</v>
      </c>
      <c r="K50" s="3" cm="1">
        <f t="array" ref="K50">tbl_Order[[#This Row],[Order Price]]*_xlfn.XLOOKUP(tbl_Order[[#This Row],[Order Year]],_xlfn.ANCHORARRAY('BYROW,BYCOL,MAP Exercises'!$J$111),'BYROW,BYCOL,MAP Exercises'!$L$111:$L$120)</f>
        <v>205.63400000000001</v>
      </c>
    </row>
    <row r="51" spans="1:11" x14ac:dyDescent="0.4">
      <c r="A51" t="s">
        <v>217</v>
      </c>
      <c r="B51" t="s">
        <v>1856</v>
      </c>
      <c r="C51" s="1">
        <v>42493</v>
      </c>
      <c r="D51" t="s">
        <v>15</v>
      </c>
      <c r="E51" t="s">
        <v>18</v>
      </c>
      <c r="F51" t="s">
        <v>16</v>
      </c>
      <c r="G51">
        <f>YEAR(tbl_Order[[#This Row],[OrderDate]])</f>
        <v>2016</v>
      </c>
      <c r="H51">
        <f>MONTH(tbl_Order[[#This Row],[OrderDate]])</f>
        <v>5</v>
      </c>
      <c r="I51" t="str">
        <f>TEXT(tbl_Order[[#This Row],[OrderDate]],"mmm")</f>
        <v>May</v>
      </c>
      <c r="J51" s="3">
        <f>SUMIFS(tbl_OrderProduct[LinePrice],tbl_OrderProduct[OrderID],tbl_Order[[#This Row],[OrderID]])</f>
        <v>21.95</v>
      </c>
      <c r="K51" s="3" cm="1">
        <f t="array" ref="K51">tbl_Order[[#This Row],[Order Price]]*_xlfn.XLOOKUP(tbl_Order[[#This Row],[Order Year]],_xlfn.ANCHORARRAY('BYROW,BYCOL,MAP Exercises'!$J$111),'BYROW,BYCOL,MAP Exercises'!$L$111:$L$120)</f>
        <v>24.145</v>
      </c>
    </row>
    <row r="52" spans="1:11" x14ac:dyDescent="0.4">
      <c r="A52" t="s">
        <v>218</v>
      </c>
      <c r="B52" t="s">
        <v>1753</v>
      </c>
      <c r="C52" s="1">
        <v>42496</v>
      </c>
      <c r="D52" t="s">
        <v>17</v>
      </c>
      <c r="E52" t="s">
        <v>167</v>
      </c>
      <c r="F52" t="s">
        <v>16</v>
      </c>
      <c r="G52">
        <f>YEAR(tbl_Order[[#This Row],[OrderDate]])</f>
        <v>2016</v>
      </c>
      <c r="H52">
        <f>MONTH(tbl_Order[[#This Row],[OrderDate]])</f>
        <v>5</v>
      </c>
      <c r="I52" t="str">
        <f>TEXT(tbl_Order[[#This Row],[OrderDate]],"mmm")</f>
        <v>May</v>
      </c>
      <c r="J52" s="3">
        <f>SUMIFS(tbl_OrderProduct[LinePrice],tbl_OrderProduct[OrderID],tbl_Order[[#This Row],[OrderID]])</f>
        <v>363.41999999999996</v>
      </c>
      <c r="K52" s="3" cm="1">
        <f t="array" ref="K52">tbl_Order[[#This Row],[Order Price]]*_xlfn.XLOOKUP(tbl_Order[[#This Row],[Order Year]],_xlfn.ANCHORARRAY('BYROW,BYCOL,MAP Exercises'!$J$111),'BYROW,BYCOL,MAP Exercises'!$L$111:$L$120)</f>
        <v>399.762</v>
      </c>
    </row>
    <row r="53" spans="1:11" x14ac:dyDescent="0.4">
      <c r="A53" t="s">
        <v>219</v>
      </c>
      <c r="B53" t="s">
        <v>2136</v>
      </c>
      <c r="C53" s="1">
        <v>42499</v>
      </c>
      <c r="D53" t="s">
        <v>15</v>
      </c>
      <c r="E53" t="s">
        <v>167</v>
      </c>
      <c r="F53" t="s">
        <v>16</v>
      </c>
      <c r="G53">
        <f>YEAR(tbl_Order[[#This Row],[OrderDate]])</f>
        <v>2016</v>
      </c>
      <c r="H53">
        <f>MONTH(tbl_Order[[#This Row],[OrderDate]])</f>
        <v>5</v>
      </c>
      <c r="I53" t="str">
        <f>TEXT(tbl_Order[[#This Row],[OrderDate]],"mmm")</f>
        <v>May</v>
      </c>
      <c r="J53" s="3">
        <f>SUMIFS(tbl_OrderProduct[LinePrice],tbl_OrderProduct[OrderID],tbl_Order[[#This Row],[OrderID]])</f>
        <v>165.47</v>
      </c>
      <c r="K53" s="3" cm="1">
        <f t="array" ref="K53">tbl_Order[[#This Row],[Order Price]]*_xlfn.XLOOKUP(tbl_Order[[#This Row],[Order Year]],_xlfn.ANCHORARRAY('BYROW,BYCOL,MAP Exercises'!$J$111),'BYROW,BYCOL,MAP Exercises'!$L$111:$L$120)</f>
        <v>182.01700000000002</v>
      </c>
    </row>
    <row r="54" spans="1:11" x14ac:dyDescent="0.4">
      <c r="A54" t="s">
        <v>220</v>
      </c>
      <c r="B54" t="s">
        <v>2529</v>
      </c>
      <c r="C54" s="1">
        <v>42503</v>
      </c>
      <c r="D54" t="s">
        <v>15</v>
      </c>
      <c r="E54" t="s">
        <v>20</v>
      </c>
      <c r="F54" t="s">
        <v>16</v>
      </c>
      <c r="G54">
        <f>YEAR(tbl_Order[[#This Row],[OrderDate]])</f>
        <v>2016</v>
      </c>
      <c r="H54">
        <f>MONTH(tbl_Order[[#This Row],[OrderDate]])</f>
        <v>5</v>
      </c>
      <c r="I54" t="str">
        <f>TEXT(tbl_Order[[#This Row],[OrderDate]],"mmm")</f>
        <v>May</v>
      </c>
      <c r="J54" s="3">
        <f>SUMIFS(tbl_OrderProduct[LinePrice],tbl_OrderProduct[OrderID],tbl_Order[[#This Row],[OrderID]])</f>
        <v>65.990000000000009</v>
      </c>
      <c r="K54" s="3" cm="1">
        <f t="array" ref="K54">tbl_Order[[#This Row],[Order Price]]*_xlfn.XLOOKUP(tbl_Order[[#This Row],[Order Year]],_xlfn.ANCHORARRAY('BYROW,BYCOL,MAP Exercises'!$J$111),'BYROW,BYCOL,MAP Exercises'!$L$111:$L$120)</f>
        <v>72.589000000000013</v>
      </c>
    </row>
    <row r="55" spans="1:11" x14ac:dyDescent="0.4">
      <c r="A55" t="s">
        <v>221</v>
      </c>
      <c r="B55" t="s">
        <v>2047</v>
      </c>
      <c r="C55" s="1">
        <v>42505</v>
      </c>
      <c r="D55" t="s">
        <v>15</v>
      </c>
      <c r="E55" t="s">
        <v>167</v>
      </c>
      <c r="F55" t="s">
        <v>16</v>
      </c>
      <c r="G55">
        <f>YEAR(tbl_Order[[#This Row],[OrderDate]])</f>
        <v>2016</v>
      </c>
      <c r="H55">
        <f>MONTH(tbl_Order[[#This Row],[OrderDate]])</f>
        <v>5</v>
      </c>
      <c r="I55" t="str">
        <f>TEXT(tbl_Order[[#This Row],[OrderDate]],"mmm")</f>
        <v>May</v>
      </c>
      <c r="J55" s="3">
        <f>SUMIFS(tbl_OrderProduct[LinePrice],tbl_OrderProduct[OrderID],tbl_Order[[#This Row],[OrderID]])</f>
        <v>199.93</v>
      </c>
      <c r="K55" s="3" cm="1">
        <f t="array" ref="K55">tbl_Order[[#This Row],[Order Price]]*_xlfn.XLOOKUP(tbl_Order[[#This Row],[Order Year]],_xlfn.ANCHORARRAY('BYROW,BYCOL,MAP Exercises'!$J$111),'BYROW,BYCOL,MAP Exercises'!$L$111:$L$120)</f>
        <v>219.92300000000003</v>
      </c>
    </row>
    <row r="56" spans="1:11" x14ac:dyDescent="0.4">
      <c r="A56" t="s">
        <v>222</v>
      </c>
      <c r="B56" t="s">
        <v>1804</v>
      </c>
      <c r="C56" s="1">
        <v>42505</v>
      </c>
      <c r="D56" t="s">
        <v>15</v>
      </c>
      <c r="E56" t="s">
        <v>18</v>
      </c>
      <c r="F56" t="s">
        <v>16</v>
      </c>
      <c r="G56">
        <f>YEAR(tbl_Order[[#This Row],[OrderDate]])</f>
        <v>2016</v>
      </c>
      <c r="H56">
        <f>MONTH(tbl_Order[[#This Row],[OrderDate]])</f>
        <v>5</v>
      </c>
      <c r="I56" t="str">
        <f>TEXT(tbl_Order[[#This Row],[OrderDate]],"mmm")</f>
        <v>May</v>
      </c>
      <c r="J56" s="3">
        <f>SUMIFS(tbl_OrderProduct[LinePrice],tbl_OrderProduct[OrderID],tbl_Order[[#This Row],[OrderID]])</f>
        <v>60.95</v>
      </c>
      <c r="K56" s="3" cm="1">
        <f t="array" ref="K56">tbl_Order[[#This Row],[Order Price]]*_xlfn.XLOOKUP(tbl_Order[[#This Row],[Order Year]],_xlfn.ANCHORARRAY('BYROW,BYCOL,MAP Exercises'!$J$111),'BYROW,BYCOL,MAP Exercises'!$L$111:$L$120)</f>
        <v>67.045000000000002</v>
      </c>
    </row>
    <row r="57" spans="1:11" x14ac:dyDescent="0.4">
      <c r="A57" t="s">
        <v>223</v>
      </c>
      <c r="B57" t="s">
        <v>2472</v>
      </c>
      <c r="C57" s="1">
        <v>42507</v>
      </c>
      <c r="D57" t="s">
        <v>15</v>
      </c>
      <c r="E57" t="s">
        <v>18</v>
      </c>
      <c r="F57" t="s">
        <v>16</v>
      </c>
      <c r="G57">
        <f>YEAR(tbl_Order[[#This Row],[OrderDate]])</f>
        <v>2016</v>
      </c>
      <c r="H57">
        <f>MONTH(tbl_Order[[#This Row],[OrderDate]])</f>
        <v>5</v>
      </c>
      <c r="I57" t="str">
        <f>TEXT(tbl_Order[[#This Row],[OrderDate]],"mmm")</f>
        <v>May</v>
      </c>
      <c r="J57" s="3">
        <f>SUMIFS(tbl_OrderProduct[LinePrice],tbl_OrderProduct[OrderID],tbl_Order[[#This Row],[OrderID]])</f>
        <v>141.97999999999999</v>
      </c>
      <c r="K57" s="3" cm="1">
        <f t="array" ref="K57">tbl_Order[[#This Row],[Order Price]]*_xlfn.XLOOKUP(tbl_Order[[#This Row],[Order Year]],_xlfn.ANCHORARRAY('BYROW,BYCOL,MAP Exercises'!$J$111),'BYROW,BYCOL,MAP Exercises'!$L$111:$L$120)</f>
        <v>156.178</v>
      </c>
    </row>
    <row r="58" spans="1:11" x14ac:dyDescent="0.4">
      <c r="A58" t="s">
        <v>224</v>
      </c>
      <c r="B58" t="s">
        <v>2463</v>
      </c>
      <c r="C58" s="1">
        <v>42509</v>
      </c>
      <c r="D58" t="s">
        <v>15</v>
      </c>
      <c r="E58" t="s">
        <v>20</v>
      </c>
      <c r="F58" t="s">
        <v>16</v>
      </c>
      <c r="G58">
        <f>YEAR(tbl_Order[[#This Row],[OrderDate]])</f>
        <v>2016</v>
      </c>
      <c r="H58">
        <f>MONTH(tbl_Order[[#This Row],[OrderDate]])</f>
        <v>5</v>
      </c>
      <c r="I58" t="str">
        <f>TEXT(tbl_Order[[#This Row],[OrderDate]],"mmm")</f>
        <v>May</v>
      </c>
      <c r="J58" s="3">
        <f>SUMIFS(tbl_OrderProduct[LinePrice],tbl_OrderProduct[OrderID],tbl_Order[[#This Row],[OrderID]])</f>
        <v>133.97</v>
      </c>
      <c r="K58" s="3" cm="1">
        <f t="array" ref="K58">tbl_Order[[#This Row],[Order Price]]*_xlfn.XLOOKUP(tbl_Order[[#This Row],[Order Year]],_xlfn.ANCHORARRAY('BYROW,BYCOL,MAP Exercises'!$J$111),'BYROW,BYCOL,MAP Exercises'!$L$111:$L$120)</f>
        <v>147.36700000000002</v>
      </c>
    </row>
    <row r="59" spans="1:11" x14ac:dyDescent="0.4">
      <c r="A59" t="s">
        <v>225</v>
      </c>
      <c r="B59" t="s">
        <v>2321</v>
      </c>
      <c r="C59" s="1">
        <v>42511</v>
      </c>
      <c r="D59" t="s">
        <v>15</v>
      </c>
      <c r="E59" t="s">
        <v>167</v>
      </c>
      <c r="F59" t="s">
        <v>16</v>
      </c>
      <c r="G59">
        <f>YEAR(tbl_Order[[#This Row],[OrderDate]])</f>
        <v>2016</v>
      </c>
      <c r="H59">
        <f>MONTH(tbl_Order[[#This Row],[OrderDate]])</f>
        <v>5</v>
      </c>
      <c r="I59" t="str">
        <f>TEXT(tbl_Order[[#This Row],[OrderDate]],"mmm")</f>
        <v>May</v>
      </c>
      <c r="J59" s="3">
        <f>SUMIFS(tbl_OrderProduct[LinePrice],tbl_OrderProduct[OrderID],tbl_Order[[#This Row],[OrderID]])</f>
        <v>76.98</v>
      </c>
      <c r="K59" s="3" cm="1">
        <f t="array" ref="K59">tbl_Order[[#This Row],[Order Price]]*_xlfn.XLOOKUP(tbl_Order[[#This Row],[Order Year]],_xlfn.ANCHORARRAY('BYROW,BYCOL,MAP Exercises'!$J$111),'BYROW,BYCOL,MAP Exercises'!$L$111:$L$120)</f>
        <v>84.678000000000011</v>
      </c>
    </row>
    <row r="60" spans="1:11" x14ac:dyDescent="0.4">
      <c r="A60" t="s">
        <v>226</v>
      </c>
      <c r="B60" t="s">
        <v>2054</v>
      </c>
      <c r="C60" s="1">
        <v>42512</v>
      </c>
      <c r="D60" t="s">
        <v>166</v>
      </c>
      <c r="E60" t="s">
        <v>20</v>
      </c>
      <c r="F60" t="s">
        <v>16</v>
      </c>
      <c r="G60">
        <f>YEAR(tbl_Order[[#This Row],[OrderDate]])</f>
        <v>2016</v>
      </c>
      <c r="H60">
        <f>MONTH(tbl_Order[[#This Row],[OrderDate]])</f>
        <v>5</v>
      </c>
      <c r="I60" t="str">
        <f>TEXT(tbl_Order[[#This Row],[OrderDate]],"mmm")</f>
        <v>May</v>
      </c>
      <c r="J60" s="3">
        <f>SUMIFS(tbl_OrderProduct[LinePrice],tbl_OrderProduct[OrderID],tbl_Order[[#This Row],[OrderID]])</f>
        <v>49.95</v>
      </c>
      <c r="K60" s="3" cm="1">
        <f t="array" ref="K60">tbl_Order[[#This Row],[Order Price]]*_xlfn.XLOOKUP(tbl_Order[[#This Row],[Order Year]],_xlfn.ANCHORARRAY('BYROW,BYCOL,MAP Exercises'!$J$111),'BYROW,BYCOL,MAP Exercises'!$L$111:$L$120)</f>
        <v>54.945000000000007</v>
      </c>
    </row>
    <row r="61" spans="1:11" x14ac:dyDescent="0.4">
      <c r="A61" t="s">
        <v>227</v>
      </c>
      <c r="B61" t="s">
        <v>2494</v>
      </c>
      <c r="C61" s="1">
        <v>42515</v>
      </c>
      <c r="D61" t="s">
        <v>15</v>
      </c>
      <c r="E61" t="s">
        <v>167</v>
      </c>
      <c r="F61" t="s">
        <v>16</v>
      </c>
      <c r="G61">
        <f>YEAR(tbl_Order[[#This Row],[OrderDate]])</f>
        <v>2016</v>
      </c>
      <c r="H61">
        <f>MONTH(tbl_Order[[#This Row],[OrderDate]])</f>
        <v>5</v>
      </c>
      <c r="I61" t="str">
        <f>TEXT(tbl_Order[[#This Row],[OrderDate]],"mmm")</f>
        <v>May</v>
      </c>
      <c r="J61" s="3">
        <f>SUMIFS(tbl_OrderProduct[LinePrice],tbl_OrderProduct[OrderID],tbl_Order[[#This Row],[OrderID]])</f>
        <v>370.48</v>
      </c>
      <c r="K61" s="3" cm="1">
        <f t="array" ref="K61">tbl_Order[[#This Row],[Order Price]]*_xlfn.XLOOKUP(tbl_Order[[#This Row],[Order Year]],_xlfn.ANCHORARRAY('BYROW,BYCOL,MAP Exercises'!$J$111),'BYROW,BYCOL,MAP Exercises'!$L$111:$L$120)</f>
        <v>407.52800000000008</v>
      </c>
    </row>
    <row r="62" spans="1:11" x14ac:dyDescent="0.4">
      <c r="A62" t="s">
        <v>228</v>
      </c>
      <c r="B62" t="s">
        <v>1836</v>
      </c>
      <c r="C62" s="1">
        <v>42517</v>
      </c>
      <c r="D62" t="s">
        <v>17</v>
      </c>
      <c r="E62" t="s">
        <v>18</v>
      </c>
      <c r="F62" t="s">
        <v>16</v>
      </c>
      <c r="G62">
        <f>YEAR(tbl_Order[[#This Row],[OrderDate]])</f>
        <v>2016</v>
      </c>
      <c r="H62">
        <f>MONTH(tbl_Order[[#This Row],[OrderDate]])</f>
        <v>5</v>
      </c>
      <c r="I62" t="str">
        <f>TEXT(tbl_Order[[#This Row],[OrderDate]],"mmm")</f>
        <v>May</v>
      </c>
      <c r="J62" s="3">
        <f>SUMIFS(tbl_OrderProduct[LinePrice],tbl_OrderProduct[OrderID],tbl_Order[[#This Row],[OrderID]])</f>
        <v>264.40999999999997</v>
      </c>
      <c r="K62" s="3" cm="1">
        <f t="array" ref="K62">tbl_Order[[#This Row],[Order Price]]*_xlfn.XLOOKUP(tbl_Order[[#This Row],[Order Year]],_xlfn.ANCHORARRAY('BYROW,BYCOL,MAP Exercises'!$J$111),'BYROW,BYCOL,MAP Exercises'!$L$111:$L$120)</f>
        <v>290.851</v>
      </c>
    </row>
    <row r="63" spans="1:11" x14ac:dyDescent="0.4">
      <c r="A63" t="s">
        <v>229</v>
      </c>
      <c r="B63" t="s">
        <v>2342</v>
      </c>
      <c r="C63" s="1">
        <v>42518</v>
      </c>
      <c r="D63" t="s">
        <v>15</v>
      </c>
      <c r="E63" t="s">
        <v>18</v>
      </c>
      <c r="F63" t="s">
        <v>16</v>
      </c>
      <c r="G63">
        <f>YEAR(tbl_Order[[#This Row],[OrderDate]])</f>
        <v>2016</v>
      </c>
      <c r="H63">
        <f>MONTH(tbl_Order[[#This Row],[OrderDate]])</f>
        <v>5</v>
      </c>
      <c r="I63" t="str">
        <f>TEXT(tbl_Order[[#This Row],[OrderDate]],"mmm")</f>
        <v>May</v>
      </c>
      <c r="J63" s="3">
        <f>SUMIFS(tbl_OrderProduct[LinePrice],tbl_OrderProduct[OrderID],tbl_Order[[#This Row],[OrderID]])</f>
        <v>41.98</v>
      </c>
      <c r="K63" s="3" cm="1">
        <f t="array" ref="K63">tbl_Order[[#This Row],[Order Price]]*_xlfn.XLOOKUP(tbl_Order[[#This Row],[Order Year]],_xlfn.ANCHORARRAY('BYROW,BYCOL,MAP Exercises'!$J$111),'BYROW,BYCOL,MAP Exercises'!$L$111:$L$120)</f>
        <v>46.177999999999997</v>
      </c>
    </row>
    <row r="64" spans="1:11" x14ac:dyDescent="0.4">
      <c r="A64" t="s">
        <v>230</v>
      </c>
      <c r="B64" t="s">
        <v>2400</v>
      </c>
      <c r="C64" s="1">
        <v>42518</v>
      </c>
      <c r="D64" t="s">
        <v>15</v>
      </c>
      <c r="E64" t="s">
        <v>167</v>
      </c>
      <c r="F64" t="s">
        <v>16</v>
      </c>
      <c r="G64">
        <f>YEAR(tbl_Order[[#This Row],[OrderDate]])</f>
        <v>2016</v>
      </c>
      <c r="H64">
        <f>MONTH(tbl_Order[[#This Row],[OrderDate]])</f>
        <v>5</v>
      </c>
      <c r="I64" t="str">
        <f>TEXT(tbl_Order[[#This Row],[OrderDate]],"mmm")</f>
        <v>May</v>
      </c>
      <c r="J64" s="3">
        <f>SUMIFS(tbl_OrderProduct[LinePrice],tbl_OrderProduct[OrderID],tbl_Order[[#This Row],[OrderID]])</f>
        <v>63.49</v>
      </c>
      <c r="K64" s="3" cm="1">
        <f t="array" ref="K64">tbl_Order[[#This Row],[Order Price]]*_xlfn.XLOOKUP(tbl_Order[[#This Row],[Order Year]],_xlfn.ANCHORARRAY('BYROW,BYCOL,MAP Exercises'!$J$111),'BYROW,BYCOL,MAP Exercises'!$L$111:$L$120)</f>
        <v>69.839000000000013</v>
      </c>
    </row>
    <row r="65" spans="1:11" x14ac:dyDescent="0.4">
      <c r="A65" t="s">
        <v>231</v>
      </c>
      <c r="B65" t="s">
        <v>1932</v>
      </c>
      <c r="C65" s="1">
        <v>42521</v>
      </c>
      <c r="D65" t="s">
        <v>15</v>
      </c>
      <c r="E65" t="s">
        <v>18</v>
      </c>
      <c r="F65" t="s">
        <v>16</v>
      </c>
      <c r="G65">
        <f>YEAR(tbl_Order[[#This Row],[OrderDate]])</f>
        <v>2016</v>
      </c>
      <c r="H65">
        <f>MONTH(tbl_Order[[#This Row],[OrderDate]])</f>
        <v>5</v>
      </c>
      <c r="I65" t="str">
        <f>TEXT(tbl_Order[[#This Row],[OrderDate]],"mmm")</f>
        <v>May</v>
      </c>
      <c r="J65" s="3">
        <f>SUMIFS(tbl_OrderProduct[LinePrice],tbl_OrderProduct[OrderID],tbl_Order[[#This Row],[OrderID]])</f>
        <v>15.5</v>
      </c>
      <c r="K65" s="3" cm="1">
        <f t="array" ref="K65">tbl_Order[[#This Row],[Order Price]]*_xlfn.XLOOKUP(tbl_Order[[#This Row],[Order Year]],_xlfn.ANCHORARRAY('BYROW,BYCOL,MAP Exercises'!$J$111),'BYROW,BYCOL,MAP Exercises'!$L$111:$L$120)</f>
        <v>17.05</v>
      </c>
    </row>
    <row r="66" spans="1:11" x14ac:dyDescent="0.4">
      <c r="A66" t="s">
        <v>232</v>
      </c>
      <c r="B66" t="s">
        <v>2348</v>
      </c>
      <c r="C66" s="1">
        <v>42523</v>
      </c>
      <c r="D66" t="s">
        <v>15</v>
      </c>
      <c r="E66" t="s">
        <v>20</v>
      </c>
      <c r="F66" t="s">
        <v>16</v>
      </c>
      <c r="G66">
        <f>YEAR(tbl_Order[[#This Row],[OrderDate]])</f>
        <v>2016</v>
      </c>
      <c r="H66">
        <f>MONTH(tbl_Order[[#This Row],[OrderDate]])</f>
        <v>6</v>
      </c>
      <c r="I66" t="str">
        <f>TEXT(tbl_Order[[#This Row],[OrderDate]],"mmm")</f>
        <v>Jun</v>
      </c>
      <c r="J66" s="3">
        <f>SUMIFS(tbl_OrderProduct[LinePrice],tbl_OrderProduct[OrderID],tbl_Order[[#This Row],[OrderID]])</f>
        <v>161.39000000000001</v>
      </c>
      <c r="K66" s="3" cm="1">
        <f t="array" ref="K66">tbl_Order[[#This Row],[Order Price]]*_xlfn.XLOOKUP(tbl_Order[[#This Row],[Order Year]],_xlfn.ANCHORARRAY('BYROW,BYCOL,MAP Exercises'!$J$111),'BYROW,BYCOL,MAP Exercises'!$L$111:$L$120)</f>
        <v>177.52900000000002</v>
      </c>
    </row>
    <row r="67" spans="1:11" x14ac:dyDescent="0.4">
      <c r="A67" t="s">
        <v>233</v>
      </c>
      <c r="B67" t="s">
        <v>2410</v>
      </c>
      <c r="C67" s="1">
        <v>42526</v>
      </c>
      <c r="D67" t="s">
        <v>15</v>
      </c>
      <c r="E67" t="s">
        <v>167</v>
      </c>
      <c r="F67" t="s">
        <v>16</v>
      </c>
      <c r="G67">
        <f>YEAR(tbl_Order[[#This Row],[OrderDate]])</f>
        <v>2016</v>
      </c>
      <c r="H67">
        <f>MONTH(tbl_Order[[#This Row],[OrderDate]])</f>
        <v>6</v>
      </c>
      <c r="I67" t="str">
        <f>TEXT(tbl_Order[[#This Row],[OrderDate]],"mmm")</f>
        <v>Jun</v>
      </c>
      <c r="J67" s="3">
        <f>SUMIFS(tbl_OrderProduct[LinePrice],tbl_OrderProduct[OrderID],tbl_Order[[#This Row],[OrderID]])</f>
        <v>106</v>
      </c>
      <c r="K67" s="3" cm="1">
        <f t="array" ref="K67">tbl_Order[[#This Row],[Order Price]]*_xlfn.XLOOKUP(tbl_Order[[#This Row],[Order Year]],_xlfn.ANCHORARRAY('BYROW,BYCOL,MAP Exercises'!$J$111),'BYROW,BYCOL,MAP Exercises'!$L$111:$L$120)</f>
        <v>116.60000000000001</v>
      </c>
    </row>
    <row r="68" spans="1:11" x14ac:dyDescent="0.4">
      <c r="A68" t="s">
        <v>234</v>
      </c>
      <c r="B68" t="s">
        <v>1942</v>
      </c>
      <c r="C68" s="1">
        <v>42528</v>
      </c>
      <c r="D68" t="s">
        <v>15</v>
      </c>
      <c r="E68" t="s">
        <v>20</v>
      </c>
      <c r="F68" t="s">
        <v>16</v>
      </c>
      <c r="G68">
        <f>YEAR(tbl_Order[[#This Row],[OrderDate]])</f>
        <v>2016</v>
      </c>
      <c r="H68">
        <f>MONTH(tbl_Order[[#This Row],[OrderDate]])</f>
        <v>6</v>
      </c>
      <c r="I68" t="str">
        <f>TEXT(tbl_Order[[#This Row],[OrderDate]],"mmm")</f>
        <v>Jun</v>
      </c>
      <c r="J68" s="3">
        <f>SUMIFS(tbl_OrderProduct[LinePrice],tbl_OrderProduct[OrderID],tbl_Order[[#This Row],[OrderID]])</f>
        <v>381.91</v>
      </c>
      <c r="K68" s="3" cm="1">
        <f t="array" ref="K68">tbl_Order[[#This Row],[Order Price]]*_xlfn.XLOOKUP(tbl_Order[[#This Row],[Order Year]],_xlfn.ANCHORARRAY('BYROW,BYCOL,MAP Exercises'!$J$111),'BYROW,BYCOL,MAP Exercises'!$L$111:$L$120)</f>
        <v>420.10100000000006</v>
      </c>
    </row>
    <row r="69" spans="1:11" x14ac:dyDescent="0.4">
      <c r="A69" t="s">
        <v>235</v>
      </c>
      <c r="B69" t="s">
        <v>2338</v>
      </c>
      <c r="C69" s="1">
        <v>42530</v>
      </c>
      <c r="D69" t="s">
        <v>15</v>
      </c>
      <c r="E69" t="s">
        <v>20</v>
      </c>
      <c r="F69" t="s">
        <v>16</v>
      </c>
      <c r="G69">
        <f>YEAR(tbl_Order[[#This Row],[OrderDate]])</f>
        <v>2016</v>
      </c>
      <c r="H69">
        <f>MONTH(tbl_Order[[#This Row],[OrderDate]])</f>
        <v>6</v>
      </c>
      <c r="I69" t="str">
        <f>TEXT(tbl_Order[[#This Row],[OrderDate]],"mmm")</f>
        <v>Jun</v>
      </c>
      <c r="J69" s="3">
        <f>SUMIFS(tbl_OrderProduct[LinePrice],tbl_OrderProduct[OrderID],tbl_Order[[#This Row],[OrderID]])</f>
        <v>59.95</v>
      </c>
      <c r="K69" s="3" cm="1">
        <f t="array" ref="K69">tbl_Order[[#This Row],[Order Price]]*_xlfn.XLOOKUP(tbl_Order[[#This Row],[Order Year]],_xlfn.ANCHORARRAY('BYROW,BYCOL,MAP Exercises'!$J$111),'BYROW,BYCOL,MAP Exercises'!$L$111:$L$120)</f>
        <v>65.945000000000007</v>
      </c>
    </row>
    <row r="70" spans="1:11" x14ac:dyDescent="0.4">
      <c r="A70" t="s">
        <v>236</v>
      </c>
      <c r="B70" t="s">
        <v>2006</v>
      </c>
      <c r="C70" s="1">
        <v>42534</v>
      </c>
      <c r="D70" t="s">
        <v>15</v>
      </c>
      <c r="E70" t="s">
        <v>18</v>
      </c>
      <c r="F70" t="s">
        <v>16</v>
      </c>
      <c r="G70">
        <f>YEAR(tbl_Order[[#This Row],[OrderDate]])</f>
        <v>2016</v>
      </c>
      <c r="H70">
        <f>MONTH(tbl_Order[[#This Row],[OrderDate]])</f>
        <v>6</v>
      </c>
      <c r="I70" t="str">
        <f>TEXT(tbl_Order[[#This Row],[OrderDate]],"mmm")</f>
        <v>Jun</v>
      </c>
      <c r="J70" s="3">
        <f>SUMIFS(tbl_OrderProduct[LinePrice],tbl_OrderProduct[OrderID],tbl_Order[[#This Row],[OrderID]])</f>
        <v>98</v>
      </c>
      <c r="K70" s="3" cm="1">
        <f t="array" ref="K70">tbl_Order[[#This Row],[Order Price]]*_xlfn.XLOOKUP(tbl_Order[[#This Row],[Order Year]],_xlfn.ANCHORARRAY('BYROW,BYCOL,MAP Exercises'!$J$111),'BYROW,BYCOL,MAP Exercises'!$L$111:$L$120)</f>
        <v>107.80000000000001</v>
      </c>
    </row>
    <row r="71" spans="1:11" x14ac:dyDescent="0.4">
      <c r="A71" t="s">
        <v>237</v>
      </c>
      <c r="B71" t="s">
        <v>1999</v>
      </c>
      <c r="C71" s="1">
        <v>42536</v>
      </c>
      <c r="D71" t="s">
        <v>15</v>
      </c>
      <c r="E71" t="s">
        <v>18</v>
      </c>
      <c r="F71" t="s">
        <v>16</v>
      </c>
      <c r="G71">
        <f>YEAR(tbl_Order[[#This Row],[OrderDate]])</f>
        <v>2016</v>
      </c>
      <c r="H71">
        <f>MONTH(tbl_Order[[#This Row],[OrderDate]])</f>
        <v>6</v>
      </c>
      <c r="I71" t="str">
        <f>TEXT(tbl_Order[[#This Row],[OrderDate]],"mmm")</f>
        <v>Jun</v>
      </c>
      <c r="J71" s="3">
        <f>SUMIFS(tbl_OrderProduct[LinePrice],tbl_OrderProduct[OrderID],tbl_Order[[#This Row],[OrderID]])</f>
        <v>153.93</v>
      </c>
      <c r="K71" s="3" cm="1">
        <f t="array" ref="K71">tbl_Order[[#This Row],[Order Price]]*_xlfn.XLOOKUP(tbl_Order[[#This Row],[Order Year]],_xlfn.ANCHORARRAY('BYROW,BYCOL,MAP Exercises'!$J$111),'BYROW,BYCOL,MAP Exercises'!$L$111:$L$120)</f>
        <v>169.32300000000001</v>
      </c>
    </row>
    <row r="72" spans="1:11" x14ac:dyDescent="0.4">
      <c r="A72" t="s">
        <v>238</v>
      </c>
      <c r="B72" t="s">
        <v>2593</v>
      </c>
      <c r="C72" s="1">
        <v>42537</v>
      </c>
      <c r="D72" t="s">
        <v>17</v>
      </c>
      <c r="E72" t="s">
        <v>167</v>
      </c>
      <c r="F72" t="s">
        <v>16</v>
      </c>
      <c r="G72">
        <f>YEAR(tbl_Order[[#This Row],[OrderDate]])</f>
        <v>2016</v>
      </c>
      <c r="H72">
        <f>MONTH(tbl_Order[[#This Row],[OrderDate]])</f>
        <v>6</v>
      </c>
      <c r="I72" t="str">
        <f>TEXT(tbl_Order[[#This Row],[OrderDate]],"mmm")</f>
        <v>Jun</v>
      </c>
      <c r="J72" s="3">
        <f>SUMIFS(tbl_OrderProduct[LinePrice],tbl_OrderProduct[OrderID],tbl_Order[[#This Row],[OrderID]])</f>
        <v>308.41000000000003</v>
      </c>
      <c r="K72" s="3" cm="1">
        <f t="array" ref="K72">tbl_Order[[#This Row],[Order Price]]*_xlfn.XLOOKUP(tbl_Order[[#This Row],[Order Year]],_xlfn.ANCHORARRAY('BYROW,BYCOL,MAP Exercises'!$J$111),'BYROW,BYCOL,MAP Exercises'!$L$111:$L$120)</f>
        <v>339.25100000000003</v>
      </c>
    </row>
    <row r="73" spans="1:11" x14ac:dyDescent="0.4">
      <c r="A73" t="s">
        <v>239</v>
      </c>
      <c r="B73" t="s">
        <v>1923</v>
      </c>
      <c r="C73" s="1">
        <v>42541</v>
      </c>
      <c r="D73" t="s">
        <v>17</v>
      </c>
      <c r="E73" t="s">
        <v>20</v>
      </c>
      <c r="F73" t="s">
        <v>16</v>
      </c>
      <c r="G73">
        <f>YEAR(tbl_Order[[#This Row],[OrderDate]])</f>
        <v>2016</v>
      </c>
      <c r="H73">
        <f>MONTH(tbl_Order[[#This Row],[OrderDate]])</f>
        <v>6</v>
      </c>
      <c r="I73" t="str">
        <f>TEXT(tbl_Order[[#This Row],[OrderDate]],"mmm")</f>
        <v>Jun</v>
      </c>
      <c r="J73" s="3">
        <f>SUMIFS(tbl_OrderProduct[LinePrice],tbl_OrderProduct[OrderID],tbl_Order[[#This Row],[OrderID]])</f>
        <v>23.95</v>
      </c>
      <c r="K73" s="3" cm="1">
        <f t="array" ref="K73">tbl_Order[[#This Row],[Order Price]]*_xlfn.XLOOKUP(tbl_Order[[#This Row],[Order Year]],_xlfn.ANCHORARRAY('BYROW,BYCOL,MAP Exercises'!$J$111),'BYROW,BYCOL,MAP Exercises'!$L$111:$L$120)</f>
        <v>26.345000000000002</v>
      </c>
    </row>
    <row r="74" spans="1:11" x14ac:dyDescent="0.4">
      <c r="A74" t="s">
        <v>240</v>
      </c>
      <c r="B74" t="s">
        <v>2118</v>
      </c>
      <c r="C74" s="1">
        <v>42545</v>
      </c>
      <c r="D74" t="s">
        <v>17</v>
      </c>
      <c r="E74" t="s">
        <v>20</v>
      </c>
      <c r="F74" t="s">
        <v>16</v>
      </c>
      <c r="G74">
        <f>YEAR(tbl_Order[[#This Row],[OrderDate]])</f>
        <v>2016</v>
      </c>
      <c r="H74">
        <f>MONTH(tbl_Order[[#This Row],[OrderDate]])</f>
        <v>6</v>
      </c>
      <c r="I74" t="str">
        <f>TEXT(tbl_Order[[#This Row],[OrderDate]],"mmm")</f>
        <v>Jun</v>
      </c>
      <c r="J74" s="3">
        <f>SUMIFS(tbl_OrderProduct[LinePrice],tbl_OrderProduct[OrderID],tbl_Order[[#This Row],[OrderID]])</f>
        <v>49.49</v>
      </c>
      <c r="K74" s="3" cm="1">
        <f t="array" ref="K74">tbl_Order[[#This Row],[Order Price]]*_xlfn.XLOOKUP(tbl_Order[[#This Row],[Order Year]],_xlfn.ANCHORARRAY('BYROW,BYCOL,MAP Exercises'!$J$111),'BYROW,BYCOL,MAP Exercises'!$L$111:$L$120)</f>
        <v>54.439000000000007</v>
      </c>
    </row>
    <row r="75" spans="1:11" x14ac:dyDescent="0.4">
      <c r="A75" t="s">
        <v>241</v>
      </c>
      <c r="B75" t="s">
        <v>2238</v>
      </c>
      <c r="C75" s="1">
        <v>42546</v>
      </c>
      <c r="D75" t="s">
        <v>15</v>
      </c>
      <c r="E75" t="s">
        <v>18</v>
      </c>
      <c r="F75" t="s">
        <v>16</v>
      </c>
      <c r="G75">
        <f>YEAR(tbl_Order[[#This Row],[OrderDate]])</f>
        <v>2016</v>
      </c>
      <c r="H75">
        <f>MONTH(tbl_Order[[#This Row],[OrderDate]])</f>
        <v>6</v>
      </c>
      <c r="I75" t="str">
        <f>TEXT(tbl_Order[[#This Row],[OrderDate]],"mmm")</f>
        <v>Jun</v>
      </c>
      <c r="J75" s="3">
        <f>SUMIFS(tbl_OrderProduct[LinePrice],tbl_OrderProduct[OrderID],tbl_Order[[#This Row],[OrderID]])</f>
        <v>258.34000000000003</v>
      </c>
      <c r="K75" s="3" cm="1">
        <f t="array" ref="K75">tbl_Order[[#This Row],[Order Price]]*_xlfn.XLOOKUP(tbl_Order[[#This Row],[Order Year]],_xlfn.ANCHORARRAY('BYROW,BYCOL,MAP Exercises'!$J$111),'BYROW,BYCOL,MAP Exercises'!$L$111:$L$120)</f>
        <v>284.17400000000004</v>
      </c>
    </row>
    <row r="76" spans="1:11" x14ac:dyDescent="0.4">
      <c r="A76" t="s">
        <v>242</v>
      </c>
      <c r="B76" t="s">
        <v>2575</v>
      </c>
      <c r="C76" s="1">
        <v>42547</v>
      </c>
      <c r="D76" t="s">
        <v>15</v>
      </c>
      <c r="E76" t="s">
        <v>20</v>
      </c>
      <c r="F76" t="s">
        <v>16</v>
      </c>
      <c r="G76">
        <f>YEAR(tbl_Order[[#This Row],[OrderDate]])</f>
        <v>2016</v>
      </c>
      <c r="H76">
        <f>MONTH(tbl_Order[[#This Row],[OrderDate]])</f>
        <v>6</v>
      </c>
      <c r="I76" t="str">
        <f>TEXT(tbl_Order[[#This Row],[OrderDate]],"mmm")</f>
        <v>Jun</v>
      </c>
      <c r="J76" s="3">
        <f>SUMIFS(tbl_OrderProduct[LinePrice],tbl_OrderProduct[OrderID],tbl_Order[[#This Row],[OrderID]])</f>
        <v>315.41000000000003</v>
      </c>
      <c r="K76" s="3" cm="1">
        <f t="array" ref="K76">tbl_Order[[#This Row],[Order Price]]*_xlfn.XLOOKUP(tbl_Order[[#This Row],[Order Year]],_xlfn.ANCHORARRAY('BYROW,BYCOL,MAP Exercises'!$J$111),'BYROW,BYCOL,MAP Exercises'!$L$111:$L$120)</f>
        <v>346.95100000000008</v>
      </c>
    </row>
    <row r="77" spans="1:11" x14ac:dyDescent="0.4">
      <c r="A77" t="s">
        <v>243</v>
      </c>
      <c r="B77" t="s">
        <v>2520</v>
      </c>
      <c r="C77" s="1">
        <v>42548</v>
      </c>
      <c r="D77" t="s">
        <v>17</v>
      </c>
      <c r="E77" t="s">
        <v>167</v>
      </c>
      <c r="F77" t="s">
        <v>16</v>
      </c>
      <c r="G77">
        <f>YEAR(tbl_Order[[#This Row],[OrderDate]])</f>
        <v>2016</v>
      </c>
      <c r="H77">
        <f>MONTH(tbl_Order[[#This Row],[OrderDate]])</f>
        <v>6</v>
      </c>
      <c r="I77" t="str">
        <f>TEXT(tbl_Order[[#This Row],[OrderDate]],"mmm")</f>
        <v>Jun</v>
      </c>
      <c r="J77" s="3">
        <f>SUMIFS(tbl_OrderProduct[LinePrice],tbl_OrderProduct[OrderID],tbl_Order[[#This Row],[OrderID]])</f>
        <v>131.39000000000001</v>
      </c>
      <c r="K77" s="3" cm="1">
        <f t="array" ref="K77">tbl_Order[[#This Row],[Order Price]]*_xlfn.XLOOKUP(tbl_Order[[#This Row],[Order Year]],_xlfn.ANCHORARRAY('BYROW,BYCOL,MAP Exercises'!$J$111),'BYROW,BYCOL,MAP Exercises'!$L$111:$L$120)</f>
        <v>144.52900000000002</v>
      </c>
    </row>
    <row r="78" spans="1:11" x14ac:dyDescent="0.4">
      <c r="A78" t="s">
        <v>244</v>
      </c>
      <c r="B78" t="s">
        <v>1875</v>
      </c>
      <c r="C78" s="1">
        <v>42549</v>
      </c>
      <c r="D78" t="s">
        <v>15</v>
      </c>
      <c r="E78" t="s">
        <v>18</v>
      </c>
      <c r="F78" t="s">
        <v>16</v>
      </c>
      <c r="G78">
        <f>YEAR(tbl_Order[[#This Row],[OrderDate]])</f>
        <v>2016</v>
      </c>
      <c r="H78">
        <f>MONTH(tbl_Order[[#This Row],[OrderDate]])</f>
        <v>6</v>
      </c>
      <c r="I78" t="str">
        <f>TEXT(tbl_Order[[#This Row],[OrderDate]],"mmm")</f>
        <v>Jun</v>
      </c>
      <c r="J78" s="3">
        <f>SUMIFS(tbl_OrderProduct[LinePrice],tbl_OrderProduct[OrderID],tbl_Order[[#This Row],[OrderID]])</f>
        <v>111</v>
      </c>
      <c r="K78" s="3" cm="1">
        <f t="array" ref="K78">tbl_Order[[#This Row],[Order Price]]*_xlfn.XLOOKUP(tbl_Order[[#This Row],[Order Year]],_xlfn.ANCHORARRAY('BYROW,BYCOL,MAP Exercises'!$J$111),'BYROW,BYCOL,MAP Exercises'!$L$111:$L$120)</f>
        <v>122.10000000000001</v>
      </c>
    </row>
    <row r="79" spans="1:11" x14ac:dyDescent="0.4">
      <c r="A79" t="s">
        <v>245</v>
      </c>
      <c r="B79" t="s">
        <v>2430</v>
      </c>
      <c r="C79" s="1">
        <v>42552</v>
      </c>
      <c r="D79" t="s">
        <v>15</v>
      </c>
      <c r="E79" t="s">
        <v>167</v>
      </c>
      <c r="F79" t="s">
        <v>16</v>
      </c>
      <c r="G79">
        <f>YEAR(tbl_Order[[#This Row],[OrderDate]])</f>
        <v>2016</v>
      </c>
      <c r="H79">
        <f>MONTH(tbl_Order[[#This Row],[OrderDate]])</f>
        <v>7</v>
      </c>
      <c r="I79" t="str">
        <f>TEXT(tbl_Order[[#This Row],[OrderDate]],"mmm")</f>
        <v>Jul</v>
      </c>
      <c r="J79" s="3">
        <f>SUMIFS(tbl_OrderProduct[LinePrice],tbl_OrderProduct[OrderID],tbl_Order[[#This Row],[OrderID]])</f>
        <v>65.929999999999993</v>
      </c>
      <c r="K79" s="3" cm="1">
        <f t="array" ref="K79">tbl_Order[[#This Row],[Order Price]]*_xlfn.XLOOKUP(tbl_Order[[#This Row],[Order Year]],_xlfn.ANCHORARRAY('BYROW,BYCOL,MAP Exercises'!$J$111),'BYROW,BYCOL,MAP Exercises'!$L$111:$L$120)</f>
        <v>72.522999999999996</v>
      </c>
    </row>
    <row r="80" spans="1:11" x14ac:dyDescent="0.4">
      <c r="A80" t="s">
        <v>246</v>
      </c>
      <c r="B80" t="s">
        <v>1881</v>
      </c>
      <c r="C80" s="1">
        <v>42554</v>
      </c>
      <c r="D80" t="s">
        <v>17</v>
      </c>
      <c r="E80" t="s">
        <v>167</v>
      </c>
      <c r="F80" t="s">
        <v>16</v>
      </c>
      <c r="G80">
        <f>YEAR(tbl_Order[[#This Row],[OrderDate]])</f>
        <v>2016</v>
      </c>
      <c r="H80">
        <f>MONTH(tbl_Order[[#This Row],[OrderDate]])</f>
        <v>7</v>
      </c>
      <c r="I80" t="str">
        <f>TEXT(tbl_Order[[#This Row],[OrderDate]],"mmm")</f>
        <v>Jul</v>
      </c>
      <c r="J80" s="3">
        <f>SUMIFS(tbl_OrderProduct[LinePrice],tbl_OrderProduct[OrderID],tbl_Order[[#This Row],[OrderID]])</f>
        <v>277.99</v>
      </c>
      <c r="K80" s="3" cm="1">
        <f t="array" ref="K80">tbl_Order[[#This Row],[Order Price]]*_xlfn.XLOOKUP(tbl_Order[[#This Row],[Order Year]],_xlfn.ANCHORARRAY('BYROW,BYCOL,MAP Exercises'!$J$111),'BYROW,BYCOL,MAP Exercises'!$L$111:$L$120)</f>
        <v>305.78900000000004</v>
      </c>
    </row>
    <row r="81" spans="1:11" x14ac:dyDescent="0.4">
      <c r="A81" t="s">
        <v>247</v>
      </c>
      <c r="B81" t="s">
        <v>2318</v>
      </c>
      <c r="C81" s="1">
        <v>42557</v>
      </c>
      <c r="D81" t="s">
        <v>17</v>
      </c>
      <c r="E81" t="s">
        <v>18</v>
      </c>
      <c r="F81" t="s">
        <v>16</v>
      </c>
      <c r="G81">
        <f>YEAR(tbl_Order[[#This Row],[OrderDate]])</f>
        <v>2016</v>
      </c>
      <c r="H81">
        <f>MONTH(tbl_Order[[#This Row],[OrderDate]])</f>
        <v>7</v>
      </c>
      <c r="I81" t="str">
        <f>TEXT(tbl_Order[[#This Row],[OrderDate]],"mmm")</f>
        <v>Jul</v>
      </c>
      <c r="J81" s="3">
        <f>SUMIFS(tbl_OrderProduct[LinePrice],tbl_OrderProduct[OrderID],tbl_Order[[#This Row],[OrderID]])</f>
        <v>487.26000000000005</v>
      </c>
      <c r="K81" s="3" cm="1">
        <f t="array" ref="K81">tbl_Order[[#This Row],[Order Price]]*_xlfn.XLOOKUP(tbl_Order[[#This Row],[Order Year]],_xlfn.ANCHORARRAY('BYROW,BYCOL,MAP Exercises'!$J$111),'BYROW,BYCOL,MAP Exercises'!$L$111:$L$120)</f>
        <v>535.9860000000001</v>
      </c>
    </row>
    <row r="82" spans="1:11" x14ac:dyDescent="0.4">
      <c r="A82" t="s">
        <v>248</v>
      </c>
      <c r="B82" t="s">
        <v>1820</v>
      </c>
      <c r="C82" s="1">
        <v>42559</v>
      </c>
      <c r="D82" t="s">
        <v>15</v>
      </c>
      <c r="E82" t="s">
        <v>20</v>
      </c>
      <c r="F82" t="s">
        <v>16</v>
      </c>
      <c r="G82">
        <f>YEAR(tbl_Order[[#This Row],[OrderDate]])</f>
        <v>2016</v>
      </c>
      <c r="H82">
        <f>MONTH(tbl_Order[[#This Row],[OrderDate]])</f>
        <v>7</v>
      </c>
      <c r="I82" t="str">
        <f>TEXT(tbl_Order[[#This Row],[OrderDate]],"mmm")</f>
        <v>Jul</v>
      </c>
      <c r="J82" s="3">
        <f>SUMIFS(tbl_OrderProduct[LinePrice],tbl_OrderProduct[OrderID],tbl_Order[[#This Row],[OrderID]])</f>
        <v>93.95</v>
      </c>
      <c r="K82" s="3" cm="1">
        <f t="array" ref="K82">tbl_Order[[#This Row],[Order Price]]*_xlfn.XLOOKUP(tbl_Order[[#This Row],[Order Year]],_xlfn.ANCHORARRAY('BYROW,BYCOL,MAP Exercises'!$J$111),'BYROW,BYCOL,MAP Exercises'!$L$111:$L$120)</f>
        <v>103.34500000000001</v>
      </c>
    </row>
    <row r="83" spans="1:11" x14ac:dyDescent="0.4">
      <c r="A83" t="s">
        <v>249</v>
      </c>
      <c r="B83" t="s">
        <v>2257</v>
      </c>
      <c r="C83" s="1">
        <v>42560</v>
      </c>
      <c r="D83" t="s">
        <v>15</v>
      </c>
      <c r="E83" t="s">
        <v>167</v>
      </c>
      <c r="F83" t="s">
        <v>16</v>
      </c>
      <c r="G83">
        <f>YEAR(tbl_Order[[#This Row],[OrderDate]])</f>
        <v>2016</v>
      </c>
      <c r="H83">
        <f>MONTH(tbl_Order[[#This Row],[OrderDate]])</f>
        <v>7</v>
      </c>
      <c r="I83" t="str">
        <f>TEXT(tbl_Order[[#This Row],[OrderDate]],"mmm")</f>
        <v>Jul</v>
      </c>
      <c r="J83" s="3">
        <f>SUMIFS(tbl_OrderProduct[LinePrice],tbl_OrderProduct[OrderID],tbl_Order[[#This Row],[OrderID]])</f>
        <v>49</v>
      </c>
      <c r="K83" s="3" cm="1">
        <f t="array" ref="K83">tbl_Order[[#This Row],[Order Price]]*_xlfn.XLOOKUP(tbl_Order[[#This Row],[Order Year]],_xlfn.ANCHORARRAY('BYROW,BYCOL,MAP Exercises'!$J$111),'BYROW,BYCOL,MAP Exercises'!$L$111:$L$120)</f>
        <v>53.900000000000006</v>
      </c>
    </row>
    <row r="84" spans="1:11" x14ac:dyDescent="0.4">
      <c r="A84" t="s">
        <v>250</v>
      </c>
      <c r="B84" t="s">
        <v>2373</v>
      </c>
      <c r="C84" s="1">
        <v>42560</v>
      </c>
      <c r="D84" t="s">
        <v>15</v>
      </c>
      <c r="E84" t="s">
        <v>167</v>
      </c>
      <c r="F84" t="s">
        <v>16</v>
      </c>
      <c r="G84">
        <f>YEAR(tbl_Order[[#This Row],[OrderDate]])</f>
        <v>2016</v>
      </c>
      <c r="H84">
        <f>MONTH(tbl_Order[[#This Row],[OrderDate]])</f>
        <v>7</v>
      </c>
      <c r="I84" t="str">
        <f>TEXT(tbl_Order[[#This Row],[OrderDate]],"mmm")</f>
        <v>Jul</v>
      </c>
      <c r="J84" s="3">
        <f>SUMIFS(tbl_OrderProduct[LinePrice],tbl_OrderProduct[OrderID],tbl_Order[[#This Row],[OrderID]])</f>
        <v>62</v>
      </c>
      <c r="K84" s="3" cm="1">
        <f t="array" ref="K84">tbl_Order[[#This Row],[Order Price]]*_xlfn.XLOOKUP(tbl_Order[[#This Row],[Order Year]],_xlfn.ANCHORARRAY('BYROW,BYCOL,MAP Exercises'!$J$111),'BYROW,BYCOL,MAP Exercises'!$L$111:$L$120)</f>
        <v>68.2</v>
      </c>
    </row>
    <row r="85" spans="1:11" x14ac:dyDescent="0.4">
      <c r="A85" t="s">
        <v>251</v>
      </c>
      <c r="B85" t="s">
        <v>2288</v>
      </c>
      <c r="C85" s="1">
        <v>42564</v>
      </c>
      <c r="D85" t="s">
        <v>15</v>
      </c>
      <c r="E85" t="s">
        <v>167</v>
      </c>
      <c r="F85" t="s">
        <v>16</v>
      </c>
      <c r="G85">
        <f>YEAR(tbl_Order[[#This Row],[OrderDate]])</f>
        <v>2016</v>
      </c>
      <c r="H85">
        <f>MONTH(tbl_Order[[#This Row],[OrderDate]])</f>
        <v>7</v>
      </c>
      <c r="I85" t="str">
        <f>TEXT(tbl_Order[[#This Row],[OrderDate]],"mmm")</f>
        <v>Jul</v>
      </c>
      <c r="J85" s="3">
        <f>SUMIFS(tbl_OrderProduct[LinePrice],tbl_OrderProduct[OrderID],tbl_Order[[#This Row],[OrderID]])</f>
        <v>49.49</v>
      </c>
      <c r="K85" s="3" cm="1">
        <f t="array" ref="K85">tbl_Order[[#This Row],[Order Price]]*_xlfn.XLOOKUP(tbl_Order[[#This Row],[Order Year]],_xlfn.ANCHORARRAY('BYROW,BYCOL,MAP Exercises'!$J$111),'BYROW,BYCOL,MAP Exercises'!$L$111:$L$120)</f>
        <v>54.439000000000007</v>
      </c>
    </row>
    <row r="86" spans="1:11" x14ac:dyDescent="0.4">
      <c r="A86" t="s">
        <v>252</v>
      </c>
      <c r="B86" t="s">
        <v>2344</v>
      </c>
      <c r="C86" s="1">
        <v>42565</v>
      </c>
      <c r="D86" t="s">
        <v>15</v>
      </c>
      <c r="E86" t="s">
        <v>20</v>
      </c>
      <c r="F86" t="s">
        <v>16</v>
      </c>
      <c r="G86">
        <f>YEAR(tbl_Order[[#This Row],[OrderDate]])</f>
        <v>2016</v>
      </c>
      <c r="H86">
        <f>MONTH(tbl_Order[[#This Row],[OrderDate]])</f>
        <v>7</v>
      </c>
      <c r="I86" t="str">
        <f>TEXT(tbl_Order[[#This Row],[OrderDate]],"mmm")</f>
        <v>Jul</v>
      </c>
      <c r="J86" s="3">
        <f>SUMIFS(tbl_OrderProduct[LinePrice],tbl_OrderProduct[OrderID],tbl_Order[[#This Row],[OrderID]])</f>
        <v>54.929999999999993</v>
      </c>
      <c r="K86" s="3" cm="1">
        <f t="array" ref="K86">tbl_Order[[#This Row],[Order Price]]*_xlfn.XLOOKUP(tbl_Order[[#This Row],[Order Year]],_xlfn.ANCHORARRAY('BYROW,BYCOL,MAP Exercises'!$J$111),'BYROW,BYCOL,MAP Exercises'!$L$111:$L$120)</f>
        <v>60.422999999999995</v>
      </c>
    </row>
    <row r="87" spans="1:11" x14ac:dyDescent="0.4">
      <c r="A87" t="s">
        <v>253</v>
      </c>
      <c r="B87" t="s">
        <v>2254</v>
      </c>
      <c r="C87" s="1">
        <v>42567</v>
      </c>
      <c r="D87" t="s">
        <v>15</v>
      </c>
      <c r="E87" t="s">
        <v>167</v>
      </c>
      <c r="F87" t="s">
        <v>16</v>
      </c>
      <c r="G87">
        <f>YEAR(tbl_Order[[#This Row],[OrderDate]])</f>
        <v>2016</v>
      </c>
      <c r="H87">
        <f>MONTH(tbl_Order[[#This Row],[OrderDate]])</f>
        <v>7</v>
      </c>
      <c r="I87" t="str">
        <f>TEXT(tbl_Order[[#This Row],[OrderDate]],"mmm")</f>
        <v>Jul</v>
      </c>
      <c r="J87" s="3">
        <f>SUMIFS(tbl_OrderProduct[LinePrice],tbl_OrderProduct[OrderID],tbl_Order[[#This Row],[OrderID]])</f>
        <v>228.98</v>
      </c>
      <c r="K87" s="3" cm="1">
        <f t="array" ref="K87">tbl_Order[[#This Row],[Order Price]]*_xlfn.XLOOKUP(tbl_Order[[#This Row],[Order Year]],_xlfn.ANCHORARRAY('BYROW,BYCOL,MAP Exercises'!$J$111),'BYROW,BYCOL,MAP Exercises'!$L$111:$L$120)</f>
        <v>251.87800000000001</v>
      </c>
    </row>
    <row r="88" spans="1:11" x14ac:dyDescent="0.4">
      <c r="A88" t="s">
        <v>254</v>
      </c>
      <c r="B88" t="s">
        <v>2321</v>
      </c>
      <c r="C88" s="1">
        <v>42569</v>
      </c>
      <c r="D88" t="s">
        <v>15</v>
      </c>
      <c r="E88" t="s">
        <v>167</v>
      </c>
      <c r="F88" t="s">
        <v>16</v>
      </c>
      <c r="G88">
        <f>YEAR(tbl_Order[[#This Row],[OrderDate]])</f>
        <v>2016</v>
      </c>
      <c r="H88">
        <f>MONTH(tbl_Order[[#This Row],[OrderDate]])</f>
        <v>7</v>
      </c>
      <c r="I88" t="str">
        <f>TEXT(tbl_Order[[#This Row],[OrderDate]],"mmm")</f>
        <v>Jul</v>
      </c>
      <c r="J88" s="3">
        <f>SUMIFS(tbl_OrderProduct[LinePrice],tbl_OrderProduct[OrderID],tbl_Order[[#This Row],[OrderID]])</f>
        <v>79.5</v>
      </c>
      <c r="K88" s="3" cm="1">
        <f t="array" ref="K88">tbl_Order[[#This Row],[Order Price]]*_xlfn.XLOOKUP(tbl_Order[[#This Row],[Order Year]],_xlfn.ANCHORARRAY('BYROW,BYCOL,MAP Exercises'!$J$111),'BYROW,BYCOL,MAP Exercises'!$L$111:$L$120)</f>
        <v>87.45</v>
      </c>
    </row>
    <row r="89" spans="1:11" x14ac:dyDescent="0.4">
      <c r="A89" t="s">
        <v>255</v>
      </c>
      <c r="B89" t="s">
        <v>2519</v>
      </c>
      <c r="C89" s="1">
        <v>42571</v>
      </c>
      <c r="D89" t="s">
        <v>15</v>
      </c>
      <c r="E89" t="s">
        <v>18</v>
      </c>
      <c r="F89" t="s">
        <v>16</v>
      </c>
      <c r="G89">
        <f>YEAR(tbl_Order[[#This Row],[OrderDate]])</f>
        <v>2016</v>
      </c>
      <c r="H89">
        <f>MONTH(tbl_Order[[#This Row],[OrderDate]])</f>
        <v>7</v>
      </c>
      <c r="I89" t="str">
        <f>TEXT(tbl_Order[[#This Row],[OrderDate]],"mmm")</f>
        <v>Jul</v>
      </c>
      <c r="J89" s="3">
        <f>SUMIFS(tbl_OrderProduct[LinePrice],tbl_OrderProduct[OrderID],tbl_Order[[#This Row],[OrderID]])</f>
        <v>125</v>
      </c>
      <c r="K89" s="3" cm="1">
        <f t="array" ref="K89">tbl_Order[[#This Row],[Order Price]]*_xlfn.XLOOKUP(tbl_Order[[#This Row],[Order Year]],_xlfn.ANCHORARRAY('BYROW,BYCOL,MAP Exercises'!$J$111),'BYROW,BYCOL,MAP Exercises'!$L$111:$L$120)</f>
        <v>137.5</v>
      </c>
    </row>
    <row r="90" spans="1:11" x14ac:dyDescent="0.4">
      <c r="A90" t="s">
        <v>256</v>
      </c>
      <c r="B90" t="s">
        <v>2025</v>
      </c>
      <c r="C90" s="1">
        <v>42574</v>
      </c>
      <c r="D90" t="s">
        <v>15</v>
      </c>
      <c r="E90" t="s">
        <v>167</v>
      </c>
      <c r="F90" t="s">
        <v>16</v>
      </c>
      <c r="G90">
        <f>YEAR(tbl_Order[[#This Row],[OrderDate]])</f>
        <v>2016</v>
      </c>
      <c r="H90">
        <f>MONTH(tbl_Order[[#This Row],[OrderDate]])</f>
        <v>7</v>
      </c>
      <c r="I90" t="str">
        <f>TEXT(tbl_Order[[#This Row],[OrderDate]],"mmm")</f>
        <v>Jul</v>
      </c>
      <c r="J90" s="3">
        <f>SUMIFS(tbl_OrderProduct[LinePrice],tbl_OrderProduct[OrderID],tbl_Order[[#This Row],[OrderID]])</f>
        <v>26.49</v>
      </c>
      <c r="K90" s="3" cm="1">
        <f t="array" ref="K90">tbl_Order[[#This Row],[Order Price]]*_xlfn.XLOOKUP(tbl_Order[[#This Row],[Order Year]],_xlfn.ANCHORARRAY('BYROW,BYCOL,MAP Exercises'!$J$111),'BYROW,BYCOL,MAP Exercises'!$L$111:$L$120)</f>
        <v>29.138999999999999</v>
      </c>
    </row>
    <row r="91" spans="1:11" x14ac:dyDescent="0.4">
      <c r="A91" t="s">
        <v>257</v>
      </c>
      <c r="B91" t="s">
        <v>2374</v>
      </c>
      <c r="C91" s="1">
        <v>42577</v>
      </c>
      <c r="D91" t="s">
        <v>17</v>
      </c>
      <c r="E91" t="s">
        <v>20</v>
      </c>
      <c r="F91" t="s">
        <v>16</v>
      </c>
      <c r="G91">
        <f>YEAR(tbl_Order[[#This Row],[OrderDate]])</f>
        <v>2016</v>
      </c>
      <c r="H91">
        <f>MONTH(tbl_Order[[#This Row],[OrderDate]])</f>
        <v>7</v>
      </c>
      <c r="I91" t="str">
        <f>TEXT(tbl_Order[[#This Row],[OrderDate]],"mmm")</f>
        <v>Jul</v>
      </c>
      <c r="J91" s="3">
        <f>SUMIFS(tbl_OrderProduct[LinePrice],tbl_OrderProduct[OrderID],tbl_Order[[#This Row],[OrderID]])</f>
        <v>100.49000000000001</v>
      </c>
      <c r="K91" s="3" cm="1">
        <f t="array" ref="K91">tbl_Order[[#This Row],[Order Price]]*_xlfn.XLOOKUP(tbl_Order[[#This Row],[Order Year]],_xlfn.ANCHORARRAY('BYROW,BYCOL,MAP Exercises'!$J$111),'BYROW,BYCOL,MAP Exercises'!$L$111:$L$120)</f>
        <v>110.53900000000002</v>
      </c>
    </row>
    <row r="92" spans="1:11" x14ac:dyDescent="0.4">
      <c r="A92" t="s">
        <v>258</v>
      </c>
      <c r="B92" t="s">
        <v>1831</v>
      </c>
      <c r="C92" s="1">
        <v>42579</v>
      </c>
      <c r="D92" t="s">
        <v>17</v>
      </c>
      <c r="E92" t="s">
        <v>18</v>
      </c>
      <c r="F92" t="s">
        <v>16</v>
      </c>
      <c r="G92">
        <f>YEAR(tbl_Order[[#This Row],[OrderDate]])</f>
        <v>2016</v>
      </c>
      <c r="H92">
        <f>MONTH(tbl_Order[[#This Row],[OrderDate]])</f>
        <v>7</v>
      </c>
      <c r="I92" t="str">
        <f>TEXT(tbl_Order[[#This Row],[OrderDate]],"mmm")</f>
        <v>Jul</v>
      </c>
      <c r="J92" s="3">
        <f>SUMIFS(tbl_OrderProduct[LinePrice],tbl_OrderProduct[OrderID],tbl_Order[[#This Row],[OrderID]])</f>
        <v>20.99</v>
      </c>
      <c r="K92" s="3" cm="1">
        <f t="array" ref="K92">tbl_Order[[#This Row],[Order Price]]*_xlfn.XLOOKUP(tbl_Order[[#This Row],[Order Year]],_xlfn.ANCHORARRAY('BYROW,BYCOL,MAP Exercises'!$J$111),'BYROW,BYCOL,MAP Exercises'!$L$111:$L$120)</f>
        <v>23.088999999999999</v>
      </c>
    </row>
    <row r="93" spans="1:11" x14ac:dyDescent="0.4">
      <c r="A93" t="s">
        <v>259</v>
      </c>
      <c r="B93" t="s">
        <v>2190</v>
      </c>
      <c r="C93" s="1">
        <v>42581</v>
      </c>
      <c r="D93" t="s">
        <v>15</v>
      </c>
      <c r="E93" t="s">
        <v>167</v>
      </c>
      <c r="F93" t="s">
        <v>16</v>
      </c>
      <c r="G93">
        <f>YEAR(tbl_Order[[#This Row],[OrderDate]])</f>
        <v>2016</v>
      </c>
      <c r="H93">
        <f>MONTH(tbl_Order[[#This Row],[OrderDate]])</f>
        <v>7</v>
      </c>
      <c r="I93" t="str">
        <f>TEXT(tbl_Order[[#This Row],[OrderDate]],"mmm")</f>
        <v>Jul</v>
      </c>
      <c r="J93" s="3">
        <f>SUMIFS(tbl_OrderProduct[LinePrice],tbl_OrderProduct[OrderID],tbl_Order[[#This Row],[OrderID]])</f>
        <v>51.49</v>
      </c>
      <c r="K93" s="3" cm="1">
        <f t="array" ref="K93">tbl_Order[[#This Row],[Order Price]]*_xlfn.XLOOKUP(tbl_Order[[#This Row],[Order Year]],_xlfn.ANCHORARRAY('BYROW,BYCOL,MAP Exercises'!$J$111),'BYROW,BYCOL,MAP Exercises'!$L$111:$L$120)</f>
        <v>56.63900000000001</v>
      </c>
    </row>
    <row r="94" spans="1:11" x14ac:dyDescent="0.4">
      <c r="A94" t="s">
        <v>260</v>
      </c>
      <c r="B94" t="s">
        <v>2264</v>
      </c>
      <c r="C94" s="1">
        <v>42583</v>
      </c>
      <c r="D94" t="s">
        <v>15</v>
      </c>
      <c r="E94" t="s">
        <v>167</v>
      </c>
      <c r="F94" t="s">
        <v>16</v>
      </c>
      <c r="G94">
        <f>YEAR(tbl_Order[[#This Row],[OrderDate]])</f>
        <v>2016</v>
      </c>
      <c r="H94">
        <f>MONTH(tbl_Order[[#This Row],[OrderDate]])</f>
        <v>8</v>
      </c>
      <c r="I94" t="str">
        <f>TEXT(tbl_Order[[#This Row],[OrderDate]],"mmm")</f>
        <v>Aug</v>
      </c>
      <c r="J94" s="3">
        <f>SUMIFS(tbl_OrderProduct[LinePrice],tbl_OrderProduct[OrderID],tbl_Order[[#This Row],[OrderID]])</f>
        <v>203.75</v>
      </c>
      <c r="K94" s="3" cm="1">
        <f t="array" ref="K94">tbl_Order[[#This Row],[Order Price]]*_xlfn.XLOOKUP(tbl_Order[[#This Row],[Order Year]],_xlfn.ANCHORARRAY('BYROW,BYCOL,MAP Exercises'!$J$111),'BYROW,BYCOL,MAP Exercises'!$L$111:$L$120)</f>
        <v>224.12500000000003</v>
      </c>
    </row>
    <row r="95" spans="1:11" x14ac:dyDescent="0.4">
      <c r="A95" t="s">
        <v>261</v>
      </c>
      <c r="B95" t="s">
        <v>2503</v>
      </c>
      <c r="C95" s="1">
        <v>42586</v>
      </c>
      <c r="D95" t="s">
        <v>17</v>
      </c>
      <c r="E95" t="s">
        <v>20</v>
      </c>
      <c r="F95" t="s">
        <v>16</v>
      </c>
      <c r="G95">
        <f>YEAR(tbl_Order[[#This Row],[OrderDate]])</f>
        <v>2016</v>
      </c>
      <c r="H95">
        <f>MONTH(tbl_Order[[#This Row],[OrderDate]])</f>
        <v>8</v>
      </c>
      <c r="I95" t="str">
        <f>TEXT(tbl_Order[[#This Row],[OrderDate]],"mmm")</f>
        <v>Aug</v>
      </c>
      <c r="J95" s="3">
        <f>SUMIFS(tbl_OrderProduct[LinePrice],tbl_OrderProduct[OrderID],tbl_Order[[#This Row],[OrderID]])</f>
        <v>159.9</v>
      </c>
      <c r="K95" s="3" cm="1">
        <f t="array" ref="K95">tbl_Order[[#This Row],[Order Price]]*_xlfn.XLOOKUP(tbl_Order[[#This Row],[Order Year]],_xlfn.ANCHORARRAY('BYROW,BYCOL,MAP Exercises'!$J$111),'BYROW,BYCOL,MAP Exercises'!$L$111:$L$120)</f>
        <v>175.89000000000001</v>
      </c>
    </row>
    <row r="96" spans="1:11" x14ac:dyDescent="0.4">
      <c r="A96" t="s">
        <v>262</v>
      </c>
      <c r="B96" t="s">
        <v>2539</v>
      </c>
      <c r="C96" s="1">
        <v>42590</v>
      </c>
      <c r="D96" t="s">
        <v>15</v>
      </c>
      <c r="E96" t="s">
        <v>18</v>
      </c>
      <c r="F96" t="s">
        <v>16</v>
      </c>
      <c r="G96">
        <f>YEAR(tbl_Order[[#This Row],[OrderDate]])</f>
        <v>2016</v>
      </c>
      <c r="H96">
        <f>MONTH(tbl_Order[[#This Row],[OrderDate]])</f>
        <v>8</v>
      </c>
      <c r="I96" t="str">
        <f>TEXT(tbl_Order[[#This Row],[OrderDate]],"mmm")</f>
        <v>Aug</v>
      </c>
      <c r="J96" s="3">
        <f>SUMIFS(tbl_OrderProduct[LinePrice],tbl_OrderProduct[OrderID],tbl_Order[[#This Row],[OrderID]])</f>
        <v>33</v>
      </c>
      <c r="K96" s="3" cm="1">
        <f t="array" ref="K96">tbl_Order[[#This Row],[Order Price]]*_xlfn.XLOOKUP(tbl_Order[[#This Row],[Order Year]],_xlfn.ANCHORARRAY('BYROW,BYCOL,MAP Exercises'!$J$111),'BYROW,BYCOL,MAP Exercises'!$L$111:$L$120)</f>
        <v>36.300000000000004</v>
      </c>
    </row>
    <row r="97" spans="1:11" x14ac:dyDescent="0.4">
      <c r="A97" t="s">
        <v>263</v>
      </c>
      <c r="B97" t="s">
        <v>2587</v>
      </c>
      <c r="C97" s="1">
        <v>42590</v>
      </c>
      <c r="D97" t="s">
        <v>15</v>
      </c>
      <c r="E97" t="s">
        <v>18</v>
      </c>
      <c r="F97" t="s">
        <v>16</v>
      </c>
      <c r="G97">
        <f>YEAR(tbl_Order[[#This Row],[OrderDate]])</f>
        <v>2016</v>
      </c>
      <c r="H97">
        <f>MONTH(tbl_Order[[#This Row],[OrderDate]])</f>
        <v>8</v>
      </c>
      <c r="I97" t="str">
        <f>TEXT(tbl_Order[[#This Row],[OrderDate]],"mmm")</f>
        <v>Aug</v>
      </c>
      <c r="J97" s="3">
        <f>SUMIFS(tbl_OrderProduct[LinePrice],tbl_OrderProduct[OrderID],tbl_Order[[#This Row],[OrderID]])</f>
        <v>40.99</v>
      </c>
      <c r="K97" s="3" cm="1">
        <f t="array" ref="K97">tbl_Order[[#This Row],[Order Price]]*_xlfn.XLOOKUP(tbl_Order[[#This Row],[Order Year]],_xlfn.ANCHORARRAY('BYROW,BYCOL,MAP Exercises'!$J$111),'BYROW,BYCOL,MAP Exercises'!$L$111:$L$120)</f>
        <v>45.089000000000006</v>
      </c>
    </row>
    <row r="98" spans="1:11" x14ac:dyDescent="0.4">
      <c r="A98" t="s">
        <v>264</v>
      </c>
      <c r="B98" t="s">
        <v>2450</v>
      </c>
      <c r="C98" s="1">
        <v>42591</v>
      </c>
      <c r="D98" t="s">
        <v>15</v>
      </c>
      <c r="E98" t="s">
        <v>18</v>
      </c>
      <c r="F98" t="s">
        <v>16</v>
      </c>
      <c r="G98">
        <f>YEAR(tbl_Order[[#This Row],[OrderDate]])</f>
        <v>2016</v>
      </c>
      <c r="H98">
        <f>MONTH(tbl_Order[[#This Row],[OrderDate]])</f>
        <v>8</v>
      </c>
      <c r="I98" t="str">
        <f>TEXT(tbl_Order[[#This Row],[OrderDate]],"mmm")</f>
        <v>Aug</v>
      </c>
      <c r="J98" s="3">
        <f>SUMIFS(tbl_OrderProduct[LinePrice],tbl_OrderProduct[OrderID],tbl_Order[[#This Row],[OrderID]])</f>
        <v>132.47</v>
      </c>
      <c r="K98" s="3" cm="1">
        <f t="array" ref="K98">tbl_Order[[#This Row],[Order Price]]*_xlfn.XLOOKUP(tbl_Order[[#This Row],[Order Year]],_xlfn.ANCHORARRAY('BYROW,BYCOL,MAP Exercises'!$J$111),'BYROW,BYCOL,MAP Exercises'!$L$111:$L$120)</f>
        <v>145.71700000000001</v>
      </c>
    </row>
    <row r="99" spans="1:11" x14ac:dyDescent="0.4">
      <c r="A99" t="s">
        <v>265</v>
      </c>
      <c r="B99" t="s">
        <v>2296</v>
      </c>
      <c r="C99" s="1">
        <v>42594</v>
      </c>
      <c r="D99" t="s">
        <v>17</v>
      </c>
      <c r="E99" t="s">
        <v>18</v>
      </c>
      <c r="F99" t="s">
        <v>16</v>
      </c>
      <c r="G99">
        <f>YEAR(tbl_Order[[#This Row],[OrderDate]])</f>
        <v>2016</v>
      </c>
      <c r="H99">
        <f>MONTH(tbl_Order[[#This Row],[OrderDate]])</f>
        <v>8</v>
      </c>
      <c r="I99" t="str">
        <f>TEXT(tbl_Order[[#This Row],[OrderDate]],"mmm")</f>
        <v>Aug</v>
      </c>
      <c r="J99" s="3">
        <f>SUMIFS(tbl_OrderProduct[LinePrice],tbl_OrderProduct[OrderID],tbl_Order[[#This Row],[OrderID]])</f>
        <v>66</v>
      </c>
      <c r="K99" s="3" cm="1">
        <f t="array" ref="K99">tbl_Order[[#This Row],[Order Price]]*_xlfn.XLOOKUP(tbl_Order[[#This Row],[Order Year]],_xlfn.ANCHORARRAY('BYROW,BYCOL,MAP Exercises'!$J$111),'BYROW,BYCOL,MAP Exercises'!$L$111:$L$120)</f>
        <v>72.600000000000009</v>
      </c>
    </row>
    <row r="100" spans="1:11" x14ac:dyDescent="0.4">
      <c r="A100" t="s">
        <v>266</v>
      </c>
      <c r="B100" t="s">
        <v>2635</v>
      </c>
      <c r="C100" s="1">
        <v>42594</v>
      </c>
      <c r="D100" t="s">
        <v>15</v>
      </c>
      <c r="E100" t="s">
        <v>18</v>
      </c>
      <c r="F100" t="s">
        <v>16</v>
      </c>
      <c r="G100">
        <f>YEAR(tbl_Order[[#This Row],[OrderDate]])</f>
        <v>2016</v>
      </c>
      <c r="H100">
        <f>MONTH(tbl_Order[[#This Row],[OrderDate]])</f>
        <v>8</v>
      </c>
      <c r="I100" t="str">
        <f>TEXT(tbl_Order[[#This Row],[OrderDate]],"mmm")</f>
        <v>Aug</v>
      </c>
      <c r="J100" s="3">
        <f>SUMIFS(tbl_OrderProduct[LinePrice],tbl_OrderProduct[OrderID],tbl_Order[[#This Row],[OrderID]])</f>
        <v>119.44</v>
      </c>
      <c r="K100" s="3" cm="1">
        <f t="array" ref="K100">tbl_Order[[#This Row],[Order Price]]*_xlfn.XLOOKUP(tbl_Order[[#This Row],[Order Year]],_xlfn.ANCHORARRAY('BYROW,BYCOL,MAP Exercises'!$J$111),'BYROW,BYCOL,MAP Exercises'!$L$111:$L$120)</f>
        <v>131.38400000000001</v>
      </c>
    </row>
    <row r="101" spans="1:11" x14ac:dyDescent="0.4">
      <c r="A101" t="s">
        <v>267</v>
      </c>
      <c r="B101" t="s">
        <v>2009</v>
      </c>
      <c r="C101" s="1">
        <v>42597</v>
      </c>
      <c r="D101" t="s">
        <v>17</v>
      </c>
      <c r="E101" t="s">
        <v>20</v>
      </c>
      <c r="F101" t="s">
        <v>16</v>
      </c>
      <c r="G101">
        <f>YEAR(tbl_Order[[#This Row],[OrderDate]])</f>
        <v>2016</v>
      </c>
      <c r="H101">
        <f>MONTH(tbl_Order[[#This Row],[OrderDate]])</f>
        <v>8</v>
      </c>
      <c r="I101" t="str">
        <f>TEXT(tbl_Order[[#This Row],[OrderDate]],"mmm")</f>
        <v>Aug</v>
      </c>
      <c r="J101" s="3">
        <f>SUMIFS(tbl_OrderProduct[LinePrice],tbl_OrderProduct[OrderID],tbl_Order[[#This Row],[OrderID]])</f>
        <v>32.5</v>
      </c>
      <c r="K101" s="3" cm="1">
        <f t="array" ref="K101">tbl_Order[[#This Row],[Order Price]]*_xlfn.XLOOKUP(tbl_Order[[#This Row],[Order Year]],_xlfn.ANCHORARRAY('BYROW,BYCOL,MAP Exercises'!$J$111),'BYROW,BYCOL,MAP Exercises'!$L$111:$L$120)</f>
        <v>35.75</v>
      </c>
    </row>
    <row r="102" spans="1:11" x14ac:dyDescent="0.4">
      <c r="A102" t="s">
        <v>268</v>
      </c>
      <c r="B102" t="s">
        <v>1873</v>
      </c>
      <c r="C102" s="1">
        <v>42600</v>
      </c>
      <c r="D102" t="s">
        <v>15</v>
      </c>
      <c r="E102" t="s">
        <v>167</v>
      </c>
      <c r="F102" t="s">
        <v>16</v>
      </c>
      <c r="G102">
        <f>YEAR(tbl_Order[[#This Row],[OrderDate]])</f>
        <v>2016</v>
      </c>
      <c r="H102">
        <f>MONTH(tbl_Order[[#This Row],[OrderDate]])</f>
        <v>8</v>
      </c>
      <c r="I102" t="str">
        <f>TEXT(tbl_Order[[#This Row],[OrderDate]],"mmm")</f>
        <v>Aug</v>
      </c>
      <c r="J102" s="3">
        <f>SUMIFS(tbl_OrderProduct[LinePrice],tbl_OrderProduct[OrderID],tbl_Order[[#This Row],[OrderID]])</f>
        <v>228.44</v>
      </c>
      <c r="K102" s="3" cm="1">
        <f t="array" ref="K102">tbl_Order[[#This Row],[Order Price]]*_xlfn.XLOOKUP(tbl_Order[[#This Row],[Order Year]],_xlfn.ANCHORARRAY('BYROW,BYCOL,MAP Exercises'!$J$111),'BYROW,BYCOL,MAP Exercises'!$L$111:$L$120)</f>
        <v>251.28400000000002</v>
      </c>
    </row>
    <row r="103" spans="1:11" x14ac:dyDescent="0.4">
      <c r="A103" t="s">
        <v>269</v>
      </c>
      <c r="B103" t="s">
        <v>2650</v>
      </c>
      <c r="C103" s="1">
        <v>42600</v>
      </c>
      <c r="D103" t="s">
        <v>15</v>
      </c>
      <c r="E103" t="s">
        <v>20</v>
      </c>
      <c r="F103" t="s">
        <v>16</v>
      </c>
      <c r="G103">
        <f>YEAR(tbl_Order[[#This Row],[OrderDate]])</f>
        <v>2016</v>
      </c>
      <c r="H103">
        <f>MONTH(tbl_Order[[#This Row],[OrderDate]])</f>
        <v>8</v>
      </c>
      <c r="I103" t="str">
        <f>TEXT(tbl_Order[[#This Row],[OrderDate]],"mmm")</f>
        <v>Aug</v>
      </c>
      <c r="J103" s="3">
        <f>SUMIFS(tbl_OrderProduct[LinePrice],tbl_OrderProduct[OrderID],tbl_Order[[#This Row],[OrderID]])</f>
        <v>78.45</v>
      </c>
      <c r="K103" s="3" cm="1">
        <f t="array" ref="K103">tbl_Order[[#This Row],[Order Price]]*_xlfn.XLOOKUP(tbl_Order[[#This Row],[Order Year]],_xlfn.ANCHORARRAY('BYROW,BYCOL,MAP Exercises'!$J$111),'BYROW,BYCOL,MAP Exercises'!$L$111:$L$120)</f>
        <v>86.295000000000016</v>
      </c>
    </row>
    <row r="104" spans="1:11" x14ac:dyDescent="0.4">
      <c r="A104" t="s">
        <v>270</v>
      </c>
      <c r="B104" t="s">
        <v>2106</v>
      </c>
      <c r="C104" s="1">
        <v>42603</v>
      </c>
      <c r="D104" t="s">
        <v>166</v>
      </c>
      <c r="E104" t="s">
        <v>167</v>
      </c>
      <c r="F104" t="s">
        <v>16</v>
      </c>
      <c r="G104">
        <f>YEAR(tbl_Order[[#This Row],[OrderDate]])</f>
        <v>2016</v>
      </c>
      <c r="H104">
        <f>MONTH(tbl_Order[[#This Row],[OrderDate]])</f>
        <v>8</v>
      </c>
      <c r="I104" t="str">
        <f>TEXT(tbl_Order[[#This Row],[OrderDate]],"mmm")</f>
        <v>Aug</v>
      </c>
      <c r="J104" s="3">
        <f>SUMIFS(tbl_OrderProduct[LinePrice],tbl_OrderProduct[OrderID],tbl_Order[[#This Row],[OrderID]])</f>
        <v>154.94999999999999</v>
      </c>
      <c r="K104" s="3" cm="1">
        <f t="array" ref="K104">tbl_Order[[#This Row],[Order Price]]*_xlfn.XLOOKUP(tbl_Order[[#This Row],[Order Year]],_xlfn.ANCHORARRAY('BYROW,BYCOL,MAP Exercises'!$J$111),'BYROW,BYCOL,MAP Exercises'!$L$111:$L$120)</f>
        <v>170.44499999999999</v>
      </c>
    </row>
    <row r="105" spans="1:11" x14ac:dyDescent="0.4">
      <c r="A105" t="s">
        <v>271</v>
      </c>
      <c r="B105" t="s">
        <v>2430</v>
      </c>
      <c r="C105" s="1">
        <v>42606</v>
      </c>
      <c r="D105" t="s">
        <v>17</v>
      </c>
      <c r="E105" t="s">
        <v>167</v>
      </c>
      <c r="F105" t="s">
        <v>16</v>
      </c>
      <c r="G105">
        <f>YEAR(tbl_Order[[#This Row],[OrderDate]])</f>
        <v>2016</v>
      </c>
      <c r="H105">
        <f>MONTH(tbl_Order[[#This Row],[OrderDate]])</f>
        <v>8</v>
      </c>
      <c r="I105" t="str">
        <f>TEXT(tbl_Order[[#This Row],[OrderDate]],"mmm")</f>
        <v>Aug</v>
      </c>
      <c r="J105" s="3">
        <f>SUMIFS(tbl_OrderProduct[LinePrice],tbl_OrderProduct[OrderID],tbl_Order[[#This Row],[OrderID]])</f>
        <v>53</v>
      </c>
      <c r="K105" s="3" cm="1">
        <f t="array" ref="K105">tbl_Order[[#This Row],[Order Price]]*_xlfn.XLOOKUP(tbl_Order[[#This Row],[Order Year]],_xlfn.ANCHORARRAY('BYROW,BYCOL,MAP Exercises'!$J$111),'BYROW,BYCOL,MAP Exercises'!$L$111:$L$120)</f>
        <v>58.300000000000004</v>
      </c>
    </row>
    <row r="106" spans="1:11" x14ac:dyDescent="0.4">
      <c r="A106" t="s">
        <v>272</v>
      </c>
      <c r="B106" t="s">
        <v>1966</v>
      </c>
      <c r="C106" s="1">
        <v>42608</v>
      </c>
      <c r="D106" t="s">
        <v>17</v>
      </c>
      <c r="E106" t="s">
        <v>20</v>
      </c>
      <c r="F106" t="s">
        <v>16</v>
      </c>
      <c r="G106">
        <f>YEAR(tbl_Order[[#This Row],[OrderDate]])</f>
        <v>2016</v>
      </c>
      <c r="H106">
        <f>MONTH(tbl_Order[[#This Row],[OrderDate]])</f>
        <v>8</v>
      </c>
      <c r="I106" t="str">
        <f>TEXT(tbl_Order[[#This Row],[OrderDate]],"mmm")</f>
        <v>Aug</v>
      </c>
      <c r="J106" s="3">
        <f>SUMIFS(tbl_OrderProduct[LinePrice],tbl_OrderProduct[OrderID],tbl_Order[[#This Row],[OrderID]])</f>
        <v>250.85000000000002</v>
      </c>
      <c r="K106" s="3" cm="1">
        <f t="array" ref="K106">tbl_Order[[#This Row],[Order Price]]*_xlfn.XLOOKUP(tbl_Order[[#This Row],[Order Year]],_xlfn.ANCHORARRAY('BYROW,BYCOL,MAP Exercises'!$J$111),'BYROW,BYCOL,MAP Exercises'!$L$111:$L$120)</f>
        <v>275.93500000000006</v>
      </c>
    </row>
    <row r="107" spans="1:11" x14ac:dyDescent="0.4">
      <c r="A107" t="s">
        <v>273</v>
      </c>
      <c r="B107" t="s">
        <v>1843</v>
      </c>
      <c r="C107" s="1">
        <v>42609</v>
      </c>
      <c r="D107" t="s">
        <v>15</v>
      </c>
      <c r="E107" t="s">
        <v>167</v>
      </c>
      <c r="F107" t="s">
        <v>16</v>
      </c>
      <c r="G107">
        <f>YEAR(tbl_Order[[#This Row],[OrderDate]])</f>
        <v>2016</v>
      </c>
      <c r="H107">
        <f>MONTH(tbl_Order[[#This Row],[OrderDate]])</f>
        <v>8</v>
      </c>
      <c r="I107" t="str">
        <f>TEXT(tbl_Order[[#This Row],[OrderDate]],"mmm")</f>
        <v>Aug</v>
      </c>
      <c r="J107" s="3">
        <f>SUMIFS(tbl_OrderProduct[LinePrice],tbl_OrderProduct[OrderID],tbl_Order[[#This Row],[OrderID]])</f>
        <v>46</v>
      </c>
      <c r="K107" s="3" cm="1">
        <f t="array" ref="K107">tbl_Order[[#This Row],[Order Price]]*_xlfn.XLOOKUP(tbl_Order[[#This Row],[Order Year]],_xlfn.ANCHORARRAY('BYROW,BYCOL,MAP Exercises'!$J$111),'BYROW,BYCOL,MAP Exercises'!$L$111:$L$120)</f>
        <v>50.6</v>
      </c>
    </row>
    <row r="108" spans="1:11" x14ac:dyDescent="0.4">
      <c r="A108" t="s">
        <v>274</v>
      </c>
      <c r="B108" t="s">
        <v>1809</v>
      </c>
      <c r="C108" s="1">
        <v>42612</v>
      </c>
      <c r="D108" t="s">
        <v>15</v>
      </c>
      <c r="E108" t="s">
        <v>167</v>
      </c>
      <c r="F108" t="s">
        <v>16</v>
      </c>
      <c r="G108">
        <f>YEAR(tbl_Order[[#This Row],[OrderDate]])</f>
        <v>2016</v>
      </c>
      <c r="H108">
        <f>MONTH(tbl_Order[[#This Row],[OrderDate]])</f>
        <v>8</v>
      </c>
      <c r="I108" t="str">
        <f>TEXT(tbl_Order[[#This Row],[OrderDate]],"mmm")</f>
        <v>Aug</v>
      </c>
      <c r="J108" s="3">
        <f>SUMIFS(tbl_OrderProduct[LinePrice],tbl_OrderProduct[OrderID],tbl_Order[[#This Row],[OrderID]])</f>
        <v>40.5</v>
      </c>
      <c r="K108" s="3" cm="1">
        <f t="array" ref="K108">tbl_Order[[#This Row],[Order Price]]*_xlfn.XLOOKUP(tbl_Order[[#This Row],[Order Year]],_xlfn.ANCHORARRAY('BYROW,BYCOL,MAP Exercises'!$J$111),'BYROW,BYCOL,MAP Exercises'!$L$111:$L$120)</f>
        <v>44.550000000000004</v>
      </c>
    </row>
    <row r="109" spans="1:11" x14ac:dyDescent="0.4">
      <c r="A109" t="s">
        <v>275</v>
      </c>
      <c r="B109" t="s">
        <v>2550</v>
      </c>
      <c r="C109" s="1">
        <v>42612</v>
      </c>
      <c r="D109" t="s">
        <v>15</v>
      </c>
      <c r="E109" t="s">
        <v>167</v>
      </c>
      <c r="F109" t="s">
        <v>16</v>
      </c>
      <c r="G109">
        <f>YEAR(tbl_Order[[#This Row],[OrderDate]])</f>
        <v>2016</v>
      </c>
      <c r="H109">
        <f>MONTH(tbl_Order[[#This Row],[OrderDate]])</f>
        <v>8</v>
      </c>
      <c r="I109" t="str">
        <f>TEXT(tbl_Order[[#This Row],[OrderDate]],"mmm")</f>
        <v>Aug</v>
      </c>
      <c r="J109" s="3">
        <f>SUMIFS(tbl_OrderProduct[LinePrice],tbl_OrderProduct[OrderID],tbl_Order[[#This Row],[OrderID]])</f>
        <v>68.47999999999999</v>
      </c>
      <c r="K109" s="3" cm="1">
        <f t="array" ref="K109">tbl_Order[[#This Row],[Order Price]]*_xlfn.XLOOKUP(tbl_Order[[#This Row],[Order Year]],_xlfn.ANCHORARRAY('BYROW,BYCOL,MAP Exercises'!$J$111),'BYROW,BYCOL,MAP Exercises'!$L$111:$L$120)</f>
        <v>75.327999999999989</v>
      </c>
    </row>
    <row r="110" spans="1:11" x14ac:dyDescent="0.4">
      <c r="A110" t="s">
        <v>276</v>
      </c>
      <c r="B110" t="s">
        <v>2635</v>
      </c>
      <c r="C110" s="1">
        <v>42614</v>
      </c>
      <c r="D110" t="s">
        <v>15</v>
      </c>
      <c r="E110" t="s">
        <v>167</v>
      </c>
      <c r="F110" t="s">
        <v>16</v>
      </c>
      <c r="G110">
        <f>YEAR(tbl_Order[[#This Row],[OrderDate]])</f>
        <v>2016</v>
      </c>
      <c r="H110">
        <f>MONTH(tbl_Order[[#This Row],[OrderDate]])</f>
        <v>9</v>
      </c>
      <c r="I110" t="str">
        <f>TEXT(tbl_Order[[#This Row],[OrderDate]],"mmm")</f>
        <v>Sep</v>
      </c>
      <c r="J110" s="3">
        <f>SUMIFS(tbl_OrderProduct[LinePrice],tbl_OrderProduct[OrderID],tbl_Order[[#This Row],[OrderID]])</f>
        <v>439.91999999999996</v>
      </c>
      <c r="K110" s="3" cm="1">
        <f t="array" ref="K110">tbl_Order[[#This Row],[Order Price]]*_xlfn.XLOOKUP(tbl_Order[[#This Row],[Order Year]],_xlfn.ANCHORARRAY('BYROW,BYCOL,MAP Exercises'!$J$111),'BYROW,BYCOL,MAP Exercises'!$L$111:$L$120)</f>
        <v>483.91199999999998</v>
      </c>
    </row>
    <row r="111" spans="1:11" x14ac:dyDescent="0.4">
      <c r="A111" t="s">
        <v>277</v>
      </c>
      <c r="B111" t="s">
        <v>2643</v>
      </c>
      <c r="C111" s="1">
        <v>42617</v>
      </c>
      <c r="D111" t="s">
        <v>15</v>
      </c>
      <c r="E111" t="s">
        <v>18</v>
      </c>
      <c r="F111" t="s">
        <v>16</v>
      </c>
      <c r="G111">
        <f>YEAR(tbl_Order[[#This Row],[OrderDate]])</f>
        <v>2016</v>
      </c>
      <c r="H111">
        <f>MONTH(tbl_Order[[#This Row],[OrderDate]])</f>
        <v>9</v>
      </c>
      <c r="I111" t="str">
        <f>TEXT(tbl_Order[[#This Row],[OrderDate]],"mmm")</f>
        <v>Sep</v>
      </c>
      <c r="J111" s="3">
        <f>SUMIFS(tbl_OrderProduct[LinePrice],tbl_OrderProduct[OrderID],tbl_Order[[#This Row],[OrderID]])</f>
        <v>121.9</v>
      </c>
      <c r="K111" s="3" cm="1">
        <f t="array" ref="K111">tbl_Order[[#This Row],[Order Price]]*_xlfn.XLOOKUP(tbl_Order[[#This Row],[Order Year]],_xlfn.ANCHORARRAY('BYROW,BYCOL,MAP Exercises'!$J$111),'BYROW,BYCOL,MAP Exercises'!$L$111:$L$120)</f>
        <v>134.09</v>
      </c>
    </row>
    <row r="112" spans="1:11" x14ac:dyDescent="0.4">
      <c r="A112" t="s">
        <v>278</v>
      </c>
      <c r="B112" t="s">
        <v>1860</v>
      </c>
      <c r="C112" s="1">
        <v>42617</v>
      </c>
      <c r="D112" t="s">
        <v>15</v>
      </c>
      <c r="E112" t="s">
        <v>167</v>
      </c>
      <c r="F112" t="s">
        <v>16</v>
      </c>
      <c r="G112">
        <f>YEAR(tbl_Order[[#This Row],[OrderDate]])</f>
        <v>2016</v>
      </c>
      <c r="H112">
        <f>MONTH(tbl_Order[[#This Row],[OrderDate]])</f>
        <v>9</v>
      </c>
      <c r="I112" t="str">
        <f>TEXT(tbl_Order[[#This Row],[OrderDate]],"mmm")</f>
        <v>Sep</v>
      </c>
      <c r="J112" s="3">
        <f>SUMIFS(tbl_OrderProduct[LinePrice],tbl_OrderProduct[OrderID],tbl_Order[[#This Row],[OrderID]])</f>
        <v>104.9</v>
      </c>
      <c r="K112" s="3" cm="1">
        <f t="array" ref="K112">tbl_Order[[#This Row],[Order Price]]*_xlfn.XLOOKUP(tbl_Order[[#This Row],[Order Year]],_xlfn.ANCHORARRAY('BYROW,BYCOL,MAP Exercises'!$J$111),'BYROW,BYCOL,MAP Exercises'!$L$111:$L$120)</f>
        <v>115.39000000000001</v>
      </c>
    </row>
    <row r="113" spans="1:11" x14ac:dyDescent="0.4">
      <c r="A113" t="s">
        <v>279</v>
      </c>
      <c r="B113" t="s">
        <v>2117</v>
      </c>
      <c r="C113" s="1">
        <v>42617</v>
      </c>
      <c r="D113" t="s">
        <v>15</v>
      </c>
      <c r="E113" t="s">
        <v>167</v>
      </c>
      <c r="F113" t="s">
        <v>16</v>
      </c>
      <c r="G113">
        <f>YEAR(tbl_Order[[#This Row],[OrderDate]])</f>
        <v>2016</v>
      </c>
      <c r="H113">
        <f>MONTH(tbl_Order[[#This Row],[OrderDate]])</f>
        <v>9</v>
      </c>
      <c r="I113" t="str">
        <f>TEXT(tbl_Order[[#This Row],[OrderDate]],"mmm")</f>
        <v>Sep</v>
      </c>
      <c r="J113" s="3">
        <f>SUMIFS(tbl_OrderProduct[LinePrice],tbl_OrderProduct[OrderID],tbl_Order[[#This Row],[OrderID]])</f>
        <v>248.97</v>
      </c>
      <c r="K113" s="3" cm="1">
        <f t="array" ref="K113">tbl_Order[[#This Row],[Order Price]]*_xlfn.XLOOKUP(tbl_Order[[#This Row],[Order Year]],_xlfn.ANCHORARRAY('BYROW,BYCOL,MAP Exercises'!$J$111),'BYROW,BYCOL,MAP Exercises'!$L$111:$L$120)</f>
        <v>273.86700000000002</v>
      </c>
    </row>
    <row r="114" spans="1:11" x14ac:dyDescent="0.4">
      <c r="A114" t="s">
        <v>280</v>
      </c>
      <c r="B114" t="s">
        <v>2404</v>
      </c>
      <c r="C114" s="1">
        <v>42620</v>
      </c>
      <c r="D114" t="s">
        <v>17</v>
      </c>
      <c r="E114" t="s">
        <v>167</v>
      </c>
      <c r="F114" t="s">
        <v>16</v>
      </c>
      <c r="G114">
        <f>YEAR(tbl_Order[[#This Row],[OrderDate]])</f>
        <v>2016</v>
      </c>
      <c r="H114">
        <f>MONTH(tbl_Order[[#This Row],[OrderDate]])</f>
        <v>9</v>
      </c>
      <c r="I114" t="str">
        <f>TEXT(tbl_Order[[#This Row],[OrderDate]],"mmm")</f>
        <v>Sep</v>
      </c>
      <c r="J114" s="3">
        <f>SUMIFS(tbl_OrderProduct[LinePrice],tbl_OrderProduct[OrderID],tbl_Order[[#This Row],[OrderID]])</f>
        <v>264.92</v>
      </c>
      <c r="K114" s="3" cm="1">
        <f t="array" ref="K114">tbl_Order[[#This Row],[Order Price]]*_xlfn.XLOOKUP(tbl_Order[[#This Row],[Order Year]],_xlfn.ANCHORARRAY('BYROW,BYCOL,MAP Exercises'!$J$111),'BYROW,BYCOL,MAP Exercises'!$L$111:$L$120)</f>
        <v>291.41200000000003</v>
      </c>
    </row>
    <row r="115" spans="1:11" x14ac:dyDescent="0.4">
      <c r="A115" t="s">
        <v>281</v>
      </c>
      <c r="B115" t="s">
        <v>2567</v>
      </c>
      <c r="C115" s="1">
        <v>42623</v>
      </c>
      <c r="D115" t="s">
        <v>15</v>
      </c>
      <c r="E115" t="s">
        <v>20</v>
      </c>
      <c r="F115" t="s">
        <v>16</v>
      </c>
      <c r="G115">
        <f>YEAR(tbl_Order[[#This Row],[OrderDate]])</f>
        <v>2016</v>
      </c>
      <c r="H115">
        <f>MONTH(tbl_Order[[#This Row],[OrderDate]])</f>
        <v>9</v>
      </c>
      <c r="I115" t="str">
        <f>TEXT(tbl_Order[[#This Row],[OrderDate]],"mmm")</f>
        <v>Sep</v>
      </c>
      <c r="J115" s="3">
        <f>SUMIFS(tbl_OrderProduct[LinePrice],tbl_OrderProduct[OrderID],tbl_Order[[#This Row],[OrderID]])</f>
        <v>169.47</v>
      </c>
      <c r="K115" s="3" cm="1">
        <f t="array" ref="K115">tbl_Order[[#This Row],[Order Price]]*_xlfn.XLOOKUP(tbl_Order[[#This Row],[Order Year]],_xlfn.ANCHORARRAY('BYROW,BYCOL,MAP Exercises'!$J$111),'BYROW,BYCOL,MAP Exercises'!$L$111:$L$120)</f>
        <v>186.417</v>
      </c>
    </row>
    <row r="116" spans="1:11" x14ac:dyDescent="0.4">
      <c r="A116" t="s">
        <v>282</v>
      </c>
      <c r="B116" t="s">
        <v>2645</v>
      </c>
      <c r="C116" s="1">
        <v>42624</v>
      </c>
      <c r="D116" t="s">
        <v>15</v>
      </c>
      <c r="E116" t="s">
        <v>167</v>
      </c>
      <c r="F116" t="s">
        <v>16</v>
      </c>
      <c r="G116">
        <f>YEAR(tbl_Order[[#This Row],[OrderDate]])</f>
        <v>2016</v>
      </c>
      <c r="H116">
        <f>MONTH(tbl_Order[[#This Row],[OrderDate]])</f>
        <v>9</v>
      </c>
      <c r="I116" t="str">
        <f>TEXT(tbl_Order[[#This Row],[OrderDate]],"mmm")</f>
        <v>Sep</v>
      </c>
      <c r="J116" s="3">
        <f>SUMIFS(tbl_OrderProduct[LinePrice],tbl_OrderProduct[OrderID],tbl_Order[[#This Row],[OrderID]])</f>
        <v>196.89000000000001</v>
      </c>
      <c r="K116" s="3" cm="1">
        <f t="array" ref="K116">tbl_Order[[#This Row],[Order Price]]*_xlfn.XLOOKUP(tbl_Order[[#This Row],[Order Year]],_xlfn.ANCHORARRAY('BYROW,BYCOL,MAP Exercises'!$J$111),'BYROW,BYCOL,MAP Exercises'!$L$111:$L$120)</f>
        <v>216.57900000000004</v>
      </c>
    </row>
    <row r="117" spans="1:11" x14ac:dyDescent="0.4">
      <c r="A117" t="s">
        <v>283</v>
      </c>
      <c r="B117" t="s">
        <v>1774</v>
      </c>
      <c r="C117" s="1">
        <v>42628</v>
      </c>
      <c r="D117" t="s">
        <v>17</v>
      </c>
      <c r="E117" t="s">
        <v>18</v>
      </c>
      <c r="F117" t="s">
        <v>16</v>
      </c>
      <c r="G117">
        <f>YEAR(tbl_Order[[#This Row],[OrderDate]])</f>
        <v>2016</v>
      </c>
      <c r="H117">
        <f>MONTH(tbl_Order[[#This Row],[OrderDate]])</f>
        <v>9</v>
      </c>
      <c r="I117" t="str">
        <f>TEXT(tbl_Order[[#This Row],[OrderDate]],"mmm")</f>
        <v>Sep</v>
      </c>
      <c r="J117" s="3">
        <f>SUMIFS(tbl_OrderProduct[LinePrice],tbl_OrderProduct[OrderID],tbl_Order[[#This Row],[OrderID]])</f>
        <v>98.98</v>
      </c>
      <c r="K117" s="3" cm="1">
        <f t="array" ref="K117">tbl_Order[[#This Row],[Order Price]]*_xlfn.XLOOKUP(tbl_Order[[#This Row],[Order Year]],_xlfn.ANCHORARRAY('BYROW,BYCOL,MAP Exercises'!$J$111),'BYROW,BYCOL,MAP Exercises'!$L$111:$L$120)</f>
        <v>108.87800000000001</v>
      </c>
    </row>
    <row r="118" spans="1:11" x14ac:dyDescent="0.4">
      <c r="A118" t="s">
        <v>284</v>
      </c>
      <c r="B118" t="s">
        <v>2229</v>
      </c>
      <c r="C118" s="1">
        <v>42628</v>
      </c>
      <c r="D118" t="s">
        <v>15</v>
      </c>
      <c r="E118" t="s">
        <v>20</v>
      </c>
      <c r="F118" t="s">
        <v>16</v>
      </c>
      <c r="G118">
        <f>YEAR(tbl_Order[[#This Row],[OrderDate]])</f>
        <v>2016</v>
      </c>
      <c r="H118">
        <f>MONTH(tbl_Order[[#This Row],[OrderDate]])</f>
        <v>9</v>
      </c>
      <c r="I118" t="str">
        <f>TEXT(tbl_Order[[#This Row],[OrderDate]],"mmm")</f>
        <v>Sep</v>
      </c>
      <c r="J118" s="3">
        <f>SUMIFS(tbl_OrderProduct[LinePrice],tbl_OrderProduct[OrderID],tbl_Order[[#This Row],[OrderID]])</f>
        <v>40.98</v>
      </c>
      <c r="K118" s="3" cm="1">
        <f t="array" ref="K118">tbl_Order[[#This Row],[Order Price]]*_xlfn.XLOOKUP(tbl_Order[[#This Row],[Order Year]],_xlfn.ANCHORARRAY('BYROW,BYCOL,MAP Exercises'!$J$111),'BYROW,BYCOL,MAP Exercises'!$L$111:$L$120)</f>
        <v>45.078000000000003</v>
      </c>
    </row>
    <row r="119" spans="1:11" x14ac:dyDescent="0.4">
      <c r="A119" t="s">
        <v>285</v>
      </c>
      <c r="B119" t="s">
        <v>2258</v>
      </c>
      <c r="C119" s="1">
        <v>42631</v>
      </c>
      <c r="D119" t="s">
        <v>17</v>
      </c>
      <c r="E119" t="s">
        <v>18</v>
      </c>
      <c r="F119" t="s">
        <v>16</v>
      </c>
      <c r="G119">
        <f>YEAR(tbl_Order[[#This Row],[OrderDate]])</f>
        <v>2016</v>
      </c>
      <c r="H119">
        <f>MONTH(tbl_Order[[#This Row],[OrderDate]])</f>
        <v>9</v>
      </c>
      <c r="I119" t="str">
        <f>TEXT(tbl_Order[[#This Row],[OrderDate]],"mmm")</f>
        <v>Sep</v>
      </c>
      <c r="J119" s="3">
        <f>SUMIFS(tbl_OrderProduct[LinePrice],tbl_OrderProduct[OrderID],tbl_Order[[#This Row],[OrderID]])</f>
        <v>205.92000000000002</v>
      </c>
      <c r="K119" s="3" cm="1">
        <f t="array" ref="K119">tbl_Order[[#This Row],[Order Price]]*_xlfn.XLOOKUP(tbl_Order[[#This Row],[Order Year]],_xlfn.ANCHORARRAY('BYROW,BYCOL,MAP Exercises'!$J$111),'BYROW,BYCOL,MAP Exercises'!$L$111:$L$120)</f>
        <v>226.51200000000003</v>
      </c>
    </row>
    <row r="120" spans="1:11" x14ac:dyDescent="0.4">
      <c r="A120" t="s">
        <v>286</v>
      </c>
      <c r="B120" t="s">
        <v>2396</v>
      </c>
      <c r="C120" s="1">
        <v>42634</v>
      </c>
      <c r="D120" t="s">
        <v>166</v>
      </c>
      <c r="E120" t="s">
        <v>167</v>
      </c>
      <c r="F120" t="s">
        <v>16</v>
      </c>
      <c r="G120">
        <f>YEAR(tbl_Order[[#This Row],[OrderDate]])</f>
        <v>2016</v>
      </c>
      <c r="H120">
        <f>MONTH(tbl_Order[[#This Row],[OrderDate]])</f>
        <v>9</v>
      </c>
      <c r="I120" t="str">
        <f>TEXT(tbl_Order[[#This Row],[OrderDate]],"mmm")</f>
        <v>Sep</v>
      </c>
      <c r="J120" s="3">
        <f>SUMIFS(tbl_OrderProduct[LinePrice],tbl_OrderProduct[OrderID],tbl_Order[[#This Row],[OrderID]])</f>
        <v>108.9</v>
      </c>
      <c r="K120" s="3" cm="1">
        <f t="array" ref="K120">tbl_Order[[#This Row],[Order Price]]*_xlfn.XLOOKUP(tbl_Order[[#This Row],[Order Year]],_xlfn.ANCHORARRAY('BYROW,BYCOL,MAP Exercises'!$J$111),'BYROW,BYCOL,MAP Exercises'!$L$111:$L$120)</f>
        <v>119.79000000000002</v>
      </c>
    </row>
    <row r="121" spans="1:11" x14ac:dyDescent="0.4">
      <c r="A121" t="s">
        <v>287</v>
      </c>
      <c r="B121" t="s">
        <v>1830</v>
      </c>
      <c r="C121" s="1">
        <v>42636</v>
      </c>
      <c r="D121" t="s">
        <v>17</v>
      </c>
      <c r="E121" t="s">
        <v>18</v>
      </c>
      <c r="F121" t="s">
        <v>16</v>
      </c>
      <c r="G121">
        <f>YEAR(tbl_Order[[#This Row],[OrderDate]])</f>
        <v>2016</v>
      </c>
      <c r="H121">
        <f>MONTH(tbl_Order[[#This Row],[OrderDate]])</f>
        <v>9</v>
      </c>
      <c r="I121" t="str">
        <f>TEXT(tbl_Order[[#This Row],[OrderDate]],"mmm")</f>
        <v>Sep</v>
      </c>
      <c r="J121" s="3">
        <f>SUMIFS(tbl_OrderProduct[LinePrice],tbl_OrderProduct[OrderID],tbl_Order[[#This Row],[OrderID]])</f>
        <v>49</v>
      </c>
      <c r="K121" s="3" cm="1">
        <f t="array" ref="K121">tbl_Order[[#This Row],[Order Price]]*_xlfn.XLOOKUP(tbl_Order[[#This Row],[Order Year]],_xlfn.ANCHORARRAY('BYROW,BYCOL,MAP Exercises'!$J$111),'BYROW,BYCOL,MAP Exercises'!$L$111:$L$120)</f>
        <v>53.900000000000006</v>
      </c>
    </row>
    <row r="122" spans="1:11" x14ac:dyDescent="0.4">
      <c r="A122" t="s">
        <v>288</v>
      </c>
      <c r="B122" t="s">
        <v>2154</v>
      </c>
      <c r="C122" s="1">
        <v>42638</v>
      </c>
      <c r="D122" t="s">
        <v>17</v>
      </c>
      <c r="E122" t="s">
        <v>18</v>
      </c>
      <c r="F122" t="s">
        <v>16</v>
      </c>
      <c r="G122">
        <f>YEAR(tbl_Order[[#This Row],[OrderDate]])</f>
        <v>2016</v>
      </c>
      <c r="H122">
        <f>MONTH(tbl_Order[[#This Row],[OrderDate]])</f>
        <v>9</v>
      </c>
      <c r="I122" t="str">
        <f>TEXT(tbl_Order[[#This Row],[OrderDate]],"mmm")</f>
        <v>Sep</v>
      </c>
      <c r="J122" s="3">
        <f>SUMIFS(tbl_OrderProduct[LinePrice],tbl_OrderProduct[OrderID],tbl_Order[[#This Row],[OrderID]])</f>
        <v>40.5</v>
      </c>
      <c r="K122" s="3" cm="1">
        <f t="array" ref="K122">tbl_Order[[#This Row],[Order Price]]*_xlfn.XLOOKUP(tbl_Order[[#This Row],[Order Year]],_xlfn.ANCHORARRAY('BYROW,BYCOL,MAP Exercises'!$J$111),'BYROW,BYCOL,MAP Exercises'!$L$111:$L$120)</f>
        <v>44.550000000000004</v>
      </c>
    </row>
    <row r="123" spans="1:11" x14ac:dyDescent="0.4">
      <c r="A123" t="s">
        <v>289</v>
      </c>
      <c r="B123" t="s">
        <v>1942</v>
      </c>
      <c r="C123" s="1">
        <v>42640</v>
      </c>
      <c r="D123" t="s">
        <v>15</v>
      </c>
      <c r="E123" t="s">
        <v>20</v>
      </c>
      <c r="F123" t="s">
        <v>16</v>
      </c>
      <c r="G123">
        <f>YEAR(tbl_Order[[#This Row],[OrderDate]])</f>
        <v>2016</v>
      </c>
      <c r="H123">
        <f>MONTH(tbl_Order[[#This Row],[OrderDate]])</f>
        <v>9</v>
      </c>
      <c r="I123" t="str">
        <f>TEXT(tbl_Order[[#This Row],[OrderDate]],"mmm")</f>
        <v>Sep</v>
      </c>
      <c r="J123" s="3">
        <f>SUMIFS(tbl_OrderProduct[LinePrice],tbl_OrderProduct[OrderID],tbl_Order[[#This Row],[OrderID]])</f>
        <v>327.89</v>
      </c>
      <c r="K123" s="3" cm="1">
        <f t="array" ref="K123">tbl_Order[[#This Row],[Order Price]]*_xlfn.XLOOKUP(tbl_Order[[#This Row],[Order Year]],_xlfn.ANCHORARRAY('BYROW,BYCOL,MAP Exercises'!$J$111),'BYROW,BYCOL,MAP Exercises'!$L$111:$L$120)</f>
        <v>360.67900000000003</v>
      </c>
    </row>
    <row r="124" spans="1:11" x14ac:dyDescent="0.4">
      <c r="A124" t="s">
        <v>290</v>
      </c>
      <c r="B124" t="s">
        <v>2563</v>
      </c>
      <c r="C124" s="1">
        <v>42643</v>
      </c>
      <c r="D124" t="s">
        <v>15</v>
      </c>
      <c r="E124" t="s">
        <v>18</v>
      </c>
      <c r="F124" t="s">
        <v>16</v>
      </c>
      <c r="G124">
        <f>YEAR(tbl_Order[[#This Row],[OrderDate]])</f>
        <v>2016</v>
      </c>
      <c r="H124">
        <f>MONTH(tbl_Order[[#This Row],[OrderDate]])</f>
        <v>9</v>
      </c>
      <c r="I124" t="str">
        <f>TEXT(tbl_Order[[#This Row],[OrderDate]],"mmm")</f>
        <v>Sep</v>
      </c>
      <c r="J124" s="3">
        <f>SUMIFS(tbl_OrderProduct[LinePrice],tbl_OrderProduct[OrderID],tbl_Order[[#This Row],[OrderID]])</f>
        <v>237.49</v>
      </c>
      <c r="K124" s="3" cm="1">
        <f t="array" ref="K124">tbl_Order[[#This Row],[Order Price]]*_xlfn.XLOOKUP(tbl_Order[[#This Row],[Order Year]],_xlfn.ANCHORARRAY('BYROW,BYCOL,MAP Exercises'!$J$111),'BYROW,BYCOL,MAP Exercises'!$L$111:$L$120)</f>
        <v>261.23900000000003</v>
      </c>
    </row>
    <row r="125" spans="1:11" x14ac:dyDescent="0.4">
      <c r="A125" t="s">
        <v>291</v>
      </c>
      <c r="B125" t="s">
        <v>2540</v>
      </c>
      <c r="C125" s="1">
        <v>42645</v>
      </c>
      <c r="D125" t="s">
        <v>15</v>
      </c>
      <c r="E125" t="s">
        <v>18</v>
      </c>
      <c r="F125" t="s">
        <v>16</v>
      </c>
      <c r="G125">
        <f>YEAR(tbl_Order[[#This Row],[OrderDate]])</f>
        <v>2016</v>
      </c>
      <c r="H125">
        <f>MONTH(tbl_Order[[#This Row],[OrderDate]])</f>
        <v>10</v>
      </c>
      <c r="I125" t="str">
        <f>TEXT(tbl_Order[[#This Row],[OrderDate]],"mmm")</f>
        <v>Oct</v>
      </c>
      <c r="J125" s="3">
        <f>SUMIFS(tbl_OrderProduct[LinePrice],tbl_OrderProduct[OrderID],tbl_Order[[#This Row],[OrderID]])</f>
        <v>284.45</v>
      </c>
      <c r="K125" s="3" cm="1">
        <f t="array" ref="K125">tbl_Order[[#This Row],[Order Price]]*_xlfn.XLOOKUP(tbl_Order[[#This Row],[Order Year]],_xlfn.ANCHORARRAY('BYROW,BYCOL,MAP Exercises'!$J$111),'BYROW,BYCOL,MAP Exercises'!$L$111:$L$120)</f>
        <v>312.89500000000004</v>
      </c>
    </row>
    <row r="126" spans="1:11" x14ac:dyDescent="0.4">
      <c r="A126" t="s">
        <v>292</v>
      </c>
      <c r="B126" t="s">
        <v>2565</v>
      </c>
      <c r="C126" s="1">
        <v>42648</v>
      </c>
      <c r="D126" t="s">
        <v>15</v>
      </c>
      <c r="E126" t="s">
        <v>167</v>
      </c>
      <c r="F126" t="s">
        <v>16</v>
      </c>
      <c r="G126">
        <f>YEAR(tbl_Order[[#This Row],[OrderDate]])</f>
        <v>2016</v>
      </c>
      <c r="H126">
        <f>MONTH(tbl_Order[[#This Row],[OrderDate]])</f>
        <v>10</v>
      </c>
      <c r="I126" t="str">
        <f>TEXT(tbl_Order[[#This Row],[OrderDate]],"mmm")</f>
        <v>Oct</v>
      </c>
      <c r="J126" s="3">
        <f>SUMIFS(tbl_OrderProduct[LinePrice],tbl_OrderProduct[OrderID],tbl_Order[[#This Row],[OrderID]])</f>
        <v>33</v>
      </c>
      <c r="K126" s="3" cm="1">
        <f t="array" ref="K126">tbl_Order[[#This Row],[Order Price]]*_xlfn.XLOOKUP(tbl_Order[[#This Row],[Order Year]],_xlfn.ANCHORARRAY('BYROW,BYCOL,MAP Exercises'!$J$111),'BYROW,BYCOL,MAP Exercises'!$L$111:$L$120)</f>
        <v>36.300000000000004</v>
      </c>
    </row>
    <row r="127" spans="1:11" x14ac:dyDescent="0.4">
      <c r="A127" t="s">
        <v>293</v>
      </c>
      <c r="B127" t="s">
        <v>2336</v>
      </c>
      <c r="C127" s="1">
        <v>42649</v>
      </c>
      <c r="D127" t="s">
        <v>15</v>
      </c>
      <c r="E127" t="s">
        <v>167</v>
      </c>
      <c r="F127" t="s">
        <v>16</v>
      </c>
      <c r="G127">
        <f>YEAR(tbl_Order[[#This Row],[OrderDate]])</f>
        <v>2016</v>
      </c>
      <c r="H127">
        <f>MONTH(tbl_Order[[#This Row],[OrderDate]])</f>
        <v>10</v>
      </c>
      <c r="I127" t="str">
        <f>TEXT(tbl_Order[[#This Row],[OrderDate]],"mmm")</f>
        <v>Oct</v>
      </c>
      <c r="J127" s="3">
        <f>SUMIFS(tbl_OrderProduct[LinePrice],tbl_OrderProduct[OrderID],tbl_Order[[#This Row],[OrderID]])</f>
        <v>164.49</v>
      </c>
      <c r="K127" s="3" cm="1">
        <f t="array" ref="K127">tbl_Order[[#This Row],[Order Price]]*_xlfn.XLOOKUP(tbl_Order[[#This Row],[Order Year]],_xlfn.ANCHORARRAY('BYROW,BYCOL,MAP Exercises'!$J$111),'BYROW,BYCOL,MAP Exercises'!$L$111:$L$120)</f>
        <v>180.93900000000002</v>
      </c>
    </row>
    <row r="128" spans="1:11" x14ac:dyDescent="0.4">
      <c r="A128" t="s">
        <v>294</v>
      </c>
      <c r="B128" t="s">
        <v>2625</v>
      </c>
      <c r="C128" s="1">
        <v>42652</v>
      </c>
      <c r="D128" t="s">
        <v>17</v>
      </c>
      <c r="E128" t="s">
        <v>167</v>
      </c>
      <c r="F128" t="s">
        <v>16</v>
      </c>
      <c r="G128">
        <f>YEAR(tbl_Order[[#This Row],[OrderDate]])</f>
        <v>2016</v>
      </c>
      <c r="H128">
        <f>MONTH(tbl_Order[[#This Row],[OrderDate]])</f>
        <v>10</v>
      </c>
      <c r="I128" t="str">
        <f>TEXT(tbl_Order[[#This Row],[OrderDate]],"mmm")</f>
        <v>Oct</v>
      </c>
      <c r="J128" s="3">
        <f>SUMIFS(tbl_OrderProduct[LinePrice],tbl_OrderProduct[OrderID],tbl_Order[[#This Row],[OrderID]])</f>
        <v>109.98</v>
      </c>
      <c r="K128" s="3" cm="1">
        <f t="array" ref="K128">tbl_Order[[#This Row],[Order Price]]*_xlfn.XLOOKUP(tbl_Order[[#This Row],[Order Year]],_xlfn.ANCHORARRAY('BYROW,BYCOL,MAP Exercises'!$J$111),'BYROW,BYCOL,MAP Exercises'!$L$111:$L$120)</f>
        <v>120.97800000000001</v>
      </c>
    </row>
    <row r="129" spans="1:11" x14ac:dyDescent="0.4">
      <c r="A129" t="s">
        <v>295</v>
      </c>
      <c r="B129" t="s">
        <v>2057</v>
      </c>
      <c r="C129" s="1">
        <v>42655</v>
      </c>
      <c r="D129" t="s">
        <v>17</v>
      </c>
      <c r="E129" t="s">
        <v>20</v>
      </c>
      <c r="F129" t="s">
        <v>16</v>
      </c>
      <c r="G129">
        <f>YEAR(tbl_Order[[#This Row],[OrderDate]])</f>
        <v>2016</v>
      </c>
      <c r="H129">
        <f>MONTH(tbl_Order[[#This Row],[OrderDate]])</f>
        <v>10</v>
      </c>
      <c r="I129" t="str">
        <f>TEXT(tbl_Order[[#This Row],[OrderDate]],"mmm")</f>
        <v>Oct</v>
      </c>
      <c r="J129" s="3">
        <f>SUMIFS(tbl_OrderProduct[LinePrice],tbl_OrderProduct[OrderID],tbl_Order[[#This Row],[OrderID]])</f>
        <v>26.49</v>
      </c>
      <c r="K129" s="3" cm="1">
        <f t="array" ref="K129">tbl_Order[[#This Row],[Order Price]]*_xlfn.XLOOKUP(tbl_Order[[#This Row],[Order Year]],_xlfn.ANCHORARRAY('BYROW,BYCOL,MAP Exercises'!$J$111),'BYROW,BYCOL,MAP Exercises'!$L$111:$L$120)</f>
        <v>29.138999999999999</v>
      </c>
    </row>
    <row r="130" spans="1:11" x14ac:dyDescent="0.4">
      <c r="A130" t="s">
        <v>296</v>
      </c>
      <c r="B130" t="s">
        <v>1953</v>
      </c>
      <c r="C130" s="1">
        <v>42657</v>
      </c>
      <c r="D130" t="s">
        <v>17</v>
      </c>
      <c r="E130" t="s">
        <v>18</v>
      </c>
      <c r="F130" t="s">
        <v>16</v>
      </c>
      <c r="G130">
        <f>YEAR(tbl_Order[[#This Row],[OrderDate]])</f>
        <v>2016</v>
      </c>
      <c r="H130">
        <f>MONTH(tbl_Order[[#This Row],[OrderDate]])</f>
        <v>10</v>
      </c>
      <c r="I130" t="str">
        <f>TEXT(tbl_Order[[#This Row],[OrderDate]],"mmm")</f>
        <v>Oct</v>
      </c>
      <c r="J130" s="3">
        <f>SUMIFS(tbl_OrderProduct[LinePrice],tbl_OrderProduct[OrderID],tbl_Order[[#This Row],[OrderID]])</f>
        <v>72.95</v>
      </c>
      <c r="K130" s="3" cm="1">
        <f t="array" ref="K130">tbl_Order[[#This Row],[Order Price]]*_xlfn.XLOOKUP(tbl_Order[[#This Row],[Order Year]],_xlfn.ANCHORARRAY('BYROW,BYCOL,MAP Exercises'!$J$111),'BYROW,BYCOL,MAP Exercises'!$L$111:$L$120)</f>
        <v>80.245000000000005</v>
      </c>
    </row>
    <row r="131" spans="1:11" x14ac:dyDescent="0.4">
      <c r="A131" t="s">
        <v>297</v>
      </c>
      <c r="B131" t="s">
        <v>2002</v>
      </c>
      <c r="C131" s="1">
        <v>42659</v>
      </c>
      <c r="D131" t="s">
        <v>17</v>
      </c>
      <c r="E131" t="s">
        <v>18</v>
      </c>
      <c r="F131" t="s">
        <v>16</v>
      </c>
      <c r="G131">
        <f>YEAR(tbl_Order[[#This Row],[OrderDate]])</f>
        <v>2016</v>
      </c>
      <c r="H131">
        <f>MONTH(tbl_Order[[#This Row],[OrderDate]])</f>
        <v>10</v>
      </c>
      <c r="I131" t="str">
        <f>TEXT(tbl_Order[[#This Row],[OrderDate]],"mmm")</f>
        <v>Oct</v>
      </c>
      <c r="J131" s="3">
        <f>SUMIFS(tbl_OrderProduct[LinePrice],tbl_OrderProduct[OrderID],tbl_Order[[#This Row],[OrderID]])</f>
        <v>109</v>
      </c>
      <c r="K131" s="3" cm="1">
        <f t="array" ref="K131">tbl_Order[[#This Row],[Order Price]]*_xlfn.XLOOKUP(tbl_Order[[#This Row],[Order Year]],_xlfn.ANCHORARRAY('BYROW,BYCOL,MAP Exercises'!$J$111),'BYROW,BYCOL,MAP Exercises'!$L$111:$L$120)</f>
        <v>119.9</v>
      </c>
    </row>
    <row r="132" spans="1:11" x14ac:dyDescent="0.4">
      <c r="A132" t="s">
        <v>298</v>
      </c>
      <c r="B132" t="s">
        <v>1757</v>
      </c>
      <c r="C132" s="1">
        <v>42660</v>
      </c>
      <c r="D132" t="s">
        <v>15</v>
      </c>
      <c r="E132" t="s">
        <v>20</v>
      </c>
      <c r="F132" t="s">
        <v>16</v>
      </c>
      <c r="G132">
        <f>YEAR(tbl_Order[[#This Row],[OrderDate]])</f>
        <v>2016</v>
      </c>
      <c r="H132">
        <f>MONTH(tbl_Order[[#This Row],[OrderDate]])</f>
        <v>10</v>
      </c>
      <c r="I132" t="str">
        <f>TEXT(tbl_Order[[#This Row],[OrderDate]],"mmm")</f>
        <v>Oct</v>
      </c>
      <c r="J132" s="3">
        <f>SUMIFS(tbl_OrderProduct[LinePrice],tbl_OrderProduct[OrderID],tbl_Order[[#This Row],[OrderID]])</f>
        <v>99.97999999999999</v>
      </c>
      <c r="K132" s="3" cm="1">
        <f t="array" ref="K132">tbl_Order[[#This Row],[Order Price]]*_xlfn.XLOOKUP(tbl_Order[[#This Row],[Order Year]],_xlfn.ANCHORARRAY('BYROW,BYCOL,MAP Exercises'!$J$111),'BYROW,BYCOL,MAP Exercises'!$L$111:$L$120)</f>
        <v>109.97799999999999</v>
      </c>
    </row>
    <row r="133" spans="1:11" x14ac:dyDescent="0.4">
      <c r="A133" t="s">
        <v>299</v>
      </c>
      <c r="B133" t="s">
        <v>1828</v>
      </c>
      <c r="C133" s="1">
        <v>42662</v>
      </c>
      <c r="D133" t="s">
        <v>17</v>
      </c>
      <c r="E133" t="s">
        <v>167</v>
      </c>
      <c r="F133" t="s">
        <v>16</v>
      </c>
      <c r="G133">
        <f>YEAR(tbl_Order[[#This Row],[OrderDate]])</f>
        <v>2016</v>
      </c>
      <c r="H133">
        <f>MONTH(tbl_Order[[#This Row],[OrderDate]])</f>
        <v>10</v>
      </c>
      <c r="I133" t="str">
        <f>TEXT(tbl_Order[[#This Row],[OrderDate]],"mmm")</f>
        <v>Oct</v>
      </c>
      <c r="J133" s="3">
        <f>SUMIFS(tbl_OrderProduct[LinePrice],tbl_OrderProduct[OrderID],tbl_Order[[#This Row],[OrderID]])</f>
        <v>196.49</v>
      </c>
      <c r="K133" s="3" cm="1">
        <f t="array" ref="K133">tbl_Order[[#This Row],[Order Price]]*_xlfn.XLOOKUP(tbl_Order[[#This Row],[Order Year]],_xlfn.ANCHORARRAY('BYROW,BYCOL,MAP Exercises'!$J$111),'BYROW,BYCOL,MAP Exercises'!$L$111:$L$120)</f>
        <v>216.13900000000004</v>
      </c>
    </row>
    <row r="134" spans="1:11" x14ac:dyDescent="0.4">
      <c r="A134" t="s">
        <v>300</v>
      </c>
      <c r="B134" t="s">
        <v>2366</v>
      </c>
      <c r="C134" s="1">
        <v>42664</v>
      </c>
      <c r="D134" t="s">
        <v>15</v>
      </c>
      <c r="E134" t="s">
        <v>167</v>
      </c>
      <c r="F134" t="s">
        <v>16</v>
      </c>
      <c r="G134">
        <f>YEAR(tbl_Order[[#This Row],[OrderDate]])</f>
        <v>2016</v>
      </c>
      <c r="H134">
        <f>MONTH(tbl_Order[[#This Row],[OrderDate]])</f>
        <v>10</v>
      </c>
      <c r="I134" t="str">
        <f>TEXT(tbl_Order[[#This Row],[OrderDate]],"mmm")</f>
        <v>Oct</v>
      </c>
      <c r="J134" s="3">
        <f>SUMIFS(tbl_OrderProduct[LinePrice],tbl_OrderProduct[OrderID],tbl_Order[[#This Row],[OrderID]])</f>
        <v>137.44</v>
      </c>
      <c r="K134" s="3" cm="1">
        <f t="array" ref="K134">tbl_Order[[#This Row],[Order Price]]*_xlfn.XLOOKUP(tbl_Order[[#This Row],[Order Year]],_xlfn.ANCHORARRAY('BYROW,BYCOL,MAP Exercises'!$J$111),'BYROW,BYCOL,MAP Exercises'!$L$111:$L$120)</f>
        <v>151.184</v>
      </c>
    </row>
    <row r="135" spans="1:11" x14ac:dyDescent="0.4">
      <c r="A135" t="s">
        <v>301</v>
      </c>
      <c r="B135" t="s">
        <v>2503</v>
      </c>
      <c r="C135" s="1">
        <v>42667</v>
      </c>
      <c r="D135" t="s">
        <v>17</v>
      </c>
      <c r="E135" t="s">
        <v>18</v>
      </c>
      <c r="F135" t="s">
        <v>16</v>
      </c>
      <c r="G135">
        <f>YEAR(tbl_Order[[#This Row],[OrderDate]])</f>
        <v>2016</v>
      </c>
      <c r="H135">
        <f>MONTH(tbl_Order[[#This Row],[OrderDate]])</f>
        <v>10</v>
      </c>
      <c r="I135" t="str">
        <f>TEXT(tbl_Order[[#This Row],[OrderDate]],"mmm")</f>
        <v>Oct</v>
      </c>
      <c r="J135" s="3">
        <f>SUMIFS(tbl_OrderProduct[LinePrice],tbl_OrderProduct[OrderID],tbl_Order[[#This Row],[OrderID]])</f>
        <v>235.88</v>
      </c>
      <c r="K135" s="3" cm="1">
        <f t="array" ref="K135">tbl_Order[[#This Row],[Order Price]]*_xlfn.XLOOKUP(tbl_Order[[#This Row],[Order Year]],_xlfn.ANCHORARRAY('BYROW,BYCOL,MAP Exercises'!$J$111),'BYROW,BYCOL,MAP Exercises'!$L$111:$L$120)</f>
        <v>259.46800000000002</v>
      </c>
    </row>
    <row r="136" spans="1:11" x14ac:dyDescent="0.4">
      <c r="A136" t="s">
        <v>302</v>
      </c>
      <c r="B136" t="s">
        <v>1982</v>
      </c>
      <c r="C136" s="1">
        <v>42670</v>
      </c>
      <c r="D136" t="s">
        <v>15</v>
      </c>
      <c r="E136" t="s">
        <v>167</v>
      </c>
      <c r="F136" t="s">
        <v>16</v>
      </c>
      <c r="G136">
        <f>YEAR(tbl_Order[[#This Row],[OrderDate]])</f>
        <v>2016</v>
      </c>
      <c r="H136">
        <f>MONTH(tbl_Order[[#This Row],[OrderDate]])</f>
        <v>10</v>
      </c>
      <c r="I136" t="str">
        <f>TEXT(tbl_Order[[#This Row],[OrderDate]],"mmm")</f>
        <v>Oct</v>
      </c>
      <c r="J136" s="3">
        <f>SUMIFS(tbl_OrderProduct[LinePrice],tbl_OrderProduct[OrderID],tbl_Order[[#This Row],[OrderID]])</f>
        <v>378.73</v>
      </c>
      <c r="K136" s="3" cm="1">
        <f t="array" ref="K136">tbl_Order[[#This Row],[Order Price]]*_xlfn.XLOOKUP(tbl_Order[[#This Row],[Order Year]],_xlfn.ANCHORARRAY('BYROW,BYCOL,MAP Exercises'!$J$111),'BYROW,BYCOL,MAP Exercises'!$L$111:$L$120)</f>
        <v>416.60300000000007</v>
      </c>
    </row>
    <row r="137" spans="1:11" x14ac:dyDescent="0.4">
      <c r="A137" t="s">
        <v>303</v>
      </c>
      <c r="B137" t="s">
        <v>2052</v>
      </c>
      <c r="C137" s="1">
        <v>42673</v>
      </c>
      <c r="D137" t="s">
        <v>17</v>
      </c>
      <c r="E137" t="s">
        <v>167</v>
      </c>
      <c r="F137" t="s">
        <v>16</v>
      </c>
      <c r="G137">
        <f>YEAR(tbl_Order[[#This Row],[OrderDate]])</f>
        <v>2016</v>
      </c>
      <c r="H137">
        <f>MONTH(tbl_Order[[#This Row],[OrderDate]])</f>
        <v>10</v>
      </c>
      <c r="I137" t="str">
        <f>TEXT(tbl_Order[[#This Row],[OrderDate]],"mmm")</f>
        <v>Oct</v>
      </c>
      <c r="J137" s="3">
        <f>SUMIFS(tbl_OrderProduct[LinePrice],tbl_OrderProduct[OrderID],tbl_Order[[#This Row],[OrderID]])</f>
        <v>70.989999999999995</v>
      </c>
      <c r="K137" s="3" cm="1">
        <f t="array" ref="K137">tbl_Order[[#This Row],[Order Price]]*_xlfn.XLOOKUP(tbl_Order[[#This Row],[Order Year]],_xlfn.ANCHORARRAY('BYROW,BYCOL,MAP Exercises'!$J$111),'BYROW,BYCOL,MAP Exercises'!$L$111:$L$120)</f>
        <v>78.088999999999999</v>
      </c>
    </row>
    <row r="138" spans="1:11" x14ac:dyDescent="0.4">
      <c r="A138" t="s">
        <v>304</v>
      </c>
      <c r="B138" t="s">
        <v>2465</v>
      </c>
      <c r="C138" s="1">
        <v>42676</v>
      </c>
      <c r="D138" t="s">
        <v>15</v>
      </c>
      <c r="E138" t="s">
        <v>20</v>
      </c>
      <c r="F138" t="s">
        <v>16</v>
      </c>
      <c r="G138">
        <f>YEAR(tbl_Order[[#This Row],[OrderDate]])</f>
        <v>2016</v>
      </c>
      <c r="H138">
        <f>MONTH(tbl_Order[[#This Row],[OrderDate]])</f>
        <v>11</v>
      </c>
      <c r="I138" t="str">
        <f>TEXT(tbl_Order[[#This Row],[OrderDate]],"mmm")</f>
        <v>Nov</v>
      </c>
      <c r="J138" s="3">
        <f>SUMIFS(tbl_OrderProduct[LinePrice],tbl_OrderProduct[OrderID],tbl_Order[[#This Row],[OrderID]])</f>
        <v>60.489999999999995</v>
      </c>
      <c r="K138" s="3" cm="1">
        <f t="array" ref="K138">tbl_Order[[#This Row],[Order Price]]*_xlfn.XLOOKUP(tbl_Order[[#This Row],[Order Year]],_xlfn.ANCHORARRAY('BYROW,BYCOL,MAP Exercises'!$J$111),'BYROW,BYCOL,MAP Exercises'!$L$111:$L$120)</f>
        <v>66.539000000000001</v>
      </c>
    </row>
    <row r="139" spans="1:11" x14ac:dyDescent="0.4">
      <c r="A139" t="s">
        <v>305</v>
      </c>
      <c r="B139" t="s">
        <v>2311</v>
      </c>
      <c r="C139" s="1">
        <v>42677</v>
      </c>
      <c r="D139" t="s">
        <v>15</v>
      </c>
      <c r="E139" t="s">
        <v>18</v>
      </c>
      <c r="F139" t="s">
        <v>16</v>
      </c>
      <c r="G139">
        <f>YEAR(tbl_Order[[#This Row],[OrderDate]])</f>
        <v>2016</v>
      </c>
      <c r="H139">
        <f>MONTH(tbl_Order[[#This Row],[OrderDate]])</f>
        <v>11</v>
      </c>
      <c r="I139" t="str">
        <f>TEXT(tbl_Order[[#This Row],[OrderDate]],"mmm")</f>
        <v>Nov</v>
      </c>
      <c r="J139" s="3">
        <f>SUMIFS(tbl_OrderProduct[LinePrice],tbl_OrderProduct[OrderID],tbl_Order[[#This Row],[OrderID]])</f>
        <v>187.95</v>
      </c>
      <c r="K139" s="3" cm="1">
        <f t="array" ref="K139">tbl_Order[[#This Row],[Order Price]]*_xlfn.XLOOKUP(tbl_Order[[#This Row],[Order Year]],_xlfn.ANCHORARRAY('BYROW,BYCOL,MAP Exercises'!$J$111),'BYROW,BYCOL,MAP Exercises'!$L$111:$L$120)</f>
        <v>206.745</v>
      </c>
    </row>
    <row r="140" spans="1:11" x14ac:dyDescent="0.4">
      <c r="A140" t="s">
        <v>306</v>
      </c>
      <c r="B140" t="s">
        <v>1939</v>
      </c>
      <c r="C140" s="1">
        <v>42680</v>
      </c>
      <c r="D140" t="s">
        <v>17</v>
      </c>
      <c r="E140" t="s">
        <v>18</v>
      </c>
      <c r="F140" t="s">
        <v>16</v>
      </c>
      <c r="G140">
        <f>YEAR(tbl_Order[[#This Row],[OrderDate]])</f>
        <v>2016</v>
      </c>
      <c r="H140">
        <f>MONTH(tbl_Order[[#This Row],[OrderDate]])</f>
        <v>11</v>
      </c>
      <c r="I140" t="str">
        <f>TEXT(tbl_Order[[#This Row],[OrderDate]],"mmm")</f>
        <v>Nov</v>
      </c>
      <c r="J140" s="3">
        <f>SUMIFS(tbl_OrderProduct[LinePrice],tbl_OrderProduct[OrderID],tbl_Order[[#This Row],[OrderID]])</f>
        <v>38.49</v>
      </c>
      <c r="K140" s="3" cm="1">
        <f t="array" ref="K140">tbl_Order[[#This Row],[Order Price]]*_xlfn.XLOOKUP(tbl_Order[[#This Row],[Order Year]],_xlfn.ANCHORARRAY('BYROW,BYCOL,MAP Exercises'!$J$111),'BYROW,BYCOL,MAP Exercises'!$L$111:$L$120)</f>
        <v>42.339000000000006</v>
      </c>
    </row>
    <row r="141" spans="1:11" x14ac:dyDescent="0.4">
      <c r="A141" t="s">
        <v>307</v>
      </c>
      <c r="B141" t="s">
        <v>1883</v>
      </c>
      <c r="C141" s="1">
        <v>42683</v>
      </c>
      <c r="D141" t="s">
        <v>15</v>
      </c>
      <c r="E141" t="s">
        <v>167</v>
      </c>
      <c r="F141" t="s">
        <v>16</v>
      </c>
      <c r="G141">
        <f>YEAR(tbl_Order[[#This Row],[OrderDate]])</f>
        <v>2016</v>
      </c>
      <c r="H141">
        <f>MONTH(tbl_Order[[#This Row],[OrderDate]])</f>
        <v>11</v>
      </c>
      <c r="I141" t="str">
        <f>TEXT(tbl_Order[[#This Row],[OrderDate]],"mmm")</f>
        <v>Nov</v>
      </c>
      <c r="J141" s="3">
        <f>SUMIFS(tbl_OrderProduct[LinePrice],tbl_OrderProduct[OrderID],tbl_Order[[#This Row],[OrderID]])</f>
        <v>130.88999999999999</v>
      </c>
      <c r="K141" s="3" cm="1">
        <f t="array" ref="K141">tbl_Order[[#This Row],[Order Price]]*_xlfn.XLOOKUP(tbl_Order[[#This Row],[Order Year]],_xlfn.ANCHORARRAY('BYROW,BYCOL,MAP Exercises'!$J$111),'BYROW,BYCOL,MAP Exercises'!$L$111:$L$120)</f>
        <v>143.97899999999998</v>
      </c>
    </row>
    <row r="142" spans="1:11" x14ac:dyDescent="0.4">
      <c r="A142" t="s">
        <v>308</v>
      </c>
      <c r="B142" t="s">
        <v>1812</v>
      </c>
      <c r="C142" s="1">
        <v>42685</v>
      </c>
      <c r="D142" t="s">
        <v>17</v>
      </c>
      <c r="E142" t="s">
        <v>18</v>
      </c>
      <c r="F142" t="s">
        <v>16</v>
      </c>
      <c r="G142">
        <f>YEAR(tbl_Order[[#This Row],[OrderDate]])</f>
        <v>2016</v>
      </c>
      <c r="H142">
        <f>MONTH(tbl_Order[[#This Row],[OrderDate]])</f>
        <v>11</v>
      </c>
      <c r="I142" t="str">
        <f>TEXT(tbl_Order[[#This Row],[OrderDate]],"mmm")</f>
        <v>Nov</v>
      </c>
      <c r="J142" s="3">
        <f>SUMIFS(tbl_OrderProduct[LinePrice],tbl_OrderProduct[OrderID],tbl_Order[[#This Row],[OrderID]])</f>
        <v>211.5</v>
      </c>
      <c r="K142" s="3" cm="1">
        <f t="array" ref="K142">tbl_Order[[#This Row],[Order Price]]*_xlfn.XLOOKUP(tbl_Order[[#This Row],[Order Year]],_xlfn.ANCHORARRAY('BYROW,BYCOL,MAP Exercises'!$J$111),'BYROW,BYCOL,MAP Exercises'!$L$111:$L$120)</f>
        <v>232.65</v>
      </c>
    </row>
    <row r="143" spans="1:11" x14ac:dyDescent="0.4">
      <c r="A143" t="s">
        <v>309</v>
      </c>
      <c r="B143" t="s">
        <v>2133</v>
      </c>
      <c r="C143" s="1">
        <v>42685</v>
      </c>
      <c r="D143" t="s">
        <v>17</v>
      </c>
      <c r="E143" t="s">
        <v>167</v>
      </c>
      <c r="F143" t="s">
        <v>16</v>
      </c>
      <c r="G143">
        <f>YEAR(tbl_Order[[#This Row],[OrderDate]])</f>
        <v>2016</v>
      </c>
      <c r="H143">
        <f>MONTH(tbl_Order[[#This Row],[OrderDate]])</f>
        <v>11</v>
      </c>
      <c r="I143" t="str">
        <f>TEXT(tbl_Order[[#This Row],[OrderDate]],"mmm")</f>
        <v>Nov</v>
      </c>
      <c r="J143" s="3">
        <f>SUMIFS(tbl_OrderProduct[LinePrice],tbl_OrderProduct[OrderID],tbl_Order[[#This Row],[OrderID]])</f>
        <v>184.85</v>
      </c>
      <c r="K143" s="3" cm="1">
        <f t="array" ref="K143">tbl_Order[[#This Row],[Order Price]]*_xlfn.XLOOKUP(tbl_Order[[#This Row],[Order Year]],_xlfn.ANCHORARRAY('BYROW,BYCOL,MAP Exercises'!$J$111),'BYROW,BYCOL,MAP Exercises'!$L$111:$L$120)</f>
        <v>203.33500000000001</v>
      </c>
    </row>
    <row r="144" spans="1:11" x14ac:dyDescent="0.4">
      <c r="A144" t="s">
        <v>310</v>
      </c>
      <c r="B144" t="s">
        <v>1956</v>
      </c>
      <c r="C144" s="1">
        <v>42686</v>
      </c>
      <c r="D144" t="s">
        <v>17</v>
      </c>
      <c r="E144" t="s">
        <v>20</v>
      </c>
      <c r="F144" t="s">
        <v>16</v>
      </c>
      <c r="G144">
        <f>YEAR(tbl_Order[[#This Row],[OrderDate]])</f>
        <v>2016</v>
      </c>
      <c r="H144">
        <f>MONTH(tbl_Order[[#This Row],[OrderDate]])</f>
        <v>11</v>
      </c>
      <c r="I144" t="str">
        <f>TEXT(tbl_Order[[#This Row],[OrderDate]],"mmm")</f>
        <v>Nov</v>
      </c>
      <c r="J144" s="3">
        <f>SUMIFS(tbl_OrderProduct[LinePrice],tbl_OrderProduct[OrderID],tbl_Order[[#This Row],[OrderID]])</f>
        <v>31</v>
      </c>
      <c r="K144" s="3" cm="1">
        <f t="array" ref="K144">tbl_Order[[#This Row],[Order Price]]*_xlfn.XLOOKUP(tbl_Order[[#This Row],[Order Year]],_xlfn.ANCHORARRAY('BYROW,BYCOL,MAP Exercises'!$J$111),'BYROW,BYCOL,MAP Exercises'!$L$111:$L$120)</f>
        <v>34.1</v>
      </c>
    </row>
    <row r="145" spans="1:11" x14ac:dyDescent="0.4">
      <c r="A145" t="s">
        <v>311</v>
      </c>
      <c r="B145" t="s">
        <v>2270</v>
      </c>
      <c r="C145" s="1">
        <v>42686</v>
      </c>
      <c r="D145" t="s">
        <v>15</v>
      </c>
      <c r="E145" t="s">
        <v>167</v>
      </c>
      <c r="F145" t="s">
        <v>16</v>
      </c>
      <c r="G145">
        <f>YEAR(tbl_Order[[#This Row],[OrderDate]])</f>
        <v>2016</v>
      </c>
      <c r="H145">
        <f>MONTH(tbl_Order[[#This Row],[OrderDate]])</f>
        <v>11</v>
      </c>
      <c r="I145" t="str">
        <f>TEXT(tbl_Order[[#This Row],[OrderDate]],"mmm")</f>
        <v>Nov</v>
      </c>
      <c r="J145" s="3">
        <f>SUMIFS(tbl_OrderProduct[LinePrice],tbl_OrderProduct[OrderID],tbl_Order[[#This Row],[OrderID]])</f>
        <v>59.95</v>
      </c>
      <c r="K145" s="3" cm="1">
        <f t="array" ref="K145">tbl_Order[[#This Row],[Order Price]]*_xlfn.XLOOKUP(tbl_Order[[#This Row],[Order Year]],_xlfn.ANCHORARRAY('BYROW,BYCOL,MAP Exercises'!$J$111),'BYROW,BYCOL,MAP Exercises'!$L$111:$L$120)</f>
        <v>65.945000000000007</v>
      </c>
    </row>
    <row r="146" spans="1:11" x14ac:dyDescent="0.4">
      <c r="A146" t="s">
        <v>312</v>
      </c>
      <c r="B146" t="s">
        <v>1940</v>
      </c>
      <c r="C146" s="1">
        <v>42688</v>
      </c>
      <c r="D146" t="s">
        <v>17</v>
      </c>
      <c r="E146" t="s">
        <v>18</v>
      </c>
      <c r="F146" t="s">
        <v>16</v>
      </c>
      <c r="G146">
        <f>YEAR(tbl_Order[[#This Row],[OrderDate]])</f>
        <v>2016</v>
      </c>
      <c r="H146">
        <f>MONTH(tbl_Order[[#This Row],[OrderDate]])</f>
        <v>11</v>
      </c>
      <c r="I146" t="str">
        <f>TEXT(tbl_Order[[#This Row],[OrderDate]],"mmm")</f>
        <v>Nov</v>
      </c>
      <c r="J146" s="3">
        <f>SUMIFS(tbl_OrderProduct[LinePrice],tbl_OrderProduct[OrderID],tbl_Order[[#This Row],[OrderID]])</f>
        <v>103.99000000000001</v>
      </c>
      <c r="K146" s="3" cm="1">
        <f t="array" ref="K146">tbl_Order[[#This Row],[Order Price]]*_xlfn.XLOOKUP(tbl_Order[[#This Row],[Order Year]],_xlfn.ANCHORARRAY('BYROW,BYCOL,MAP Exercises'!$J$111),'BYROW,BYCOL,MAP Exercises'!$L$111:$L$120)</f>
        <v>114.38900000000002</v>
      </c>
    </row>
    <row r="147" spans="1:11" x14ac:dyDescent="0.4">
      <c r="A147" t="s">
        <v>313</v>
      </c>
      <c r="B147" t="s">
        <v>1786</v>
      </c>
      <c r="C147" s="1">
        <v>42691</v>
      </c>
      <c r="D147" t="s">
        <v>15</v>
      </c>
      <c r="E147" t="s">
        <v>167</v>
      </c>
      <c r="F147" t="s">
        <v>16</v>
      </c>
      <c r="G147">
        <f>YEAR(tbl_Order[[#This Row],[OrderDate]])</f>
        <v>2016</v>
      </c>
      <c r="H147">
        <f>MONTH(tbl_Order[[#This Row],[OrderDate]])</f>
        <v>11</v>
      </c>
      <c r="I147" t="str">
        <f>TEXT(tbl_Order[[#This Row],[OrderDate]],"mmm")</f>
        <v>Nov</v>
      </c>
      <c r="J147" s="3">
        <f>SUMIFS(tbl_OrderProduct[LinePrice],tbl_OrderProduct[OrderID],tbl_Order[[#This Row],[OrderID]])</f>
        <v>15.5</v>
      </c>
      <c r="K147" s="3" cm="1">
        <f t="array" ref="K147">tbl_Order[[#This Row],[Order Price]]*_xlfn.XLOOKUP(tbl_Order[[#This Row],[Order Year]],_xlfn.ANCHORARRAY('BYROW,BYCOL,MAP Exercises'!$J$111),'BYROW,BYCOL,MAP Exercises'!$L$111:$L$120)</f>
        <v>17.05</v>
      </c>
    </row>
    <row r="148" spans="1:11" x14ac:dyDescent="0.4">
      <c r="A148" t="s">
        <v>314</v>
      </c>
      <c r="B148" t="s">
        <v>1900</v>
      </c>
      <c r="C148" s="1">
        <v>42694</v>
      </c>
      <c r="D148" t="s">
        <v>15</v>
      </c>
      <c r="E148" t="s">
        <v>167</v>
      </c>
      <c r="F148" t="s">
        <v>16</v>
      </c>
      <c r="G148">
        <f>YEAR(tbl_Order[[#This Row],[OrderDate]])</f>
        <v>2016</v>
      </c>
      <c r="H148">
        <f>MONTH(tbl_Order[[#This Row],[OrderDate]])</f>
        <v>11</v>
      </c>
      <c r="I148" t="str">
        <f>TEXT(tbl_Order[[#This Row],[OrderDate]],"mmm")</f>
        <v>Nov</v>
      </c>
      <c r="J148" s="3">
        <f>SUMIFS(tbl_OrderProduct[LinePrice],tbl_OrderProduct[OrderID],tbl_Order[[#This Row],[OrderID]])</f>
        <v>98.98</v>
      </c>
      <c r="K148" s="3" cm="1">
        <f t="array" ref="K148">tbl_Order[[#This Row],[Order Price]]*_xlfn.XLOOKUP(tbl_Order[[#This Row],[Order Year]],_xlfn.ANCHORARRAY('BYROW,BYCOL,MAP Exercises'!$J$111),'BYROW,BYCOL,MAP Exercises'!$L$111:$L$120)</f>
        <v>108.87800000000001</v>
      </c>
    </row>
    <row r="149" spans="1:11" x14ac:dyDescent="0.4">
      <c r="A149" t="s">
        <v>315</v>
      </c>
      <c r="B149" t="s">
        <v>2529</v>
      </c>
      <c r="C149" s="1">
        <v>42695</v>
      </c>
      <c r="D149" t="s">
        <v>15</v>
      </c>
      <c r="E149" t="s">
        <v>167</v>
      </c>
      <c r="F149" t="s">
        <v>16</v>
      </c>
      <c r="G149">
        <f>YEAR(tbl_Order[[#This Row],[OrderDate]])</f>
        <v>2016</v>
      </c>
      <c r="H149">
        <f>MONTH(tbl_Order[[#This Row],[OrderDate]])</f>
        <v>11</v>
      </c>
      <c r="I149" t="str">
        <f>TEXT(tbl_Order[[#This Row],[OrderDate]],"mmm")</f>
        <v>Nov</v>
      </c>
      <c r="J149" s="3">
        <f>SUMIFS(tbl_OrderProduct[LinePrice],tbl_OrderProduct[OrderID],tbl_Order[[#This Row],[OrderID]])</f>
        <v>325.97000000000003</v>
      </c>
      <c r="K149" s="3" cm="1">
        <f t="array" ref="K149">tbl_Order[[#This Row],[Order Price]]*_xlfn.XLOOKUP(tbl_Order[[#This Row],[Order Year]],_xlfn.ANCHORARRAY('BYROW,BYCOL,MAP Exercises'!$J$111),'BYROW,BYCOL,MAP Exercises'!$L$111:$L$120)</f>
        <v>358.56700000000006</v>
      </c>
    </row>
    <row r="150" spans="1:11" x14ac:dyDescent="0.4">
      <c r="A150" t="s">
        <v>316</v>
      </c>
      <c r="B150" t="s">
        <v>2151</v>
      </c>
      <c r="C150" s="1">
        <v>42696</v>
      </c>
      <c r="D150" t="s">
        <v>166</v>
      </c>
      <c r="E150" t="s">
        <v>167</v>
      </c>
      <c r="F150" t="s">
        <v>16</v>
      </c>
      <c r="G150">
        <f>YEAR(tbl_Order[[#This Row],[OrderDate]])</f>
        <v>2016</v>
      </c>
      <c r="H150">
        <f>MONTH(tbl_Order[[#This Row],[OrderDate]])</f>
        <v>11</v>
      </c>
      <c r="I150" t="str">
        <f>TEXT(tbl_Order[[#This Row],[OrderDate]],"mmm")</f>
        <v>Nov</v>
      </c>
      <c r="J150" s="3">
        <f>SUMIFS(tbl_OrderProduct[LinePrice],tbl_OrderProduct[OrderID],tbl_Order[[#This Row],[OrderID]])</f>
        <v>94.43</v>
      </c>
      <c r="K150" s="3" cm="1">
        <f t="array" ref="K150">tbl_Order[[#This Row],[Order Price]]*_xlfn.XLOOKUP(tbl_Order[[#This Row],[Order Year]],_xlfn.ANCHORARRAY('BYROW,BYCOL,MAP Exercises'!$J$111),'BYROW,BYCOL,MAP Exercises'!$L$111:$L$120)</f>
        <v>103.87300000000002</v>
      </c>
    </row>
    <row r="151" spans="1:11" x14ac:dyDescent="0.4">
      <c r="A151" t="s">
        <v>317</v>
      </c>
      <c r="B151" t="s">
        <v>1990</v>
      </c>
      <c r="C151" s="1">
        <v>42700</v>
      </c>
      <c r="D151" t="s">
        <v>166</v>
      </c>
      <c r="E151" t="s">
        <v>20</v>
      </c>
      <c r="F151" t="s">
        <v>16</v>
      </c>
      <c r="G151">
        <f>YEAR(tbl_Order[[#This Row],[OrderDate]])</f>
        <v>2016</v>
      </c>
      <c r="H151">
        <f>MONTH(tbl_Order[[#This Row],[OrderDate]])</f>
        <v>11</v>
      </c>
      <c r="I151" t="str">
        <f>TEXT(tbl_Order[[#This Row],[OrderDate]],"mmm")</f>
        <v>Nov</v>
      </c>
      <c r="J151" s="3">
        <f>SUMIFS(tbl_OrderProduct[LinePrice],tbl_OrderProduct[OrderID],tbl_Order[[#This Row],[OrderID]])</f>
        <v>118.95</v>
      </c>
      <c r="K151" s="3" cm="1">
        <f t="array" ref="K151">tbl_Order[[#This Row],[Order Price]]*_xlfn.XLOOKUP(tbl_Order[[#This Row],[Order Year]],_xlfn.ANCHORARRAY('BYROW,BYCOL,MAP Exercises'!$J$111),'BYROW,BYCOL,MAP Exercises'!$L$111:$L$120)</f>
        <v>130.84500000000003</v>
      </c>
    </row>
    <row r="152" spans="1:11" x14ac:dyDescent="0.4">
      <c r="A152" t="s">
        <v>318</v>
      </c>
      <c r="B152" t="s">
        <v>2040</v>
      </c>
      <c r="C152" s="1">
        <v>42703</v>
      </c>
      <c r="D152" t="s">
        <v>17</v>
      </c>
      <c r="E152" t="s">
        <v>20</v>
      </c>
      <c r="F152" t="s">
        <v>16</v>
      </c>
      <c r="G152">
        <f>YEAR(tbl_Order[[#This Row],[OrderDate]])</f>
        <v>2016</v>
      </c>
      <c r="H152">
        <f>MONTH(tbl_Order[[#This Row],[OrderDate]])</f>
        <v>11</v>
      </c>
      <c r="I152" t="str">
        <f>TEXT(tbl_Order[[#This Row],[OrderDate]],"mmm")</f>
        <v>Nov</v>
      </c>
      <c r="J152" s="3">
        <f>SUMIFS(tbl_OrderProduct[LinePrice],tbl_OrderProduct[OrderID],tbl_Order[[#This Row],[OrderID]])</f>
        <v>54.5</v>
      </c>
      <c r="K152" s="3" cm="1">
        <f t="array" ref="K152">tbl_Order[[#This Row],[Order Price]]*_xlfn.XLOOKUP(tbl_Order[[#This Row],[Order Year]],_xlfn.ANCHORARRAY('BYROW,BYCOL,MAP Exercises'!$J$111),'BYROW,BYCOL,MAP Exercises'!$L$111:$L$120)</f>
        <v>59.95</v>
      </c>
    </row>
    <row r="153" spans="1:11" x14ac:dyDescent="0.4">
      <c r="A153" t="s">
        <v>319</v>
      </c>
      <c r="B153" t="s">
        <v>1921</v>
      </c>
      <c r="C153" s="1">
        <v>42704</v>
      </c>
      <c r="D153" t="s">
        <v>15</v>
      </c>
      <c r="E153" t="s">
        <v>167</v>
      </c>
      <c r="F153" t="s">
        <v>16</v>
      </c>
      <c r="G153">
        <f>YEAR(tbl_Order[[#This Row],[OrderDate]])</f>
        <v>2016</v>
      </c>
      <c r="H153">
        <f>MONTH(tbl_Order[[#This Row],[OrderDate]])</f>
        <v>11</v>
      </c>
      <c r="I153" t="str">
        <f>TEXT(tbl_Order[[#This Row],[OrderDate]],"mmm")</f>
        <v>Nov</v>
      </c>
      <c r="J153" s="3">
        <f>SUMIFS(tbl_OrderProduct[LinePrice],tbl_OrderProduct[OrderID],tbl_Order[[#This Row],[OrderID]])</f>
        <v>165.85</v>
      </c>
      <c r="K153" s="3" cm="1">
        <f t="array" ref="K153">tbl_Order[[#This Row],[Order Price]]*_xlfn.XLOOKUP(tbl_Order[[#This Row],[Order Year]],_xlfn.ANCHORARRAY('BYROW,BYCOL,MAP Exercises'!$J$111),'BYROW,BYCOL,MAP Exercises'!$L$111:$L$120)</f>
        <v>182.435</v>
      </c>
    </row>
    <row r="154" spans="1:11" x14ac:dyDescent="0.4">
      <c r="A154" t="s">
        <v>320</v>
      </c>
      <c r="B154" t="s">
        <v>1868</v>
      </c>
      <c r="C154" s="1">
        <v>42708</v>
      </c>
      <c r="D154" t="s">
        <v>15</v>
      </c>
      <c r="E154" t="s">
        <v>167</v>
      </c>
      <c r="F154" t="s">
        <v>16</v>
      </c>
      <c r="G154">
        <f>YEAR(tbl_Order[[#This Row],[OrderDate]])</f>
        <v>2016</v>
      </c>
      <c r="H154">
        <f>MONTH(tbl_Order[[#This Row],[OrderDate]])</f>
        <v>12</v>
      </c>
      <c r="I154" t="str">
        <f>TEXT(tbl_Order[[#This Row],[OrderDate]],"mmm")</f>
        <v>Dec</v>
      </c>
      <c r="J154" s="3">
        <f>SUMIFS(tbl_OrderProduct[LinePrice],tbl_OrderProduct[OrderID],tbl_Order[[#This Row],[OrderID]])</f>
        <v>143.49</v>
      </c>
      <c r="K154" s="3" cm="1">
        <f t="array" ref="K154">tbl_Order[[#This Row],[Order Price]]*_xlfn.XLOOKUP(tbl_Order[[#This Row],[Order Year]],_xlfn.ANCHORARRAY('BYROW,BYCOL,MAP Exercises'!$J$111),'BYROW,BYCOL,MAP Exercises'!$L$111:$L$120)</f>
        <v>157.83900000000003</v>
      </c>
    </row>
    <row r="155" spans="1:11" x14ac:dyDescent="0.4">
      <c r="A155" t="s">
        <v>321</v>
      </c>
      <c r="B155" t="s">
        <v>2444</v>
      </c>
      <c r="C155" s="1">
        <v>42710</v>
      </c>
      <c r="D155" t="s">
        <v>15</v>
      </c>
      <c r="E155" t="s">
        <v>18</v>
      </c>
      <c r="F155" t="s">
        <v>16</v>
      </c>
      <c r="G155">
        <f>YEAR(tbl_Order[[#This Row],[OrderDate]])</f>
        <v>2016</v>
      </c>
      <c r="H155">
        <f>MONTH(tbl_Order[[#This Row],[OrderDate]])</f>
        <v>12</v>
      </c>
      <c r="I155" t="str">
        <f>TEXT(tbl_Order[[#This Row],[OrderDate]],"mmm")</f>
        <v>Dec</v>
      </c>
      <c r="J155" s="3">
        <f>SUMIFS(tbl_OrderProduct[LinePrice],tbl_OrderProduct[OrderID],tbl_Order[[#This Row],[OrderID]])</f>
        <v>33.5</v>
      </c>
      <c r="K155" s="3" cm="1">
        <f t="array" ref="K155">tbl_Order[[#This Row],[Order Price]]*_xlfn.XLOOKUP(tbl_Order[[#This Row],[Order Year]],_xlfn.ANCHORARRAY('BYROW,BYCOL,MAP Exercises'!$J$111),'BYROW,BYCOL,MAP Exercises'!$L$111:$L$120)</f>
        <v>36.85</v>
      </c>
    </row>
    <row r="156" spans="1:11" x14ac:dyDescent="0.4">
      <c r="A156" t="s">
        <v>322</v>
      </c>
      <c r="B156" t="s">
        <v>2398</v>
      </c>
      <c r="C156" s="1">
        <v>42713</v>
      </c>
      <c r="D156" t="s">
        <v>15</v>
      </c>
      <c r="E156" t="s">
        <v>18</v>
      </c>
      <c r="F156" t="s">
        <v>16</v>
      </c>
      <c r="G156">
        <f>YEAR(tbl_Order[[#This Row],[OrderDate]])</f>
        <v>2016</v>
      </c>
      <c r="H156">
        <f>MONTH(tbl_Order[[#This Row],[OrderDate]])</f>
        <v>12</v>
      </c>
      <c r="I156" t="str">
        <f>TEXT(tbl_Order[[#This Row],[OrderDate]],"mmm")</f>
        <v>Dec</v>
      </c>
      <c r="J156" s="3">
        <f>SUMIFS(tbl_OrderProduct[LinePrice],tbl_OrderProduct[OrderID],tbl_Order[[#This Row],[OrderID]])</f>
        <v>70.95</v>
      </c>
      <c r="K156" s="3" cm="1">
        <f t="array" ref="K156">tbl_Order[[#This Row],[Order Price]]*_xlfn.XLOOKUP(tbl_Order[[#This Row],[Order Year]],_xlfn.ANCHORARRAY('BYROW,BYCOL,MAP Exercises'!$J$111),'BYROW,BYCOL,MAP Exercises'!$L$111:$L$120)</f>
        <v>78.045000000000016</v>
      </c>
    </row>
    <row r="157" spans="1:11" x14ac:dyDescent="0.4">
      <c r="A157" t="s">
        <v>323</v>
      </c>
      <c r="B157" t="s">
        <v>1876</v>
      </c>
      <c r="C157" s="1">
        <v>42715</v>
      </c>
      <c r="D157" t="s">
        <v>15</v>
      </c>
      <c r="E157" t="s">
        <v>167</v>
      </c>
      <c r="F157" t="s">
        <v>16</v>
      </c>
      <c r="G157">
        <f>YEAR(tbl_Order[[#This Row],[OrderDate]])</f>
        <v>2016</v>
      </c>
      <c r="H157">
        <f>MONTH(tbl_Order[[#This Row],[OrderDate]])</f>
        <v>12</v>
      </c>
      <c r="I157" t="str">
        <f>TEXT(tbl_Order[[#This Row],[OrderDate]],"mmm")</f>
        <v>Dec</v>
      </c>
      <c r="J157" s="3">
        <f>SUMIFS(tbl_OrderProduct[LinePrice],tbl_OrderProduct[OrderID],tbl_Order[[#This Row],[OrderID]])</f>
        <v>60.95</v>
      </c>
      <c r="K157" s="3" cm="1">
        <f t="array" ref="K157">tbl_Order[[#This Row],[Order Price]]*_xlfn.XLOOKUP(tbl_Order[[#This Row],[Order Year]],_xlfn.ANCHORARRAY('BYROW,BYCOL,MAP Exercises'!$J$111),'BYROW,BYCOL,MAP Exercises'!$L$111:$L$120)</f>
        <v>67.045000000000002</v>
      </c>
    </row>
    <row r="158" spans="1:11" x14ac:dyDescent="0.4">
      <c r="A158" t="s">
        <v>324</v>
      </c>
      <c r="B158" t="s">
        <v>1832</v>
      </c>
      <c r="C158" s="1">
        <v>42717</v>
      </c>
      <c r="D158" t="s">
        <v>17</v>
      </c>
      <c r="E158" t="s">
        <v>18</v>
      </c>
      <c r="F158" t="s">
        <v>16</v>
      </c>
      <c r="G158">
        <f>YEAR(tbl_Order[[#This Row],[OrderDate]])</f>
        <v>2016</v>
      </c>
      <c r="H158">
        <f>MONTH(tbl_Order[[#This Row],[OrderDate]])</f>
        <v>12</v>
      </c>
      <c r="I158" t="str">
        <f>TEXT(tbl_Order[[#This Row],[OrderDate]],"mmm")</f>
        <v>Dec</v>
      </c>
      <c r="J158" s="3">
        <f>SUMIFS(tbl_OrderProduct[LinePrice],tbl_OrderProduct[OrderID],tbl_Order[[#This Row],[OrderID]])</f>
        <v>33.5</v>
      </c>
      <c r="K158" s="3" cm="1">
        <f t="array" ref="K158">tbl_Order[[#This Row],[Order Price]]*_xlfn.XLOOKUP(tbl_Order[[#This Row],[Order Year]],_xlfn.ANCHORARRAY('BYROW,BYCOL,MAP Exercises'!$J$111),'BYROW,BYCOL,MAP Exercises'!$L$111:$L$120)</f>
        <v>36.85</v>
      </c>
    </row>
    <row r="159" spans="1:11" x14ac:dyDescent="0.4">
      <c r="A159" t="s">
        <v>325</v>
      </c>
      <c r="B159" t="s">
        <v>2435</v>
      </c>
      <c r="C159" s="1">
        <v>42718</v>
      </c>
      <c r="D159" t="s">
        <v>15</v>
      </c>
      <c r="E159" t="s">
        <v>18</v>
      </c>
      <c r="F159" t="s">
        <v>16</v>
      </c>
      <c r="G159">
        <f>YEAR(tbl_Order[[#This Row],[OrderDate]])</f>
        <v>2016</v>
      </c>
      <c r="H159">
        <f>MONTH(tbl_Order[[#This Row],[OrderDate]])</f>
        <v>12</v>
      </c>
      <c r="I159" t="str">
        <f>TEXT(tbl_Order[[#This Row],[OrderDate]],"mmm")</f>
        <v>Dec</v>
      </c>
      <c r="J159" s="3">
        <f>SUMIFS(tbl_OrderProduct[LinePrice],tbl_OrderProduct[OrderID],tbl_Order[[#This Row],[OrderID]])</f>
        <v>74.47999999999999</v>
      </c>
      <c r="K159" s="3" cm="1">
        <f t="array" ref="K159">tbl_Order[[#This Row],[Order Price]]*_xlfn.XLOOKUP(tbl_Order[[#This Row],[Order Year]],_xlfn.ANCHORARRAY('BYROW,BYCOL,MAP Exercises'!$J$111),'BYROW,BYCOL,MAP Exercises'!$L$111:$L$120)</f>
        <v>81.927999999999997</v>
      </c>
    </row>
    <row r="160" spans="1:11" x14ac:dyDescent="0.4">
      <c r="A160" t="s">
        <v>326</v>
      </c>
      <c r="B160" t="s">
        <v>2010</v>
      </c>
      <c r="C160" s="1">
        <v>42720</v>
      </c>
      <c r="D160" t="s">
        <v>15</v>
      </c>
      <c r="E160" t="s">
        <v>20</v>
      </c>
      <c r="F160" t="s">
        <v>16</v>
      </c>
      <c r="G160">
        <f>YEAR(tbl_Order[[#This Row],[OrderDate]])</f>
        <v>2016</v>
      </c>
      <c r="H160">
        <f>MONTH(tbl_Order[[#This Row],[OrderDate]])</f>
        <v>12</v>
      </c>
      <c r="I160" t="str">
        <f>TEXT(tbl_Order[[#This Row],[OrderDate]],"mmm")</f>
        <v>Dec</v>
      </c>
      <c r="J160" s="3">
        <f>SUMIFS(tbl_OrderProduct[LinePrice],tbl_OrderProduct[OrderID],tbl_Order[[#This Row],[OrderID]])</f>
        <v>98.5</v>
      </c>
      <c r="K160" s="3" cm="1">
        <f t="array" ref="K160">tbl_Order[[#This Row],[Order Price]]*_xlfn.XLOOKUP(tbl_Order[[#This Row],[Order Year]],_xlfn.ANCHORARRAY('BYROW,BYCOL,MAP Exercises'!$J$111),'BYROW,BYCOL,MAP Exercises'!$L$111:$L$120)</f>
        <v>108.35000000000001</v>
      </c>
    </row>
    <row r="161" spans="1:11" x14ac:dyDescent="0.4">
      <c r="A161" t="s">
        <v>327</v>
      </c>
      <c r="B161" t="s">
        <v>2536</v>
      </c>
      <c r="C161" s="1">
        <v>42723</v>
      </c>
      <c r="D161" t="s">
        <v>17</v>
      </c>
      <c r="E161" t="s">
        <v>18</v>
      </c>
      <c r="F161" t="s">
        <v>16</v>
      </c>
      <c r="G161">
        <f>YEAR(tbl_Order[[#This Row],[OrderDate]])</f>
        <v>2016</v>
      </c>
      <c r="H161">
        <f>MONTH(tbl_Order[[#This Row],[OrderDate]])</f>
        <v>12</v>
      </c>
      <c r="I161" t="str">
        <f>TEXT(tbl_Order[[#This Row],[OrderDate]],"mmm")</f>
        <v>Dec</v>
      </c>
      <c r="J161" s="3">
        <f>SUMIFS(tbl_OrderProduct[LinePrice],tbl_OrderProduct[OrderID],tbl_Order[[#This Row],[OrderID]])</f>
        <v>53</v>
      </c>
      <c r="K161" s="3" cm="1">
        <f t="array" ref="K161">tbl_Order[[#This Row],[Order Price]]*_xlfn.XLOOKUP(tbl_Order[[#This Row],[Order Year]],_xlfn.ANCHORARRAY('BYROW,BYCOL,MAP Exercises'!$J$111),'BYROW,BYCOL,MAP Exercises'!$L$111:$L$120)</f>
        <v>58.300000000000004</v>
      </c>
    </row>
    <row r="162" spans="1:11" x14ac:dyDescent="0.4">
      <c r="A162" t="s">
        <v>328</v>
      </c>
      <c r="B162" t="s">
        <v>2279</v>
      </c>
      <c r="C162" s="1">
        <v>42725</v>
      </c>
      <c r="D162" t="s">
        <v>15</v>
      </c>
      <c r="E162" t="s">
        <v>20</v>
      </c>
      <c r="F162" t="s">
        <v>16</v>
      </c>
      <c r="G162">
        <f>YEAR(tbl_Order[[#This Row],[OrderDate]])</f>
        <v>2016</v>
      </c>
      <c r="H162">
        <f>MONTH(tbl_Order[[#This Row],[OrderDate]])</f>
        <v>12</v>
      </c>
      <c r="I162" t="str">
        <f>TEXT(tbl_Order[[#This Row],[OrderDate]],"mmm")</f>
        <v>Dec</v>
      </c>
      <c r="J162" s="3">
        <f>SUMIFS(tbl_OrderProduct[LinePrice],tbl_OrderProduct[OrderID],tbl_Order[[#This Row],[OrderID]])</f>
        <v>80.900000000000006</v>
      </c>
      <c r="K162" s="3" cm="1">
        <f t="array" ref="K162">tbl_Order[[#This Row],[Order Price]]*_xlfn.XLOOKUP(tbl_Order[[#This Row],[Order Year]],_xlfn.ANCHORARRAY('BYROW,BYCOL,MAP Exercises'!$J$111),'BYROW,BYCOL,MAP Exercises'!$L$111:$L$120)</f>
        <v>88.990000000000009</v>
      </c>
    </row>
    <row r="163" spans="1:11" x14ac:dyDescent="0.4">
      <c r="A163" t="s">
        <v>329</v>
      </c>
      <c r="B163" t="s">
        <v>2005</v>
      </c>
      <c r="C163" s="1">
        <v>42727</v>
      </c>
      <c r="D163" t="s">
        <v>15</v>
      </c>
      <c r="E163" t="s">
        <v>20</v>
      </c>
      <c r="F163" t="s">
        <v>16</v>
      </c>
      <c r="G163">
        <f>YEAR(tbl_Order[[#This Row],[OrderDate]])</f>
        <v>2016</v>
      </c>
      <c r="H163">
        <f>MONTH(tbl_Order[[#This Row],[OrderDate]])</f>
        <v>12</v>
      </c>
      <c r="I163" t="str">
        <f>TEXT(tbl_Order[[#This Row],[OrderDate]],"mmm")</f>
        <v>Dec</v>
      </c>
      <c r="J163" s="3">
        <f>SUMIFS(tbl_OrderProduct[LinePrice],tbl_OrderProduct[OrderID],tbl_Order[[#This Row],[OrderID]])</f>
        <v>92.990000000000009</v>
      </c>
      <c r="K163" s="3" cm="1">
        <f t="array" ref="K163">tbl_Order[[#This Row],[Order Price]]*_xlfn.XLOOKUP(tbl_Order[[#This Row],[Order Year]],_xlfn.ANCHORARRAY('BYROW,BYCOL,MAP Exercises'!$J$111),'BYROW,BYCOL,MAP Exercises'!$L$111:$L$120)</f>
        <v>102.28900000000002</v>
      </c>
    </row>
    <row r="164" spans="1:11" x14ac:dyDescent="0.4">
      <c r="A164" t="s">
        <v>330</v>
      </c>
      <c r="B164" t="s">
        <v>2319</v>
      </c>
      <c r="C164" s="1">
        <v>42729</v>
      </c>
      <c r="D164" t="s">
        <v>17</v>
      </c>
      <c r="E164" t="s">
        <v>18</v>
      </c>
      <c r="F164" t="s">
        <v>16</v>
      </c>
      <c r="G164">
        <f>YEAR(tbl_Order[[#This Row],[OrderDate]])</f>
        <v>2016</v>
      </c>
      <c r="H164">
        <f>MONTH(tbl_Order[[#This Row],[OrderDate]])</f>
        <v>12</v>
      </c>
      <c r="I164" t="str">
        <f>TEXT(tbl_Order[[#This Row],[OrderDate]],"mmm")</f>
        <v>Dec</v>
      </c>
      <c r="J164" s="3">
        <f>SUMIFS(tbl_OrderProduct[LinePrice],tbl_OrderProduct[OrderID],tbl_Order[[#This Row],[OrderID]])</f>
        <v>93.48</v>
      </c>
      <c r="K164" s="3" cm="1">
        <f t="array" ref="K164">tbl_Order[[#This Row],[Order Price]]*_xlfn.XLOOKUP(tbl_Order[[#This Row],[Order Year]],_xlfn.ANCHORARRAY('BYROW,BYCOL,MAP Exercises'!$J$111),'BYROW,BYCOL,MAP Exercises'!$L$111:$L$120)</f>
        <v>102.82800000000002</v>
      </c>
    </row>
    <row r="165" spans="1:11" x14ac:dyDescent="0.4">
      <c r="A165" t="s">
        <v>331</v>
      </c>
      <c r="B165" t="s">
        <v>1819</v>
      </c>
      <c r="C165" s="1">
        <v>42729</v>
      </c>
      <c r="D165" t="s">
        <v>15</v>
      </c>
      <c r="E165" t="s">
        <v>20</v>
      </c>
      <c r="F165" t="s">
        <v>16</v>
      </c>
      <c r="G165">
        <f>YEAR(tbl_Order[[#This Row],[OrderDate]])</f>
        <v>2016</v>
      </c>
      <c r="H165">
        <f>MONTH(tbl_Order[[#This Row],[OrderDate]])</f>
        <v>12</v>
      </c>
      <c r="I165" t="str">
        <f>TEXT(tbl_Order[[#This Row],[OrderDate]],"mmm")</f>
        <v>Dec</v>
      </c>
      <c r="J165" s="3">
        <f>SUMIFS(tbl_OrderProduct[LinePrice],tbl_OrderProduct[OrderID],tbl_Order[[#This Row],[OrderID]])</f>
        <v>97.99</v>
      </c>
      <c r="K165" s="3" cm="1">
        <f t="array" ref="K165">tbl_Order[[#This Row],[Order Price]]*_xlfn.XLOOKUP(tbl_Order[[#This Row],[Order Year]],_xlfn.ANCHORARRAY('BYROW,BYCOL,MAP Exercises'!$J$111),'BYROW,BYCOL,MAP Exercises'!$L$111:$L$120)</f>
        <v>107.789</v>
      </c>
    </row>
    <row r="166" spans="1:11" x14ac:dyDescent="0.4">
      <c r="A166" t="s">
        <v>332</v>
      </c>
      <c r="B166" t="s">
        <v>2370</v>
      </c>
      <c r="C166" s="1">
        <v>42729</v>
      </c>
      <c r="D166" t="s">
        <v>15</v>
      </c>
      <c r="E166" t="s">
        <v>167</v>
      </c>
      <c r="F166" t="s">
        <v>16</v>
      </c>
      <c r="G166">
        <f>YEAR(tbl_Order[[#This Row],[OrderDate]])</f>
        <v>2016</v>
      </c>
      <c r="H166">
        <f>MONTH(tbl_Order[[#This Row],[OrderDate]])</f>
        <v>12</v>
      </c>
      <c r="I166" t="str">
        <f>TEXT(tbl_Order[[#This Row],[OrderDate]],"mmm")</f>
        <v>Dec</v>
      </c>
      <c r="J166" s="3">
        <f>SUMIFS(tbl_OrderProduct[LinePrice],tbl_OrderProduct[OrderID],tbl_Order[[#This Row],[OrderID]])</f>
        <v>123.49000000000001</v>
      </c>
      <c r="K166" s="3" cm="1">
        <f t="array" ref="K166">tbl_Order[[#This Row],[Order Price]]*_xlfn.XLOOKUP(tbl_Order[[#This Row],[Order Year]],_xlfn.ANCHORARRAY('BYROW,BYCOL,MAP Exercises'!$J$111),'BYROW,BYCOL,MAP Exercises'!$L$111:$L$120)</f>
        <v>135.83900000000003</v>
      </c>
    </row>
    <row r="167" spans="1:11" x14ac:dyDescent="0.4">
      <c r="A167" t="s">
        <v>333</v>
      </c>
      <c r="B167" t="s">
        <v>2108</v>
      </c>
      <c r="C167" s="1">
        <v>42730</v>
      </c>
      <c r="D167" t="s">
        <v>17</v>
      </c>
      <c r="E167" t="s">
        <v>18</v>
      </c>
      <c r="F167" t="s">
        <v>16</v>
      </c>
      <c r="G167">
        <f>YEAR(tbl_Order[[#This Row],[OrderDate]])</f>
        <v>2016</v>
      </c>
      <c r="H167">
        <f>MONTH(tbl_Order[[#This Row],[OrderDate]])</f>
        <v>12</v>
      </c>
      <c r="I167" t="str">
        <f>TEXT(tbl_Order[[#This Row],[OrderDate]],"mmm")</f>
        <v>Dec</v>
      </c>
      <c r="J167" s="3">
        <f>SUMIFS(tbl_OrderProduct[LinePrice],tbl_OrderProduct[OrderID],tbl_Order[[#This Row],[OrderID]])</f>
        <v>16.5</v>
      </c>
      <c r="K167" s="3" cm="1">
        <f t="array" ref="K167">tbl_Order[[#This Row],[Order Price]]*_xlfn.XLOOKUP(tbl_Order[[#This Row],[Order Year]],_xlfn.ANCHORARRAY('BYROW,BYCOL,MAP Exercises'!$J$111),'BYROW,BYCOL,MAP Exercises'!$L$111:$L$120)</f>
        <v>18.150000000000002</v>
      </c>
    </row>
    <row r="168" spans="1:11" x14ac:dyDescent="0.4">
      <c r="A168" t="s">
        <v>334</v>
      </c>
      <c r="B168" t="s">
        <v>2448</v>
      </c>
      <c r="C168" s="1">
        <v>42733</v>
      </c>
      <c r="D168" t="s">
        <v>17</v>
      </c>
      <c r="E168" t="s">
        <v>18</v>
      </c>
      <c r="F168" t="s">
        <v>16</v>
      </c>
      <c r="G168">
        <f>YEAR(tbl_Order[[#This Row],[OrderDate]])</f>
        <v>2016</v>
      </c>
      <c r="H168">
        <f>MONTH(tbl_Order[[#This Row],[OrderDate]])</f>
        <v>12</v>
      </c>
      <c r="I168" t="str">
        <f>TEXT(tbl_Order[[#This Row],[OrderDate]],"mmm")</f>
        <v>Dec</v>
      </c>
      <c r="J168" s="3">
        <f>SUMIFS(tbl_OrderProduct[LinePrice],tbl_OrderProduct[OrderID],tbl_Order[[#This Row],[OrderID]])</f>
        <v>51</v>
      </c>
      <c r="K168" s="3" cm="1">
        <f t="array" ref="K168">tbl_Order[[#This Row],[Order Price]]*_xlfn.XLOOKUP(tbl_Order[[#This Row],[Order Year]],_xlfn.ANCHORARRAY('BYROW,BYCOL,MAP Exercises'!$J$111),'BYROW,BYCOL,MAP Exercises'!$L$111:$L$120)</f>
        <v>56.1</v>
      </c>
    </row>
    <row r="169" spans="1:11" x14ac:dyDescent="0.4">
      <c r="A169" t="s">
        <v>335</v>
      </c>
      <c r="B169" t="s">
        <v>2164</v>
      </c>
      <c r="C169" s="1">
        <v>42736</v>
      </c>
      <c r="D169" t="s">
        <v>15</v>
      </c>
      <c r="E169" t="s">
        <v>20</v>
      </c>
      <c r="F169" t="s">
        <v>16</v>
      </c>
      <c r="G169">
        <f>YEAR(tbl_Order[[#This Row],[OrderDate]])</f>
        <v>2017</v>
      </c>
      <c r="H169">
        <f>MONTH(tbl_Order[[#This Row],[OrderDate]])</f>
        <v>1</v>
      </c>
      <c r="I169" t="str">
        <f>TEXT(tbl_Order[[#This Row],[OrderDate]],"mmm")</f>
        <v>Jan</v>
      </c>
      <c r="J169" s="3">
        <f>SUMIFS(tbl_OrderProduct[LinePrice],tbl_OrderProduct[OrderID],tbl_Order[[#This Row],[OrderID]])</f>
        <v>69.98</v>
      </c>
      <c r="K169" s="3" cm="1">
        <f t="array" ref="K169">tbl_Order[[#This Row],[Order Price]]*_xlfn.XLOOKUP(tbl_Order[[#This Row],[Order Year]],_xlfn.ANCHORARRAY('BYROW,BYCOL,MAP Exercises'!$J$111),'BYROW,BYCOL,MAP Exercises'!$L$111:$L$120)</f>
        <v>76.978000000000009</v>
      </c>
    </row>
    <row r="170" spans="1:11" x14ac:dyDescent="0.4">
      <c r="A170" t="s">
        <v>336</v>
      </c>
      <c r="B170" t="s">
        <v>2077</v>
      </c>
      <c r="C170" s="1">
        <v>42738</v>
      </c>
      <c r="D170" t="s">
        <v>15</v>
      </c>
      <c r="E170" t="s">
        <v>167</v>
      </c>
      <c r="F170" t="s">
        <v>16</v>
      </c>
      <c r="G170">
        <f>YEAR(tbl_Order[[#This Row],[OrderDate]])</f>
        <v>2017</v>
      </c>
      <c r="H170">
        <f>MONTH(tbl_Order[[#This Row],[OrderDate]])</f>
        <v>1</v>
      </c>
      <c r="I170" t="str">
        <f>TEXT(tbl_Order[[#This Row],[OrderDate]],"mmm")</f>
        <v>Jan</v>
      </c>
      <c r="J170" s="3">
        <f>SUMIFS(tbl_OrderProduct[LinePrice],tbl_OrderProduct[OrderID],tbl_Order[[#This Row],[OrderID]])</f>
        <v>49.5</v>
      </c>
      <c r="K170" s="3" cm="1">
        <f t="array" ref="K170">tbl_Order[[#This Row],[Order Price]]*_xlfn.XLOOKUP(tbl_Order[[#This Row],[Order Year]],_xlfn.ANCHORARRAY('BYROW,BYCOL,MAP Exercises'!$J$111),'BYROW,BYCOL,MAP Exercises'!$L$111:$L$120)</f>
        <v>54.45</v>
      </c>
    </row>
    <row r="171" spans="1:11" x14ac:dyDescent="0.4">
      <c r="A171" t="s">
        <v>337</v>
      </c>
      <c r="B171" t="s">
        <v>2165</v>
      </c>
      <c r="C171" s="1">
        <v>42740</v>
      </c>
      <c r="D171" t="s">
        <v>15</v>
      </c>
      <c r="E171" t="s">
        <v>167</v>
      </c>
      <c r="F171" t="s">
        <v>16</v>
      </c>
      <c r="G171">
        <f>YEAR(tbl_Order[[#This Row],[OrderDate]])</f>
        <v>2017</v>
      </c>
      <c r="H171">
        <f>MONTH(tbl_Order[[#This Row],[OrderDate]])</f>
        <v>1</v>
      </c>
      <c r="I171" t="str">
        <f>TEXT(tbl_Order[[#This Row],[OrderDate]],"mmm")</f>
        <v>Jan</v>
      </c>
      <c r="J171" s="3">
        <f>SUMIFS(tbl_OrderProduct[LinePrice],tbl_OrderProduct[OrderID],tbl_Order[[#This Row],[OrderID]])</f>
        <v>134.9</v>
      </c>
      <c r="K171" s="3" cm="1">
        <f t="array" ref="K171">tbl_Order[[#This Row],[Order Price]]*_xlfn.XLOOKUP(tbl_Order[[#This Row],[Order Year]],_xlfn.ANCHORARRAY('BYROW,BYCOL,MAP Exercises'!$J$111),'BYROW,BYCOL,MAP Exercises'!$L$111:$L$120)</f>
        <v>148.39000000000001</v>
      </c>
    </row>
    <row r="172" spans="1:11" x14ac:dyDescent="0.4">
      <c r="A172" t="s">
        <v>338</v>
      </c>
      <c r="B172" t="s">
        <v>2628</v>
      </c>
      <c r="C172" s="1">
        <v>42743</v>
      </c>
      <c r="D172" t="s">
        <v>15</v>
      </c>
      <c r="E172" t="s">
        <v>167</v>
      </c>
      <c r="F172" t="s">
        <v>16</v>
      </c>
      <c r="G172">
        <f>YEAR(tbl_Order[[#This Row],[OrderDate]])</f>
        <v>2017</v>
      </c>
      <c r="H172">
        <f>MONTH(tbl_Order[[#This Row],[OrderDate]])</f>
        <v>1</v>
      </c>
      <c r="I172" t="str">
        <f>TEXT(tbl_Order[[#This Row],[OrderDate]],"mmm")</f>
        <v>Jan</v>
      </c>
      <c r="J172" s="3">
        <f>SUMIFS(tbl_OrderProduct[LinePrice],tbl_OrderProduct[OrderID],tbl_Order[[#This Row],[OrderID]])</f>
        <v>40.99</v>
      </c>
      <c r="K172" s="3" cm="1">
        <f t="array" ref="K172">tbl_Order[[#This Row],[Order Price]]*_xlfn.XLOOKUP(tbl_Order[[#This Row],[Order Year]],_xlfn.ANCHORARRAY('BYROW,BYCOL,MAP Exercises'!$J$111),'BYROW,BYCOL,MAP Exercises'!$L$111:$L$120)</f>
        <v>45.089000000000006</v>
      </c>
    </row>
    <row r="173" spans="1:11" x14ac:dyDescent="0.4">
      <c r="A173" t="s">
        <v>339</v>
      </c>
      <c r="B173" t="s">
        <v>2274</v>
      </c>
      <c r="C173" s="1">
        <v>42746</v>
      </c>
      <c r="D173" t="s">
        <v>15</v>
      </c>
      <c r="E173" t="s">
        <v>167</v>
      </c>
      <c r="F173" t="s">
        <v>16</v>
      </c>
      <c r="G173">
        <f>YEAR(tbl_Order[[#This Row],[OrderDate]])</f>
        <v>2017</v>
      </c>
      <c r="H173">
        <f>MONTH(tbl_Order[[#This Row],[OrderDate]])</f>
        <v>1</v>
      </c>
      <c r="I173" t="str">
        <f>TEXT(tbl_Order[[#This Row],[OrderDate]],"mmm")</f>
        <v>Jan</v>
      </c>
      <c r="J173" s="3">
        <f>SUMIFS(tbl_OrderProduct[LinePrice],tbl_OrderProduct[OrderID],tbl_Order[[#This Row],[OrderID]])</f>
        <v>25.9</v>
      </c>
      <c r="K173" s="3" cm="1">
        <f t="array" ref="K173">tbl_Order[[#This Row],[Order Price]]*_xlfn.XLOOKUP(tbl_Order[[#This Row],[Order Year]],_xlfn.ANCHORARRAY('BYROW,BYCOL,MAP Exercises'!$J$111),'BYROW,BYCOL,MAP Exercises'!$L$111:$L$120)</f>
        <v>28.490000000000002</v>
      </c>
    </row>
    <row r="174" spans="1:11" x14ac:dyDescent="0.4">
      <c r="A174" t="s">
        <v>340</v>
      </c>
      <c r="B174" t="s">
        <v>2592</v>
      </c>
      <c r="C174" s="1">
        <v>42747</v>
      </c>
      <c r="D174" t="s">
        <v>17</v>
      </c>
      <c r="E174" t="s">
        <v>167</v>
      </c>
      <c r="F174" t="s">
        <v>16</v>
      </c>
      <c r="G174">
        <f>YEAR(tbl_Order[[#This Row],[OrderDate]])</f>
        <v>2017</v>
      </c>
      <c r="H174">
        <f>MONTH(tbl_Order[[#This Row],[OrderDate]])</f>
        <v>1</v>
      </c>
      <c r="I174" t="str">
        <f>TEXT(tbl_Order[[#This Row],[OrderDate]],"mmm")</f>
        <v>Jan</v>
      </c>
      <c r="J174" s="3">
        <f>SUMIFS(tbl_OrderProduct[LinePrice],tbl_OrderProduct[OrderID],tbl_Order[[#This Row],[OrderID]])</f>
        <v>462.78000000000003</v>
      </c>
      <c r="K174" s="3" cm="1">
        <f t="array" ref="K174">tbl_Order[[#This Row],[Order Price]]*_xlfn.XLOOKUP(tbl_Order[[#This Row],[Order Year]],_xlfn.ANCHORARRAY('BYROW,BYCOL,MAP Exercises'!$J$111),'BYROW,BYCOL,MAP Exercises'!$L$111:$L$120)</f>
        <v>509.05800000000005</v>
      </c>
    </row>
    <row r="175" spans="1:11" x14ac:dyDescent="0.4">
      <c r="A175" t="s">
        <v>341</v>
      </c>
      <c r="B175" t="s">
        <v>2060</v>
      </c>
      <c r="C175" s="1">
        <v>42749</v>
      </c>
      <c r="D175" t="s">
        <v>15</v>
      </c>
      <c r="E175" t="s">
        <v>18</v>
      </c>
      <c r="F175" t="s">
        <v>16</v>
      </c>
      <c r="G175">
        <f>YEAR(tbl_Order[[#This Row],[OrderDate]])</f>
        <v>2017</v>
      </c>
      <c r="H175">
        <f>MONTH(tbl_Order[[#This Row],[OrderDate]])</f>
        <v>1</v>
      </c>
      <c r="I175" t="str">
        <f>TEXT(tbl_Order[[#This Row],[OrderDate]],"mmm")</f>
        <v>Jan</v>
      </c>
      <c r="J175" s="3">
        <f>SUMIFS(tbl_OrderProduct[LinePrice],tbl_OrderProduct[OrderID],tbl_Order[[#This Row],[OrderID]])</f>
        <v>42.94</v>
      </c>
      <c r="K175" s="3" cm="1">
        <f t="array" ref="K175">tbl_Order[[#This Row],[Order Price]]*_xlfn.XLOOKUP(tbl_Order[[#This Row],[Order Year]],_xlfn.ANCHORARRAY('BYROW,BYCOL,MAP Exercises'!$J$111),'BYROW,BYCOL,MAP Exercises'!$L$111:$L$120)</f>
        <v>47.234000000000002</v>
      </c>
    </row>
    <row r="176" spans="1:11" x14ac:dyDescent="0.4">
      <c r="A176" t="s">
        <v>342</v>
      </c>
      <c r="B176" t="s">
        <v>1844</v>
      </c>
      <c r="C176" s="1">
        <v>42749</v>
      </c>
      <c r="D176" t="s">
        <v>15</v>
      </c>
      <c r="E176" t="s">
        <v>167</v>
      </c>
      <c r="F176" t="s">
        <v>16</v>
      </c>
      <c r="G176">
        <f>YEAR(tbl_Order[[#This Row],[OrderDate]])</f>
        <v>2017</v>
      </c>
      <c r="H176">
        <f>MONTH(tbl_Order[[#This Row],[OrderDate]])</f>
        <v>1</v>
      </c>
      <c r="I176" t="str">
        <f>TEXT(tbl_Order[[#This Row],[OrderDate]],"mmm")</f>
        <v>Jan</v>
      </c>
      <c r="J176" s="3">
        <f>SUMIFS(tbl_OrderProduct[LinePrice],tbl_OrderProduct[OrderID],tbl_Order[[#This Row],[OrderID]])</f>
        <v>349.86</v>
      </c>
      <c r="K176" s="3" cm="1">
        <f t="array" ref="K176">tbl_Order[[#This Row],[Order Price]]*_xlfn.XLOOKUP(tbl_Order[[#This Row],[Order Year]],_xlfn.ANCHORARRAY('BYROW,BYCOL,MAP Exercises'!$J$111),'BYROW,BYCOL,MAP Exercises'!$L$111:$L$120)</f>
        <v>384.84600000000006</v>
      </c>
    </row>
    <row r="177" spans="1:11" x14ac:dyDescent="0.4">
      <c r="A177" t="s">
        <v>343</v>
      </c>
      <c r="B177" t="s">
        <v>2627</v>
      </c>
      <c r="C177" s="1">
        <v>42751</v>
      </c>
      <c r="D177" t="s">
        <v>15</v>
      </c>
      <c r="E177" t="s">
        <v>167</v>
      </c>
      <c r="F177" t="s">
        <v>16</v>
      </c>
      <c r="G177">
        <f>YEAR(tbl_Order[[#This Row],[OrderDate]])</f>
        <v>2017</v>
      </c>
      <c r="H177">
        <f>MONTH(tbl_Order[[#This Row],[OrderDate]])</f>
        <v>1</v>
      </c>
      <c r="I177" t="str">
        <f>TEXT(tbl_Order[[#This Row],[OrderDate]],"mmm")</f>
        <v>Jan</v>
      </c>
      <c r="J177" s="3">
        <f>SUMIFS(tbl_OrderProduct[LinePrice],tbl_OrderProduct[OrderID],tbl_Order[[#This Row],[OrderID]])</f>
        <v>198.84</v>
      </c>
      <c r="K177" s="3" cm="1">
        <f t="array" ref="K177">tbl_Order[[#This Row],[Order Price]]*_xlfn.XLOOKUP(tbl_Order[[#This Row],[Order Year]],_xlfn.ANCHORARRAY('BYROW,BYCOL,MAP Exercises'!$J$111),'BYROW,BYCOL,MAP Exercises'!$L$111:$L$120)</f>
        <v>218.72400000000002</v>
      </c>
    </row>
    <row r="178" spans="1:11" x14ac:dyDescent="0.4">
      <c r="A178" t="s">
        <v>344</v>
      </c>
      <c r="B178" t="s">
        <v>2230</v>
      </c>
      <c r="C178" s="1">
        <v>42754</v>
      </c>
      <c r="D178" t="s">
        <v>166</v>
      </c>
      <c r="E178" t="s">
        <v>18</v>
      </c>
      <c r="F178" t="s">
        <v>16</v>
      </c>
      <c r="G178">
        <f>YEAR(tbl_Order[[#This Row],[OrderDate]])</f>
        <v>2017</v>
      </c>
      <c r="H178">
        <f>MONTH(tbl_Order[[#This Row],[OrderDate]])</f>
        <v>1</v>
      </c>
      <c r="I178" t="str">
        <f>TEXT(tbl_Order[[#This Row],[OrderDate]],"mmm")</f>
        <v>Jan</v>
      </c>
      <c r="J178" s="3">
        <f>SUMIFS(tbl_OrderProduct[LinePrice],tbl_OrderProduct[OrderID],tbl_Order[[#This Row],[OrderID]])</f>
        <v>40.950000000000003</v>
      </c>
      <c r="K178" s="3" cm="1">
        <f t="array" ref="K178">tbl_Order[[#This Row],[Order Price]]*_xlfn.XLOOKUP(tbl_Order[[#This Row],[Order Year]],_xlfn.ANCHORARRAY('BYROW,BYCOL,MAP Exercises'!$J$111),'BYROW,BYCOL,MAP Exercises'!$L$111:$L$120)</f>
        <v>45.045000000000009</v>
      </c>
    </row>
    <row r="179" spans="1:11" x14ac:dyDescent="0.4">
      <c r="A179" t="s">
        <v>345</v>
      </c>
      <c r="B179" t="s">
        <v>2142</v>
      </c>
      <c r="C179" s="1">
        <v>42757</v>
      </c>
      <c r="D179" t="s">
        <v>15</v>
      </c>
      <c r="E179" t="s">
        <v>20</v>
      </c>
      <c r="F179" t="s">
        <v>16</v>
      </c>
      <c r="G179">
        <f>YEAR(tbl_Order[[#This Row],[OrderDate]])</f>
        <v>2017</v>
      </c>
      <c r="H179">
        <f>MONTH(tbl_Order[[#This Row],[OrderDate]])</f>
        <v>1</v>
      </c>
      <c r="I179" t="str">
        <f>TEXT(tbl_Order[[#This Row],[OrderDate]],"mmm")</f>
        <v>Jan</v>
      </c>
      <c r="J179" s="3">
        <f>SUMIFS(tbl_OrderProduct[LinePrice],tbl_OrderProduct[OrderID],tbl_Order[[#This Row],[OrderID]])</f>
        <v>31</v>
      </c>
      <c r="K179" s="3" cm="1">
        <f t="array" ref="K179">tbl_Order[[#This Row],[Order Price]]*_xlfn.XLOOKUP(tbl_Order[[#This Row],[Order Year]],_xlfn.ANCHORARRAY('BYROW,BYCOL,MAP Exercises'!$J$111),'BYROW,BYCOL,MAP Exercises'!$L$111:$L$120)</f>
        <v>34.1</v>
      </c>
    </row>
    <row r="180" spans="1:11" x14ac:dyDescent="0.4">
      <c r="A180" t="s">
        <v>346</v>
      </c>
      <c r="B180" t="s">
        <v>2449</v>
      </c>
      <c r="C180" s="1">
        <v>42757</v>
      </c>
      <c r="D180" t="s">
        <v>15</v>
      </c>
      <c r="E180" t="s">
        <v>167</v>
      </c>
      <c r="F180" t="s">
        <v>16</v>
      </c>
      <c r="G180">
        <f>YEAR(tbl_Order[[#This Row],[OrderDate]])</f>
        <v>2017</v>
      </c>
      <c r="H180">
        <f>MONTH(tbl_Order[[#This Row],[OrderDate]])</f>
        <v>1</v>
      </c>
      <c r="I180" t="str">
        <f>TEXT(tbl_Order[[#This Row],[OrderDate]],"mmm")</f>
        <v>Jan</v>
      </c>
      <c r="J180" s="3">
        <f>SUMIFS(tbl_OrderProduct[LinePrice],tbl_OrderProduct[OrderID],tbl_Order[[#This Row],[OrderID]])</f>
        <v>202.97</v>
      </c>
      <c r="K180" s="3" cm="1">
        <f t="array" ref="K180">tbl_Order[[#This Row],[Order Price]]*_xlfn.XLOOKUP(tbl_Order[[#This Row],[Order Year]],_xlfn.ANCHORARRAY('BYROW,BYCOL,MAP Exercises'!$J$111),'BYROW,BYCOL,MAP Exercises'!$L$111:$L$120)</f>
        <v>223.26700000000002</v>
      </c>
    </row>
    <row r="181" spans="1:11" x14ac:dyDescent="0.4">
      <c r="A181" t="s">
        <v>347</v>
      </c>
      <c r="B181" t="s">
        <v>2558</v>
      </c>
      <c r="C181" s="1">
        <v>42758</v>
      </c>
      <c r="D181" t="s">
        <v>15</v>
      </c>
      <c r="E181" t="s">
        <v>18</v>
      </c>
      <c r="F181" t="s">
        <v>16</v>
      </c>
      <c r="G181">
        <f>YEAR(tbl_Order[[#This Row],[OrderDate]])</f>
        <v>2017</v>
      </c>
      <c r="H181">
        <f>MONTH(tbl_Order[[#This Row],[OrderDate]])</f>
        <v>1</v>
      </c>
      <c r="I181" t="str">
        <f>TEXT(tbl_Order[[#This Row],[OrderDate]],"mmm")</f>
        <v>Jan</v>
      </c>
      <c r="J181" s="3">
        <f>SUMIFS(tbl_OrderProduct[LinePrice],tbl_OrderProduct[OrderID],tbl_Order[[#This Row],[OrderID]])</f>
        <v>35</v>
      </c>
      <c r="K181" s="3" cm="1">
        <f t="array" ref="K181">tbl_Order[[#This Row],[Order Price]]*_xlfn.XLOOKUP(tbl_Order[[#This Row],[Order Year]],_xlfn.ANCHORARRAY('BYROW,BYCOL,MAP Exercises'!$J$111),'BYROW,BYCOL,MAP Exercises'!$L$111:$L$120)</f>
        <v>38.5</v>
      </c>
    </row>
    <row r="182" spans="1:11" x14ac:dyDescent="0.4">
      <c r="A182" t="s">
        <v>348</v>
      </c>
      <c r="B182" t="s">
        <v>2226</v>
      </c>
      <c r="C182" s="1">
        <v>42760</v>
      </c>
      <c r="D182" t="s">
        <v>15</v>
      </c>
      <c r="E182" t="s">
        <v>167</v>
      </c>
      <c r="F182" t="s">
        <v>16</v>
      </c>
      <c r="G182">
        <f>YEAR(tbl_Order[[#This Row],[OrderDate]])</f>
        <v>2017</v>
      </c>
      <c r="H182">
        <f>MONTH(tbl_Order[[#This Row],[OrderDate]])</f>
        <v>1</v>
      </c>
      <c r="I182" t="str">
        <f>TEXT(tbl_Order[[#This Row],[OrderDate]],"mmm")</f>
        <v>Jan</v>
      </c>
      <c r="J182" s="3">
        <f>SUMIFS(tbl_OrderProduct[LinePrice],tbl_OrderProduct[OrderID],tbl_Order[[#This Row],[OrderID]])</f>
        <v>94.9</v>
      </c>
      <c r="K182" s="3" cm="1">
        <f t="array" ref="K182">tbl_Order[[#This Row],[Order Price]]*_xlfn.XLOOKUP(tbl_Order[[#This Row],[Order Year]],_xlfn.ANCHORARRAY('BYROW,BYCOL,MAP Exercises'!$J$111),'BYROW,BYCOL,MAP Exercises'!$L$111:$L$120)</f>
        <v>104.39000000000001</v>
      </c>
    </row>
    <row r="183" spans="1:11" x14ac:dyDescent="0.4">
      <c r="A183" t="s">
        <v>349</v>
      </c>
      <c r="B183" t="s">
        <v>2158</v>
      </c>
      <c r="C183" s="1">
        <v>42762</v>
      </c>
      <c r="D183" t="s">
        <v>15</v>
      </c>
      <c r="E183" t="s">
        <v>18</v>
      </c>
      <c r="F183" t="s">
        <v>16</v>
      </c>
      <c r="G183">
        <f>YEAR(tbl_Order[[#This Row],[OrderDate]])</f>
        <v>2017</v>
      </c>
      <c r="H183">
        <f>MONTH(tbl_Order[[#This Row],[OrderDate]])</f>
        <v>1</v>
      </c>
      <c r="I183" t="str">
        <f>TEXT(tbl_Order[[#This Row],[OrderDate]],"mmm")</f>
        <v>Jan</v>
      </c>
      <c r="J183" s="3">
        <f>SUMIFS(tbl_OrderProduct[LinePrice],tbl_OrderProduct[OrderID],tbl_Order[[#This Row],[OrderID]])</f>
        <v>104.85000000000001</v>
      </c>
      <c r="K183" s="3" cm="1">
        <f t="array" ref="K183">tbl_Order[[#This Row],[Order Price]]*_xlfn.XLOOKUP(tbl_Order[[#This Row],[Order Year]],_xlfn.ANCHORARRAY('BYROW,BYCOL,MAP Exercises'!$J$111),'BYROW,BYCOL,MAP Exercises'!$L$111:$L$120)</f>
        <v>115.33500000000002</v>
      </c>
    </row>
    <row r="184" spans="1:11" x14ac:dyDescent="0.4">
      <c r="A184" t="s">
        <v>350</v>
      </c>
      <c r="B184" t="s">
        <v>1959</v>
      </c>
      <c r="C184" s="1">
        <v>42765</v>
      </c>
      <c r="D184" t="s">
        <v>15</v>
      </c>
      <c r="E184" t="s">
        <v>167</v>
      </c>
      <c r="F184" t="s">
        <v>16</v>
      </c>
      <c r="G184">
        <f>YEAR(tbl_Order[[#This Row],[OrderDate]])</f>
        <v>2017</v>
      </c>
      <c r="H184">
        <f>MONTH(tbl_Order[[#This Row],[OrderDate]])</f>
        <v>1</v>
      </c>
      <c r="I184" t="str">
        <f>TEXT(tbl_Order[[#This Row],[OrderDate]],"mmm")</f>
        <v>Jan</v>
      </c>
      <c r="J184" s="3">
        <f>SUMIFS(tbl_OrderProduct[LinePrice],tbl_OrderProduct[OrderID],tbl_Order[[#This Row],[OrderID]])</f>
        <v>67.5</v>
      </c>
      <c r="K184" s="3" cm="1">
        <f t="array" ref="K184">tbl_Order[[#This Row],[Order Price]]*_xlfn.XLOOKUP(tbl_Order[[#This Row],[Order Year]],_xlfn.ANCHORARRAY('BYROW,BYCOL,MAP Exercises'!$J$111),'BYROW,BYCOL,MAP Exercises'!$L$111:$L$120)</f>
        <v>74.25</v>
      </c>
    </row>
    <row r="185" spans="1:11" x14ac:dyDescent="0.4">
      <c r="A185" t="s">
        <v>351</v>
      </c>
      <c r="B185" t="s">
        <v>2637</v>
      </c>
      <c r="C185" s="1">
        <v>42768</v>
      </c>
      <c r="D185" t="s">
        <v>166</v>
      </c>
      <c r="E185" t="s">
        <v>18</v>
      </c>
      <c r="F185" t="s">
        <v>16</v>
      </c>
      <c r="G185">
        <f>YEAR(tbl_Order[[#This Row],[OrderDate]])</f>
        <v>2017</v>
      </c>
      <c r="H185">
        <f>MONTH(tbl_Order[[#This Row],[OrderDate]])</f>
        <v>2</v>
      </c>
      <c r="I185" t="str">
        <f>TEXT(tbl_Order[[#This Row],[OrderDate]],"mmm")</f>
        <v>Feb</v>
      </c>
      <c r="J185" s="3">
        <f>SUMIFS(tbl_OrderProduct[LinePrice],tbl_OrderProduct[OrderID],tbl_Order[[#This Row],[OrderID]])</f>
        <v>58</v>
      </c>
      <c r="K185" s="3" cm="1">
        <f t="array" ref="K185">tbl_Order[[#This Row],[Order Price]]*_xlfn.XLOOKUP(tbl_Order[[#This Row],[Order Year]],_xlfn.ANCHORARRAY('BYROW,BYCOL,MAP Exercises'!$J$111),'BYROW,BYCOL,MAP Exercises'!$L$111:$L$120)</f>
        <v>63.800000000000004</v>
      </c>
    </row>
    <row r="186" spans="1:11" x14ac:dyDescent="0.4">
      <c r="A186" t="s">
        <v>352</v>
      </c>
      <c r="B186" t="s">
        <v>1948</v>
      </c>
      <c r="C186" s="1">
        <v>42770</v>
      </c>
      <c r="D186" t="s">
        <v>17</v>
      </c>
      <c r="E186" t="s">
        <v>18</v>
      </c>
      <c r="F186" t="s">
        <v>16</v>
      </c>
      <c r="G186">
        <f>YEAR(tbl_Order[[#This Row],[OrderDate]])</f>
        <v>2017</v>
      </c>
      <c r="H186">
        <f>MONTH(tbl_Order[[#This Row],[OrderDate]])</f>
        <v>2</v>
      </c>
      <c r="I186" t="str">
        <f>TEXT(tbl_Order[[#This Row],[OrderDate]],"mmm")</f>
        <v>Feb</v>
      </c>
      <c r="J186" s="3">
        <f>SUMIFS(tbl_OrderProduct[LinePrice],tbl_OrderProduct[OrderID],tbl_Order[[#This Row],[OrderID]])</f>
        <v>105</v>
      </c>
      <c r="K186" s="3" cm="1">
        <f t="array" ref="K186">tbl_Order[[#This Row],[Order Price]]*_xlfn.XLOOKUP(tbl_Order[[#This Row],[Order Year]],_xlfn.ANCHORARRAY('BYROW,BYCOL,MAP Exercises'!$J$111),'BYROW,BYCOL,MAP Exercises'!$L$111:$L$120)</f>
        <v>115.50000000000001</v>
      </c>
    </row>
    <row r="187" spans="1:11" x14ac:dyDescent="0.4">
      <c r="A187" t="s">
        <v>353</v>
      </c>
      <c r="B187" t="s">
        <v>2510</v>
      </c>
      <c r="C187" s="1">
        <v>42773</v>
      </c>
      <c r="D187" t="s">
        <v>166</v>
      </c>
      <c r="E187" t="s">
        <v>167</v>
      </c>
      <c r="F187" t="s">
        <v>16</v>
      </c>
      <c r="G187">
        <f>YEAR(tbl_Order[[#This Row],[OrderDate]])</f>
        <v>2017</v>
      </c>
      <c r="H187">
        <f>MONTH(tbl_Order[[#This Row],[OrderDate]])</f>
        <v>2</v>
      </c>
      <c r="I187" t="str">
        <f>TEXT(tbl_Order[[#This Row],[OrderDate]],"mmm")</f>
        <v>Feb</v>
      </c>
      <c r="J187" s="3">
        <f>SUMIFS(tbl_OrderProduct[LinePrice],tbl_OrderProduct[OrderID],tbl_Order[[#This Row],[OrderID]])</f>
        <v>19.95</v>
      </c>
      <c r="K187" s="3" cm="1">
        <f t="array" ref="K187">tbl_Order[[#This Row],[Order Price]]*_xlfn.XLOOKUP(tbl_Order[[#This Row],[Order Year]],_xlfn.ANCHORARRAY('BYROW,BYCOL,MAP Exercises'!$J$111),'BYROW,BYCOL,MAP Exercises'!$L$111:$L$120)</f>
        <v>21.945</v>
      </c>
    </row>
    <row r="188" spans="1:11" x14ac:dyDescent="0.4">
      <c r="A188" t="s">
        <v>354</v>
      </c>
      <c r="B188" t="s">
        <v>1964</v>
      </c>
      <c r="C188" s="1">
        <v>42776</v>
      </c>
      <c r="D188" t="s">
        <v>166</v>
      </c>
      <c r="E188" t="s">
        <v>167</v>
      </c>
      <c r="F188" t="s">
        <v>16</v>
      </c>
      <c r="G188">
        <f>YEAR(tbl_Order[[#This Row],[OrderDate]])</f>
        <v>2017</v>
      </c>
      <c r="H188">
        <f>MONTH(tbl_Order[[#This Row],[OrderDate]])</f>
        <v>2</v>
      </c>
      <c r="I188" t="str">
        <f>TEXT(tbl_Order[[#This Row],[OrderDate]],"mmm")</f>
        <v>Feb</v>
      </c>
      <c r="J188" s="3">
        <f>SUMIFS(tbl_OrderProduct[LinePrice],tbl_OrderProduct[OrderID],tbl_Order[[#This Row],[OrderID]])</f>
        <v>40.5</v>
      </c>
      <c r="K188" s="3" cm="1">
        <f t="array" ref="K188">tbl_Order[[#This Row],[Order Price]]*_xlfn.XLOOKUP(tbl_Order[[#This Row],[Order Year]],_xlfn.ANCHORARRAY('BYROW,BYCOL,MAP Exercises'!$J$111),'BYROW,BYCOL,MAP Exercises'!$L$111:$L$120)</f>
        <v>44.550000000000004</v>
      </c>
    </row>
    <row r="189" spans="1:11" x14ac:dyDescent="0.4">
      <c r="A189" t="s">
        <v>355</v>
      </c>
      <c r="B189" t="s">
        <v>1776</v>
      </c>
      <c r="C189" s="1">
        <v>42777</v>
      </c>
      <c r="D189" t="s">
        <v>15</v>
      </c>
      <c r="E189" t="s">
        <v>167</v>
      </c>
      <c r="F189" t="s">
        <v>16</v>
      </c>
      <c r="G189">
        <f>YEAR(tbl_Order[[#This Row],[OrderDate]])</f>
        <v>2017</v>
      </c>
      <c r="H189">
        <f>MONTH(tbl_Order[[#This Row],[OrderDate]])</f>
        <v>2</v>
      </c>
      <c r="I189" t="str">
        <f>TEXT(tbl_Order[[#This Row],[OrderDate]],"mmm")</f>
        <v>Feb</v>
      </c>
      <c r="J189" s="3">
        <f>SUMIFS(tbl_OrderProduct[LinePrice],tbl_OrderProduct[OrderID],tbl_Order[[#This Row],[OrderID]])</f>
        <v>65.489999999999995</v>
      </c>
      <c r="K189" s="3" cm="1">
        <f t="array" ref="K189">tbl_Order[[#This Row],[Order Price]]*_xlfn.XLOOKUP(tbl_Order[[#This Row],[Order Year]],_xlfn.ANCHORARRAY('BYROW,BYCOL,MAP Exercises'!$J$111),'BYROW,BYCOL,MAP Exercises'!$L$111:$L$120)</f>
        <v>72.039000000000001</v>
      </c>
    </row>
    <row r="190" spans="1:11" x14ac:dyDescent="0.4">
      <c r="A190" t="s">
        <v>356</v>
      </c>
      <c r="B190" t="s">
        <v>2549</v>
      </c>
      <c r="C190" s="1">
        <v>42780</v>
      </c>
      <c r="D190" t="s">
        <v>17</v>
      </c>
      <c r="E190" t="s">
        <v>20</v>
      </c>
      <c r="F190" t="s">
        <v>16</v>
      </c>
      <c r="G190">
        <f>YEAR(tbl_Order[[#This Row],[OrderDate]])</f>
        <v>2017</v>
      </c>
      <c r="H190">
        <f>MONTH(tbl_Order[[#This Row],[OrderDate]])</f>
        <v>2</v>
      </c>
      <c r="I190" t="str">
        <f>TEXT(tbl_Order[[#This Row],[OrderDate]],"mmm")</f>
        <v>Feb</v>
      </c>
      <c r="J190" s="3">
        <f>SUMIFS(tbl_OrderProduct[LinePrice],tbl_OrderProduct[OrderID],tbl_Order[[#This Row],[OrderID]])</f>
        <v>241.94</v>
      </c>
      <c r="K190" s="3" cm="1">
        <f t="array" ref="K190">tbl_Order[[#This Row],[Order Price]]*_xlfn.XLOOKUP(tbl_Order[[#This Row],[Order Year]],_xlfn.ANCHORARRAY('BYROW,BYCOL,MAP Exercises'!$J$111),'BYROW,BYCOL,MAP Exercises'!$L$111:$L$120)</f>
        <v>266.13400000000001</v>
      </c>
    </row>
    <row r="191" spans="1:11" x14ac:dyDescent="0.4">
      <c r="A191" t="s">
        <v>357</v>
      </c>
      <c r="B191" t="s">
        <v>2181</v>
      </c>
      <c r="C191" s="1">
        <v>42782</v>
      </c>
      <c r="D191" t="s">
        <v>15</v>
      </c>
      <c r="E191" t="s">
        <v>20</v>
      </c>
      <c r="F191" t="s">
        <v>16</v>
      </c>
      <c r="G191">
        <f>YEAR(tbl_Order[[#This Row],[OrderDate]])</f>
        <v>2017</v>
      </c>
      <c r="H191">
        <f>MONTH(tbl_Order[[#This Row],[OrderDate]])</f>
        <v>2</v>
      </c>
      <c r="I191" t="str">
        <f>TEXT(tbl_Order[[#This Row],[OrderDate]],"mmm")</f>
        <v>Feb</v>
      </c>
      <c r="J191" s="3">
        <f>SUMIFS(tbl_OrderProduct[LinePrice],tbl_OrderProduct[OrderID],tbl_Order[[#This Row],[OrderID]])</f>
        <v>129.49</v>
      </c>
      <c r="K191" s="3" cm="1">
        <f t="array" ref="K191">tbl_Order[[#This Row],[Order Price]]*_xlfn.XLOOKUP(tbl_Order[[#This Row],[Order Year]],_xlfn.ANCHORARRAY('BYROW,BYCOL,MAP Exercises'!$J$111),'BYROW,BYCOL,MAP Exercises'!$L$111:$L$120)</f>
        <v>142.43900000000002</v>
      </c>
    </row>
    <row r="192" spans="1:11" x14ac:dyDescent="0.4">
      <c r="A192" t="s">
        <v>358</v>
      </c>
      <c r="B192" t="s">
        <v>2201</v>
      </c>
      <c r="C192" s="1">
        <v>42785</v>
      </c>
      <c r="D192" t="s">
        <v>17</v>
      </c>
      <c r="E192" t="s">
        <v>167</v>
      </c>
      <c r="F192" t="s">
        <v>16</v>
      </c>
      <c r="G192">
        <f>YEAR(tbl_Order[[#This Row],[OrderDate]])</f>
        <v>2017</v>
      </c>
      <c r="H192">
        <f>MONTH(tbl_Order[[#This Row],[OrderDate]])</f>
        <v>2</v>
      </c>
      <c r="I192" t="str">
        <f>TEXT(tbl_Order[[#This Row],[OrderDate]],"mmm")</f>
        <v>Feb</v>
      </c>
      <c r="J192" s="3">
        <f>SUMIFS(tbl_OrderProduct[LinePrice],tbl_OrderProduct[OrderID],tbl_Order[[#This Row],[OrderID]])</f>
        <v>149.88</v>
      </c>
      <c r="K192" s="3" cm="1">
        <f t="array" ref="K192">tbl_Order[[#This Row],[Order Price]]*_xlfn.XLOOKUP(tbl_Order[[#This Row],[Order Year]],_xlfn.ANCHORARRAY('BYROW,BYCOL,MAP Exercises'!$J$111),'BYROW,BYCOL,MAP Exercises'!$L$111:$L$120)</f>
        <v>164.86799999999999</v>
      </c>
    </row>
    <row r="193" spans="1:11" x14ac:dyDescent="0.4">
      <c r="A193" t="s">
        <v>359</v>
      </c>
      <c r="B193" t="s">
        <v>2607</v>
      </c>
      <c r="C193" s="1">
        <v>42787</v>
      </c>
      <c r="D193" t="s">
        <v>15</v>
      </c>
      <c r="E193" t="s">
        <v>20</v>
      </c>
      <c r="F193" t="s">
        <v>16</v>
      </c>
      <c r="G193">
        <f>YEAR(tbl_Order[[#This Row],[OrderDate]])</f>
        <v>2017</v>
      </c>
      <c r="H193">
        <f>MONTH(tbl_Order[[#This Row],[OrderDate]])</f>
        <v>2</v>
      </c>
      <c r="I193" t="str">
        <f>TEXT(tbl_Order[[#This Row],[OrderDate]],"mmm")</f>
        <v>Feb</v>
      </c>
      <c r="J193" s="3">
        <f>SUMIFS(tbl_OrderProduct[LinePrice],tbl_OrderProduct[OrderID],tbl_Order[[#This Row],[OrderID]])</f>
        <v>259.47000000000003</v>
      </c>
      <c r="K193" s="3" cm="1">
        <f t="array" ref="K193">tbl_Order[[#This Row],[Order Price]]*_xlfn.XLOOKUP(tbl_Order[[#This Row],[Order Year]],_xlfn.ANCHORARRAY('BYROW,BYCOL,MAP Exercises'!$J$111),'BYROW,BYCOL,MAP Exercises'!$L$111:$L$120)</f>
        <v>285.41700000000003</v>
      </c>
    </row>
    <row r="194" spans="1:11" x14ac:dyDescent="0.4">
      <c r="A194" t="s">
        <v>360</v>
      </c>
      <c r="B194" t="s">
        <v>2056</v>
      </c>
      <c r="C194" s="1">
        <v>42789</v>
      </c>
      <c r="D194" t="s">
        <v>15</v>
      </c>
      <c r="E194" t="s">
        <v>167</v>
      </c>
      <c r="F194" t="s">
        <v>16</v>
      </c>
      <c r="G194">
        <f>YEAR(tbl_Order[[#This Row],[OrderDate]])</f>
        <v>2017</v>
      </c>
      <c r="H194">
        <f>MONTH(tbl_Order[[#This Row],[OrderDate]])</f>
        <v>2</v>
      </c>
      <c r="I194" t="str">
        <f>TEXT(tbl_Order[[#This Row],[OrderDate]],"mmm")</f>
        <v>Feb</v>
      </c>
      <c r="J194" s="3">
        <f>SUMIFS(tbl_OrderProduct[LinePrice],tbl_OrderProduct[OrderID],tbl_Order[[#This Row],[OrderID]])</f>
        <v>20.49</v>
      </c>
      <c r="K194" s="3" cm="1">
        <f t="array" ref="K194">tbl_Order[[#This Row],[Order Price]]*_xlfn.XLOOKUP(tbl_Order[[#This Row],[Order Year]],_xlfn.ANCHORARRAY('BYROW,BYCOL,MAP Exercises'!$J$111),'BYROW,BYCOL,MAP Exercises'!$L$111:$L$120)</f>
        <v>22.539000000000001</v>
      </c>
    </row>
    <row r="195" spans="1:11" x14ac:dyDescent="0.4">
      <c r="A195" t="s">
        <v>361</v>
      </c>
      <c r="B195" t="s">
        <v>2349</v>
      </c>
      <c r="C195" s="1">
        <v>42792</v>
      </c>
      <c r="D195" t="s">
        <v>15</v>
      </c>
      <c r="E195" t="s">
        <v>167</v>
      </c>
      <c r="F195" t="s">
        <v>16</v>
      </c>
      <c r="G195">
        <f>YEAR(tbl_Order[[#This Row],[OrderDate]])</f>
        <v>2017</v>
      </c>
      <c r="H195">
        <f>MONTH(tbl_Order[[#This Row],[OrderDate]])</f>
        <v>2</v>
      </c>
      <c r="I195" t="str">
        <f>TEXT(tbl_Order[[#This Row],[OrderDate]],"mmm")</f>
        <v>Feb</v>
      </c>
      <c r="J195" s="3">
        <f>SUMIFS(tbl_OrderProduct[LinePrice],tbl_OrderProduct[OrderID],tbl_Order[[#This Row],[OrderID]])</f>
        <v>137.42999999999998</v>
      </c>
      <c r="K195" s="3" cm="1">
        <f t="array" ref="K195">tbl_Order[[#This Row],[Order Price]]*_xlfn.XLOOKUP(tbl_Order[[#This Row],[Order Year]],_xlfn.ANCHORARRAY('BYROW,BYCOL,MAP Exercises'!$J$111),'BYROW,BYCOL,MAP Exercises'!$L$111:$L$120)</f>
        <v>151.173</v>
      </c>
    </row>
    <row r="196" spans="1:11" x14ac:dyDescent="0.4">
      <c r="A196" t="s">
        <v>362</v>
      </c>
      <c r="B196" t="s">
        <v>2663</v>
      </c>
      <c r="C196" s="1">
        <v>42794</v>
      </c>
      <c r="D196" t="s">
        <v>15</v>
      </c>
      <c r="E196" t="s">
        <v>18</v>
      </c>
      <c r="F196" t="s">
        <v>16</v>
      </c>
      <c r="G196">
        <f>YEAR(tbl_Order[[#This Row],[OrderDate]])</f>
        <v>2017</v>
      </c>
      <c r="H196">
        <f>MONTH(tbl_Order[[#This Row],[OrderDate]])</f>
        <v>2</v>
      </c>
      <c r="I196" t="str">
        <f>TEXT(tbl_Order[[#This Row],[OrderDate]],"mmm")</f>
        <v>Feb</v>
      </c>
      <c r="J196" s="3">
        <f>SUMIFS(tbl_OrderProduct[LinePrice],tbl_OrderProduct[OrderID],tbl_Order[[#This Row],[OrderID]])</f>
        <v>93.35</v>
      </c>
      <c r="K196" s="3" cm="1">
        <f t="array" ref="K196">tbl_Order[[#This Row],[Order Price]]*_xlfn.XLOOKUP(tbl_Order[[#This Row],[Order Year]],_xlfn.ANCHORARRAY('BYROW,BYCOL,MAP Exercises'!$J$111),'BYROW,BYCOL,MAP Exercises'!$L$111:$L$120)</f>
        <v>102.685</v>
      </c>
    </row>
    <row r="197" spans="1:11" x14ac:dyDescent="0.4">
      <c r="A197" t="s">
        <v>363</v>
      </c>
      <c r="B197" t="s">
        <v>2125</v>
      </c>
      <c r="C197" s="1">
        <v>42795</v>
      </c>
      <c r="D197" t="s">
        <v>15</v>
      </c>
      <c r="E197" t="s">
        <v>167</v>
      </c>
      <c r="F197" t="s">
        <v>16</v>
      </c>
      <c r="G197">
        <f>YEAR(tbl_Order[[#This Row],[OrderDate]])</f>
        <v>2017</v>
      </c>
      <c r="H197">
        <f>MONTH(tbl_Order[[#This Row],[OrderDate]])</f>
        <v>3</v>
      </c>
      <c r="I197" t="str">
        <f>TEXT(tbl_Order[[#This Row],[OrderDate]],"mmm")</f>
        <v>Mar</v>
      </c>
      <c r="J197" s="3">
        <f>SUMIFS(tbl_OrderProduct[LinePrice],tbl_OrderProduct[OrderID],tbl_Order[[#This Row],[OrderID]])</f>
        <v>236.96</v>
      </c>
      <c r="K197" s="3" cm="1">
        <f t="array" ref="K197">tbl_Order[[#This Row],[Order Price]]*_xlfn.XLOOKUP(tbl_Order[[#This Row],[Order Year]],_xlfn.ANCHORARRAY('BYROW,BYCOL,MAP Exercises'!$J$111),'BYROW,BYCOL,MAP Exercises'!$L$111:$L$120)</f>
        <v>260.65600000000001</v>
      </c>
    </row>
    <row r="198" spans="1:11" x14ac:dyDescent="0.4">
      <c r="A198" t="s">
        <v>364</v>
      </c>
      <c r="B198" t="s">
        <v>2311</v>
      </c>
      <c r="C198" s="1">
        <v>42796</v>
      </c>
      <c r="D198" t="s">
        <v>166</v>
      </c>
      <c r="E198" t="s">
        <v>20</v>
      </c>
      <c r="F198" t="s">
        <v>16</v>
      </c>
      <c r="G198">
        <f>YEAR(tbl_Order[[#This Row],[OrderDate]])</f>
        <v>2017</v>
      </c>
      <c r="H198">
        <f>MONTH(tbl_Order[[#This Row],[OrderDate]])</f>
        <v>3</v>
      </c>
      <c r="I198" t="str">
        <f>TEXT(tbl_Order[[#This Row],[OrderDate]],"mmm")</f>
        <v>Mar</v>
      </c>
      <c r="J198" s="3">
        <f>SUMIFS(tbl_OrderProduct[LinePrice],tbl_OrderProduct[OrderID],tbl_Order[[#This Row],[OrderID]])</f>
        <v>207.98</v>
      </c>
      <c r="K198" s="3" cm="1">
        <f t="array" ref="K198">tbl_Order[[#This Row],[Order Price]]*_xlfn.XLOOKUP(tbl_Order[[#This Row],[Order Year]],_xlfn.ANCHORARRAY('BYROW,BYCOL,MAP Exercises'!$J$111),'BYROW,BYCOL,MAP Exercises'!$L$111:$L$120)</f>
        <v>228.77800000000002</v>
      </c>
    </row>
    <row r="199" spans="1:11" x14ac:dyDescent="0.4">
      <c r="A199" t="s">
        <v>365</v>
      </c>
      <c r="B199" t="s">
        <v>2590</v>
      </c>
      <c r="C199" s="1">
        <v>42800</v>
      </c>
      <c r="D199" t="s">
        <v>15</v>
      </c>
      <c r="E199" t="s">
        <v>167</v>
      </c>
      <c r="F199" t="s">
        <v>16</v>
      </c>
      <c r="G199">
        <f>YEAR(tbl_Order[[#This Row],[OrderDate]])</f>
        <v>2017</v>
      </c>
      <c r="H199">
        <f>MONTH(tbl_Order[[#This Row],[OrderDate]])</f>
        <v>3</v>
      </c>
      <c r="I199" t="str">
        <f>TEXT(tbl_Order[[#This Row],[OrderDate]],"mmm")</f>
        <v>Mar</v>
      </c>
      <c r="J199" s="3">
        <f>SUMIFS(tbl_OrderProduct[LinePrice],tbl_OrderProduct[OrderID],tbl_Order[[#This Row],[OrderID]])</f>
        <v>77</v>
      </c>
      <c r="K199" s="3" cm="1">
        <f t="array" ref="K199">tbl_Order[[#This Row],[Order Price]]*_xlfn.XLOOKUP(tbl_Order[[#This Row],[Order Year]],_xlfn.ANCHORARRAY('BYROW,BYCOL,MAP Exercises'!$J$111),'BYROW,BYCOL,MAP Exercises'!$L$111:$L$120)</f>
        <v>84.7</v>
      </c>
    </row>
    <row r="200" spans="1:11" x14ac:dyDescent="0.4">
      <c r="A200" t="s">
        <v>366</v>
      </c>
      <c r="B200" t="s">
        <v>1801</v>
      </c>
      <c r="C200" s="1">
        <v>42802</v>
      </c>
      <c r="D200" t="s">
        <v>17</v>
      </c>
      <c r="E200" t="s">
        <v>167</v>
      </c>
      <c r="F200" t="s">
        <v>16</v>
      </c>
      <c r="G200">
        <f>YEAR(tbl_Order[[#This Row],[OrderDate]])</f>
        <v>2017</v>
      </c>
      <c r="H200">
        <f>MONTH(tbl_Order[[#This Row],[OrderDate]])</f>
        <v>3</v>
      </c>
      <c r="I200" t="str">
        <f>TEXT(tbl_Order[[#This Row],[OrderDate]],"mmm")</f>
        <v>Mar</v>
      </c>
      <c r="J200" s="3">
        <f>SUMIFS(tbl_OrderProduct[LinePrice],tbl_OrderProduct[OrderID],tbl_Order[[#This Row],[OrderID]])</f>
        <v>341.90999999999997</v>
      </c>
      <c r="K200" s="3" cm="1">
        <f t="array" ref="K200">tbl_Order[[#This Row],[Order Price]]*_xlfn.XLOOKUP(tbl_Order[[#This Row],[Order Year]],_xlfn.ANCHORARRAY('BYROW,BYCOL,MAP Exercises'!$J$111),'BYROW,BYCOL,MAP Exercises'!$L$111:$L$120)</f>
        <v>376.101</v>
      </c>
    </row>
    <row r="201" spans="1:11" x14ac:dyDescent="0.4">
      <c r="A201" t="s">
        <v>367</v>
      </c>
      <c r="B201" t="s">
        <v>2583</v>
      </c>
      <c r="C201" s="1">
        <v>42805</v>
      </c>
      <c r="D201" t="s">
        <v>17</v>
      </c>
      <c r="E201" t="s">
        <v>167</v>
      </c>
      <c r="F201" t="s">
        <v>16</v>
      </c>
      <c r="G201">
        <f>YEAR(tbl_Order[[#This Row],[OrderDate]])</f>
        <v>2017</v>
      </c>
      <c r="H201">
        <f>MONTH(tbl_Order[[#This Row],[OrderDate]])</f>
        <v>3</v>
      </c>
      <c r="I201" t="str">
        <f>TEXT(tbl_Order[[#This Row],[OrderDate]],"mmm")</f>
        <v>Mar</v>
      </c>
      <c r="J201" s="3">
        <f>SUMIFS(tbl_OrderProduct[LinePrice],tbl_OrderProduct[OrderID],tbl_Order[[#This Row],[OrderID]])</f>
        <v>72.95</v>
      </c>
      <c r="K201" s="3" cm="1">
        <f t="array" ref="K201">tbl_Order[[#This Row],[Order Price]]*_xlfn.XLOOKUP(tbl_Order[[#This Row],[Order Year]],_xlfn.ANCHORARRAY('BYROW,BYCOL,MAP Exercises'!$J$111),'BYROW,BYCOL,MAP Exercises'!$L$111:$L$120)</f>
        <v>80.245000000000005</v>
      </c>
    </row>
    <row r="202" spans="1:11" x14ac:dyDescent="0.4">
      <c r="A202" t="s">
        <v>368</v>
      </c>
      <c r="B202" t="s">
        <v>2000</v>
      </c>
      <c r="C202" s="1">
        <v>42809</v>
      </c>
      <c r="D202" t="s">
        <v>15</v>
      </c>
      <c r="E202" t="s">
        <v>167</v>
      </c>
      <c r="F202" t="s">
        <v>16</v>
      </c>
      <c r="G202">
        <f>YEAR(tbl_Order[[#This Row],[OrderDate]])</f>
        <v>2017</v>
      </c>
      <c r="H202">
        <f>MONTH(tbl_Order[[#This Row],[OrderDate]])</f>
        <v>3</v>
      </c>
      <c r="I202" t="str">
        <f>TEXT(tbl_Order[[#This Row],[OrderDate]],"mmm")</f>
        <v>Mar</v>
      </c>
      <c r="J202" s="3">
        <f>SUMIFS(tbl_OrderProduct[LinePrice],tbl_OrderProduct[OrderID],tbl_Order[[#This Row],[OrderID]])</f>
        <v>194.38</v>
      </c>
      <c r="K202" s="3" cm="1">
        <f t="array" ref="K202">tbl_Order[[#This Row],[Order Price]]*_xlfn.XLOOKUP(tbl_Order[[#This Row],[Order Year]],_xlfn.ANCHORARRAY('BYROW,BYCOL,MAP Exercises'!$J$111),'BYROW,BYCOL,MAP Exercises'!$L$111:$L$120)</f>
        <v>213.81800000000001</v>
      </c>
    </row>
    <row r="203" spans="1:11" x14ac:dyDescent="0.4">
      <c r="A203" t="s">
        <v>369</v>
      </c>
      <c r="B203" t="s">
        <v>2088</v>
      </c>
      <c r="C203" s="1">
        <v>42812</v>
      </c>
      <c r="D203" t="s">
        <v>15</v>
      </c>
      <c r="E203" t="s">
        <v>167</v>
      </c>
      <c r="F203" t="s">
        <v>16</v>
      </c>
      <c r="G203">
        <f>YEAR(tbl_Order[[#This Row],[OrderDate]])</f>
        <v>2017</v>
      </c>
      <c r="H203">
        <f>MONTH(tbl_Order[[#This Row],[OrderDate]])</f>
        <v>3</v>
      </c>
      <c r="I203" t="str">
        <f>TEXT(tbl_Order[[#This Row],[OrderDate]],"mmm")</f>
        <v>Mar</v>
      </c>
      <c r="J203" s="3">
        <f>SUMIFS(tbl_OrderProduct[LinePrice],tbl_OrderProduct[OrderID],tbl_Order[[#This Row],[OrderID]])</f>
        <v>49</v>
      </c>
      <c r="K203" s="3" cm="1">
        <f t="array" ref="K203">tbl_Order[[#This Row],[Order Price]]*_xlfn.XLOOKUP(tbl_Order[[#This Row],[Order Year]],_xlfn.ANCHORARRAY('BYROW,BYCOL,MAP Exercises'!$J$111),'BYROW,BYCOL,MAP Exercises'!$L$111:$L$120)</f>
        <v>53.900000000000006</v>
      </c>
    </row>
    <row r="204" spans="1:11" x14ac:dyDescent="0.4">
      <c r="A204" t="s">
        <v>370</v>
      </c>
      <c r="B204" t="s">
        <v>1810</v>
      </c>
      <c r="C204" s="1">
        <v>42816</v>
      </c>
      <c r="D204" t="s">
        <v>15</v>
      </c>
      <c r="E204" t="s">
        <v>167</v>
      </c>
      <c r="F204" t="s">
        <v>16</v>
      </c>
      <c r="G204">
        <f>YEAR(tbl_Order[[#This Row],[OrderDate]])</f>
        <v>2017</v>
      </c>
      <c r="H204">
        <f>MONTH(tbl_Order[[#This Row],[OrderDate]])</f>
        <v>3</v>
      </c>
      <c r="I204" t="str">
        <f>TEXT(tbl_Order[[#This Row],[OrderDate]],"mmm")</f>
        <v>Mar</v>
      </c>
      <c r="J204" s="3">
        <f>SUMIFS(tbl_OrderProduct[LinePrice],tbl_OrderProduct[OrderID],tbl_Order[[#This Row],[OrderID]])</f>
        <v>317.83000000000004</v>
      </c>
      <c r="K204" s="3" cm="1">
        <f t="array" ref="K204">tbl_Order[[#This Row],[Order Price]]*_xlfn.XLOOKUP(tbl_Order[[#This Row],[Order Year]],_xlfn.ANCHORARRAY('BYROW,BYCOL,MAP Exercises'!$J$111),'BYROW,BYCOL,MAP Exercises'!$L$111:$L$120)</f>
        <v>349.61300000000006</v>
      </c>
    </row>
    <row r="205" spans="1:11" x14ac:dyDescent="0.4">
      <c r="A205" t="s">
        <v>371</v>
      </c>
      <c r="B205" t="s">
        <v>1838</v>
      </c>
      <c r="C205" s="1">
        <v>42817</v>
      </c>
      <c r="D205" t="s">
        <v>17</v>
      </c>
      <c r="E205" t="s">
        <v>20</v>
      </c>
      <c r="F205" t="s">
        <v>16</v>
      </c>
      <c r="G205">
        <f>YEAR(tbl_Order[[#This Row],[OrderDate]])</f>
        <v>2017</v>
      </c>
      <c r="H205">
        <f>MONTH(tbl_Order[[#This Row],[OrderDate]])</f>
        <v>3</v>
      </c>
      <c r="I205" t="str">
        <f>TEXT(tbl_Order[[#This Row],[OrderDate]],"mmm")</f>
        <v>Mar</v>
      </c>
      <c r="J205" s="3">
        <f>SUMIFS(tbl_OrderProduct[LinePrice],tbl_OrderProduct[OrderID],tbl_Order[[#This Row],[OrderID]])</f>
        <v>63.49</v>
      </c>
      <c r="K205" s="3" cm="1">
        <f t="array" ref="K205">tbl_Order[[#This Row],[Order Price]]*_xlfn.XLOOKUP(tbl_Order[[#This Row],[Order Year]],_xlfn.ANCHORARRAY('BYROW,BYCOL,MAP Exercises'!$J$111),'BYROW,BYCOL,MAP Exercises'!$L$111:$L$120)</f>
        <v>69.839000000000013</v>
      </c>
    </row>
    <row r="206" spans="1:11" x14ac:dyDescent="0.4">
      <c r="A206" t="s">
        <v>372</v>
      </c>
      <c r="B206" t="s">
        <v>2547</v>
      </c>
      <c r="C206" s="1">
        <v>42819</v>
      </c>
      <c r="D206" t="s">
        <v>15</v>
      </c>
      <c r="E206" t="s">
        <v>167</v>
      </c>
      <c r="F206" t="s">
        <v>16</v>
      </c>
      <c r="G206">
        <f>YEAR(tbl_Order[[#This Row],[OrderDate]])</f>
        <v>2017</v>
      </c>
      <c r="H206">
        <f>MONTH(tbl_Order[[#This Row],[OrderDate]])</f>
        <v>3</v>
      </c>
      <c r="I206" t="str">
        <f>TEXT(tbl_Order[[#This Row],[OrderDate]],"mmm")</f>
        <v>Mar</v>
      </c>
      <c r="J206" s="3">
        <f>SUMIFS(tbl_OrderProduct[LinePrice],tbl_OrderProduct[OrderID],tbl_Order[[#This Row],[OrderID]])</f>
        <v>58</v>
      </c>
      <c r="K206" s="3" cm="1">
        <f t="array" ref="K206">tbl_Order[[#This Row],[Order Price]]*_xlfn.XLOOKUP(tbl_Order[[#This Row],[Order Year]],_xlfn.ANCHORARRAY('BYROW,BYCOL,MAP Exercises'!$J$111),'BYROW,BYCOL,MAP Exercises'!$L$111:$L$120)</f>
        <v>63.800000000000004</v>
      </c>
    </row>
    <row r="207" spans="1:11" x14ac:dyDescent="0.4">
      <c r="A207" t="s">
        <v>373</v>
      </c>
      <c r="B207" t="s">
        <v>2406</v>
      </c>
      <c r="C207" s="1">
        <v>42822</v>
      </c>
      <c r="D207" t="s">
        <v>15</v>
      </c>
      <c r="E207" t="s">
        <v>167</v>
      </c>
      <c r="F207" t="s">
        <v>16</v>
      </c>
      <c r="G207">
        <f>YEAR(tbl_Order[[#This Row],[OrderDate]])</f>
        <v>2017</v>
      </c>
      <c r="H207">
        <f>MONTH(tbl_Order[[#This Row],[OrderDate]])</f>
        <v>3</v>
      </c>
      <c r="I207" t="str">
        <f>TEXT(tbl_Order[[#This Row],[OrderDate]],"mmm")</f>
        <v>Mar</v>
      </c>
      <c r="J207" s="3">
        <f>SUMIFS(tbl_OrderProduct[LinePrice],tbl_OrderProduct[OrderID],tbl_Order[[#This Row],[OrderID]])</f>
        <v>113.49</v>
      </c>
      <c r="K207" s="3" cm="1">
        <f t="array" ref="K207">tbl_Order[[#This Row],[Order Price]]*_xlfn.XLOOKUP(tbl_Order[[#This Row],[Order Year]],_xlfn.ANCHORARRAY('BYROW,BYCOL,MAP Exercises'!$J$111),'BYROW,BYCOL,MAP Exercises'!$L$111:$L$120)</f>
        <v>124.839</v>
      </c>
    </row>
    <row r="208" spans="1:11" x14ac:dyDescent="0.4">
      <c r="A208" t="s">
        <v>374</v>
      </c>
      <c r="B208" t="s">
        <v>1860</v>
      </c>
      <c r="C208" s="1">
        <v>42824</v>
      </c>
      <c r="D208" t="s">
        <v>15</v>
      </c>
      <c r="E208" t="s">
        <v>167</v>
      </c>
      <c r="F208" t="s">
        <v>16</v>
      </c>
      <c r="G208">
        <f>YEAR(tbl_Order[[#This Row],[OrderDate]])</f>
        <v>2017</v>
      </c>
      <c r="H208">
        <f>MONTH(tbl_Order[[#This Row],[OrderDate]])</f>
        <v>3</v>
      </c>
      <c r="I208" t="str">
        <f>TEXT(tbl_Order[[#This Row],[OrderDate]],"mmm")</f>
        <v>Mar</v>
      </c>
      <c r="J208" s="3">
        <f>SUMIFS(tbl_OrderProduct[LinePrice],tbl_OrderProduct[OrderID],tbl_Order[[#This Row],[OrderID]])</f>
        <v>109.98</v>
      </c>
      <c r="K208" s="3" cm="1">
        <f t="array" ref="K208">tbl_Order[[#This Row],[Order Price]]*_xlfn.XLOOKUP(tbl_Order[[#This Row],[Order Year]],_xlfn.ANCHORARRAY('BYROW,BYCOL,MAP Exercises'!$J$111),'BYROW,BYCOL,MAP Exercises'!$L$111:$L$120)</f>
        <v>120.97800000000001</v>
      </c>
    </row>
    <row r="209" spans="1:11" x14ac:dyDescent="0.4">
      <c r="A209" t="s">
        <v>375</v>
      </c>
      <c r="B209" t="s">
        <v>2192</v>
      </c>
      <c r="C209" s="1">
        <v>42827</v>
      </c>
      <c r="D209" t="s">
        <v>15</v>
      </c>
      <c r="E209" t="s">
        <v>20</v>
      </c>
      <c r="F209" t="s">
        <v>16</v>
      </c>
      <c r="G209">
        <f>YEAR(tbl_Order[[#This Row],[OrderDate]])</f>
        <v>2017</v>
      </c>
      <c r="H209">
        <f>MONTH(tbl_Order[[#This Row],[OrderDate]])</f>
        <v>4</v>
      </c>
      <c r="I209" t="str">
        <f>TEXT(tbl_Order[[#This Row],[OrderDate]],"mmm")</f>
        <v>Apr</v>
      </c>
      <c r="J209" s="3">
        <f>SUMIFS(tbl_OrderProduct[LinePrice],tbl_OrderProduct[OrderID],tbl_Order[[#This Row],[OrderID]])</f>
        <v>114.94</v>
      </c>
      <c r="K209" s="3" cm="1">
        <f t="array" ref="K209">tbl_Order[[#This Row],[Order Price]]*_xlfn.XLOOKUP(tbl_Order[[#This Row],[Order Year]],_xlfn.ANCHORARRAY('BYROW,BYCOL,MAP Exercises'!$J$111),'BYROW,BYCOL,MAP Exercises'!$L$111:$L$120)</f>
        <v>126.43400000000001</v>
      </c>
    </row>
    <row r="210" spans="1:11" x14ac:dyDescent="0.4">
      <c r="A210" t="s">
        <v>376</v>
      </c>
      <c r="B210" t="s">
        <v>2262</v>
      </c>
      <c r="C210" s="1">
        <v>42830</v>
      </c>
      <c r="D210" t="s">
        <v>17</v>
      </c>
      <c r="E210" t="s">
        <v>167</v>
      </c>
      <c r="F210" t="s">
        <v>16</v>
      </c>
      <c r="G210">
        <f>YEAR(tbl_Order[[#This Row],[OrderDate]])</f>
        <v>2017</v>
      </c>
      <c r="H210">
        <f>MONTH(tbl_Order[[#This Row],[OrderDate]])</f>
        <v>4</v>
      </c>
      <c r="I210" t="str">
        <f>TEXT(tbl_Order[[#This Row],[OrderDate]],"mmm")</f>
        <v>Apr</v>
      </c>
      <c r="J210" s="3">
        <f>SUMIFS(tbl_OrderProduct[LinePrice],tbl_OrderProduct[OrderID],tbl_Order[[#This Row],[OrderID]])</f>
        <v>85.94</v>
      </c>
      <c r="K210" s="3" cm="1">
        <f t="array" ref="K210">tbl_Order[[#This Row],[Order Price]]*_xlfn.XLOOKUP(tbl_Order[[#This Row],[Order Year]],_xlfn.ANCHORARRAY('BYROW,BYCOL,MAP Exercises'!$J$111),'BYROW,BYCOL,MAP Exercises'!$L$111:$L$120)</f>
        <v>94.534000000000006</v>
      </c>
    </row>
    <row r="211" spans="1:11" x14ac:dyDescent="0.4">
      <c r="A211" t="s">
        <v>377</v>
      </c>
      <c r="B211" t="s">
        <v>2477</v>
      </c>
      <c r="C211" s="1">
        <v>42830</v>
      </c>
      <c r="D211" t="s">
        <v>15</v>
      </c>
      <c r="E211" t="s">
        <v>20</v>
      </c>
      <c r="F211" t="s">
        <v>16</v>
      </c>
      <c r="G211">
        <f>YEAR(tbl_Order[[#This Row],[OrderDate]])</f>
        <v>2017</v>
      </c>
      <c r="H211">
        <f>MONTH(tbl_Order[[#This Row],[OrderDate]])</f>
        <v>4</v>
      </c>
      <c r="I211" t="str">
        <f>TEXT(tbl_Order[[#This Row],[OrderDate]],"mmm")</f>
        <v>Apr</v>
      </c>
      <c r="J211" s="3">
        <f>SUMIFS(tbl_OrderProduct[LinePrice],tbl_OrderProduct[OrderID],tbl_Order[[#This Row],[OrderID]])</f>
        <v>59.95</v>
      </c>
      <c r="K211" s="3" cm="1">
        <f t="array" ref="K211">tbl_Order[[#This Row],[Order Price]]*_xlfn.XLOOKUP(tbl_Order[[#This Row],[Order Year]],_xlfn.ANCHORARRAY('BYROW,BYCOL,MAP Exercises'!$J$111),'BYROW,BYCOL,MAP Exercises'!$L$111:$L$120)</f>
        <v>65.945000000000007</v>
      </c>
    </row>
    <row r="212" spans="1:11" x14ac:dyDescent="0.4">
      <c r="A212" t="s">
        <v>378</v>
      </c>
      <c r="B212" t="s">
        <v>2333</v>
      </c>
      <c r="C212" s="1">
        <v>42832</v>
      </c>
      <c r="D212" t="s">
        <v>15</v>
      </c>
      <c r="E212" t="s">
        <v>18</v>
      </c>
      <c r="F212" t="s">
        <v>16</v>
      </c>
      <c r="G212">
        <f>YEAR(tbl_Order[[#This Row],[OrderDate]])</f>
        <v>2017</v>
      </c>
      <c r="H212">
        <f>MONTH(tbl_Order[[#This Row],[OrderDate]])</f>
        <v>4</v>
      </c>
      <c r="I212" t="str">
        <f>TEXT(tbl_Order[[#This Row],[OrderDate]],"mmm")</f>
        <v>Apr</v>
      </c>
      <c r="J212" s="3">
        <f>SUMIFS(tbl_OrderProduct[LinePrice],tbl_OrderProduct[OrderID],tbl_Order[[#This Row],[OrderID]])</f>
        <v>322.89999999999998</v>
      </c>
      <c r="K212" s="3" cm="1">
        <f t="array" ref="K212">tbl_Order[[#This Row],[Order Price]]*_xlfn.XLOOKUP(tbl_Order[[#This Row],[Order Year]],_xlfn.ANCHORARRAY('BYROW,BYCOL,MAP Exercises'!$J$111),'BYROW,BYCOL,MAP Exercises'!$L$111:$L$120)</f>
        <v>355.19</v>
      </c>
    </row>
    <row r="213" spans="1:11" x14ac:dyDescent="0.4">
      <c r="A213" t="s">
        <v>379</v>
      </c>
      <c r="B213" t="s">
        <v>2599</v>
      </c>
      <c r="C213" s="1">
        <v>42834</v>
      </c>
      <c r="D213" t="s">
        <v>15</v>
      </c>
      <c r="E213" t="s">
        <v>167</v>
      </c>
      <c r="F213" t="s">
        <v>16</v>
      </c>
      <c r="G213">
        <f>YEAR(tbl_Order[[#This Row],[OrderDate]])</f>
        <v>2017</v>
      </c>
      <c r="H213">
        <f>MONTH(tbl_Order[[#This Row],[OrderDate]])</f>
        <v>4</v>
      </c>
      <c r="I213" t="str">
        <f>TEXT(tbl_Order[[#This Row],[OrderDate]],"mmm")</f>
        <v>Apr</v>
      </c>
      <c r="J213" s="3">
        <f>SUMIFS(tbl_OrderProduct[LinePrice],tbl_OrderProduct[OrderID],tbl_Order[[#This Row],[OrderID]])</f>
        <v>352.98</v>
      </c>
      <c r="K213" s="3" cm="1">
        <f t="array" ref="K213">tbl_Order[[#This Row],[Order Price]]*_xlfn.XLOOKUP(tbl_Order[[#This Row],[Order Year]],_xlfn.ANCHORARRAY('BYROW,BYCOL,MAP Exercises'!$J$111),'BYROW,BYCOL,MAP Exercises'!$L$111:$L$120)</f>
        <v>388.27800000000008</v>
      </c>
    </row>
    <row r="214" spans="1:11" x14ac:dyDescent="0.4">
      <c r="A214" t="s">
        <v>380</v>
      </c>
      <c r="B214" t="s">
        <v>2295</v>
      </c>
      <c r="C214" s="1">
        <v>42838</v>
      </c>
      <c r="D214" t="s">
        <v>166</v>
      </c>
      <c r="E214" t="s">
        <v>167</v>
      </c>
      <c r="F214" t="s">
        <v>16</v>
      </c>
      <c r="G214">
        <f>YEAR(tbl_Order[[#This Row],[OrderDate]])</f>
        <v>2017</v>
      </c>
      <c r="H214">
        <f>MONTH(tbl_Order[[#This Row],[OrderDate]])</f>
        <v>4</v>
      </c>
      <c r="I214" t="str">
        <f>TEXT(tbl_Order[[#This Row],[OrderDate]],"mmm")</f>
        <v>Apr</v>
      </c>
      <c r="J214" s="3">
        <f>SUMIFS(tbl_OrderProduct[LinePrice],tbl_OrderProduct[OrderID],tbl_Order[[#This Row],[OrderID]])</f>
        <v>55.95</v>
      </c>
      <c r="K214" s="3" cm="1">
        <f t="array" ref="K214">tbl_Order[[#This Row],[Order Price]]*_xlfn.XLOOKUP(tbl_Order[[#This Row],[Order Year]],_xlfn.ANCHORARRAY('BYROW,BYCOL,MAP Exercises'!$J$111),'BYROW,BYCOL,MAP Exercises'!$L$111:$L$120)</f>
        <v>61.545000000000009</v>
      </c>
    </row>
    <row r="215" spans="1:11" x14ac:dyDescent="0.4">
      <c r="A215" t="s">
        <v>381</v>
      </c>
      <c r="B215" t="s">
        <v>2195</v>
      </c>
      <c r="C215" s="1">
        <v>42841</v>
      </c>
      <c r="D215" t="s">
        <v>17</v>
      </c>
      <c r="E215" t="s">
        <v>18</v>
      </c>
      <c r="F215" t="s">
        <v>16</v>
      </c>
      <c r="G215">
        <f>YEAR(tbl_Order[[#This Row],[OrderDate]])</f>
        <v>2017</v>
      </c>
      <c r="H215">
        <f>MONTH(tbl_Order[[#This Row],[OrderDate]])</f>
        <v>4</v>
      </c>
      <c r="I215" t="str">
        <f>TEXT(tbl_Order[[#This Row],[OrderDate]],"mmm")</f>
        <v>Apr</v>
      </c>
      <c r="J215" s="3">
        <f>SUMIFS(tbl_OrderProduct[LinePrice],tbl_OrderProduct[OrderID],tbl_Order[[#This Row],[OrderID]])</f>
        <v>109</v>
      </c>
      <c r="K215" s="3" cm="1">
        <f t="array" ref="K215">tbl_Order[[#This Row],[Order Price]]*_xlfn.XLOOKUP(tbl_Order[[#This Row],[Order Year]],_xlfn.ANCHORARRAY('BYROW,BYCOL,MAP Exercises'!$J$111),'BYROW,BYCOL,MAP Exercises'!$L$111:$L$120)</f>
        <v>119.9</v>
      </c>
    </row>
    <row r="216" spans="1:11" x14ac:dyDescent="0.4">
      <c r="A216" t="s">
        <v>382</v>
      </c>
      <c r="B216" t="s">
        <v>2433</v>
      </c>
      <c r="C216" s="1">
        <v>42844</v>
      </c>
      <c r="D216" t="s">
        <v>15</v>
      </c>
      <c r="E216" t="s">
        <v>18</v>
      </c>
      <c r="F216" t="s">
        <v>16</v>
      </c>
      <c r="G216">
        <f>YEAR(tbl_Order[[#This Row],[OrderDate]])</f>
        <v>2017</v>
      </c>
      <c r="H216">
        <f>MONTH(tbl_Order[[#This Row],[OrderDate]])</f>
        <v>4</v>
      </c>
      <c r="I216" t="str">
        <f>TEXT(tbl_Order[[#This Row],[OrderDate]],"mmm")</f>
        <v>Apr</v>
      </c>
      <c r="J216" s="3">
        <f>SUMIFS(tbl_OrderProduct[LinePrice],tbl_OrderProduct[OrderID],tbl_Order[[#This Row],[OrderID]])</f>
        <v>247.38</v>
      </c>
      <c r="K216" s="3" cm="1">
        <f t="array" ref="K216">tbl_Order[[#This Row],[Order Price]]*_xlfn.XLOOKUP(tbl_Order[[#This Row],[Order Year]],_xlfn.ANCHORARRAY('BYROW,BYCOL,MAP Exercises'!$J$111),'BYROW,BYCOL,MAP Exercises'!$L$111:$L$120)</f>
        <v>272.11799999999999</v>
      </c>
    </row>
    <row r="217" spans="1:11" x14ac:dyDescent="0.4">
      <c r="A217" t="s">
        <v>383</v>
      </c>
      <c r="B217" t="s">
        <v>1761</v>
      </c>
      <c r="C217" s="1">
        <v>42844</v>
      </c>
      <c r="D217" t="s">
        <v>17</v>
      </c>
      <c r="E217" t="s">
        <v>20</v>
      </c>
      <c r="F217" t="s">
        <v>16</v>
      </c>
      <c r="G217">
        <f>YEAR(tbl_Order[[#This Row],[OrderDate]])</f>
        <v>2017</v>
      </c>
      <c r="H217">
        <f>MONTH(tbl_Order[[#This Row],[OrderDate]])</f>
        <v>4</v>
      </c>
      <c r="I217" t="str">
        <f>TEXT(tbl_Order[[#This Row],[OrderDate]],"mmm")</f>
        <v>Apr</v>
      </c>
      <c r="J217" s="3">
        <f>SUMIFS(tbl_OrderProduct[LinePrice],tbl_OrderProduct[OrderID],tbl_Order[[#This Row],[OrderID]])</f>
        <v>166.44</v>
      </c>
      <c r="K217" s="3" cm="1">
        <f t="array" ref="K217">tbl_Order[[#This Row],[Order Price]]*_xlfn.XLOOKUP(tbl_Order[[#This Row],[Order Year]],_xlfn.ANCHORARRAY('BYROW,BYCOL,MAP Exercises'!$J$111),'BYROW,BYCOL,MAP Exercises'!$L$111:$L$120)</f>
        <v>183.084</v>
      </c>
    </row>
    <row r="218" spans="1:11" x14ac:dyDescent="0.4">
      <c r="A218" t="s">
        <v>384</v>
      </c>
      <c r="B218" t="s">
        <v>2381</v>
      </c>
      <c r="C218" s="1">
        <v>42844</v>
      </c>
      <c r="D218" t="s">
        <v>15</v>
      </c>
      <c r="E218" t="s">
        <v>167</v>
      </c>
      <c r="F218" t="s">
        <v>16</v>
      </c>
      <c r="G218">
        <f>YEAR(tbl_Order[[#This Row],[OrderDate]])</f>
        <v>2017</v>
      </c>
      <c r="H218">
        <f>MONTH(tbl_Order[[#This Row],[OrderDate]])</f>
        <v>4</v>
      </c>
      <c r="I218" t="str">
        <f>TEXT(tbl_Order[[#This Row],[OrderDate]],"mmm")</f>
        <v>Apr</v>
      </c>
      <c r="J218" s="3">
        <f>SUMIFS(tbl_OrderProduct[LinePrice],tbl_OrderProduct[OrderID],tbl_Order[[#This Row],[OrderID]])</f>
        <v>29</v>
      </c>
      <c r="K218" s="3" cm="1">
        <f t="array" ref="K218">tbl_Order[[#This Row],[Order Price]]*_xlfn.XLOOKUP(tbl_Order[[#This Row],[Order Year]],_xlfn.ANCHORARRAY('BYROW,BYCOL,MAP Exercises'!$J$111),'BYROW,BYCOL,MAP Exercises'!$L$111:$L$120)</f>
        <v>31.900000000000002</v>
      </c>
    </row>
    <row r="219" spans="1:11" x14ac:dyDescent="0.4">
      <c r="A219" t="s">
        <v>385</v>
      </c>
      <c r="B219" t="s">
        <v>2610</v>
      </c>
      <c r="C219" s="1">
        <v>42847</v>
      </c>
      <c r="D219" t="s">
        <v>15</v>
      </c>
      <c r="E219" t="s">
        <v>20</v>
      </c>
      <c r="F219" t="s">
        <v>16</v>
      </c>
      <c r="G219">
        <f>YEAR(tbl_Order[[#This Row],[OrderDate]])</f>
        <v>2017</v>
      </c>
      <c r="H219">
        <f>MONTH(tbl_Order[[#This Row],[OrderDate]])</f>
        <v>4</v>
      </c>
      <c r="I219" t="str">
        <f>TEXT(tbl_Order[[#This Row],[OrderDate]],"mmm")</f>
        <v>Apr</v>
      </c>
      <c r="J219" s="3">
        <f>SUMIFS(tbl_OrderProduct[LinePrice],tbl_OrderProduct[OrderID],tbl_Order[[#This Row],[OrderID]])</f>
        <v>70.989999999999995</v>
      </c>
      <c r="K219" s="3" cm="1">
        <f t="array" ref="K219">tbl_Order[[#This Row],[Order Price]]*_xlfn.XLOOKUP(tbl_Order[[#This Row],[Order Year]],_xlfn.ANCHORARRAY('BYROW,BYCOL,MAP Exercises'!$J$111),'BYROW,BYCOL,MAP Exercises'!$L$111:$L$120)</f>
        <v>78.088999999999999</v>
      </c>
    </row>
    <row r="220" spans="1:11" x14ac:dyDescent="0.4">
      <c r="A220" t="s">
        <v>386</v>
      </c>
      <c r="B220" t="s">
        <v>1893</v>
      </c>
      <c r="C220" s="1">
        <v>42850</v>
      </c>
      <c r="D220" t="s">
        <v>17</v>
      </c>
      <c r="E220" t="s">
        <v>167</v>
      </c>
      <c r="F220" t="s">
        <v>16</v>
      </c>
      <c r="G220">
        <f>YEAR(tbl_Order[[#This Row],[OrderDate]])</f>
        <v>2017</v>
      </c>
      <c r="H220">
        <f>MONTH(tbl_Order[[#This Row],[OrderDate]])</f>
        <v>4</v>
      </c>
      <c r="I220" t="str">
        <f>TEXT(tbl_Order[[#This Row],[OrderDate]],"mmm")</f>
        <v>Apr</v>
      </c>
      <c r="J220" s="3">
        <f>SUMIFS(tbl_OrderProduct[LinePrice],tbl_OrderProduct[OrderID],tbl_Order[[#This Row],[OrderID]])</f>
        <v>150.49</v>
      </c>
      <c r="K220" s="3" cm="1">
        <f t="array" ref="K220">tbl_Order[[#This Row],[Order Price]]*_xlfn.XLOOKUP(tbl_Order[[#This Row],[Order Year]],_xlfn.ANCHORARRAY('BYROW,BYCOL,MAP Exercises'!$J$111),'BYROW,BYCOL,MAP Exercises'!$L$111:$L$120)</f>
        <v>165.53900000000002</v>
      </c>
    </row>
    <row r="221" spans="1:11" x14ac:dyDescent="0.4">
      <c r="A221" t="s">
        <v>387</v>
      </c>
      <c r="B221" t="s">
        <v>2550</v>
      </c>
      <c r="C221" s="1">
        <v>42851</v>
      </c>
      <c r="D221" t="s">
        <v>166</v>
      </c>
      <c r="E221" t="s">
        <v>167</v>
      </c>
      <c r="F221" t="s">
        <v>16</v>
      </c>
      <c r="G221">
        <f>YEAR(tbl_Order[[#This Row],[OrderDate]])</f>
        <v>2017</v>
      </c>
      <c r="H221">
        <f>MONTH(tbl_Order[[#This Row],[OrderDate]])</f>
        <v>4</v>
      </c>
      <c r="I221" t="str">
        <f>TEXT(tbl_Order[[#This Row],[OrderDate]],"mmm")</f>
        <v>Apr</v>
      </c>
      <c r="J221" s="3">
        <f>SUMIFS(tbl_OrderProduct[LinePrice],tbl_OrderProduct[OrderID],tbl_Order[[#This Row],[OrderID]])</f>
        <v>326.45</v>
      </c>
      <c r="K221" s="3" cm="1">
        <f t="array" ref="K221">tbl_Order[[#This Row],[Order Price]]*_xlfn.XLOOKUP(tbl_Order[[#This Row],[Order Year]],_xlfn.ANCHORARRAY('BYROW,BYCOL,MAP Exercises'!$J$111),'BYROW,BYCOL,MAP Exercises'!$L$111:$L$120)</f>
        <v>359.09500000000003</v>
      </c>
    </row>
    <row r="222" spans="1:11" x14ac:dyDescent="0.4">
      <c r="A222" t="s">
        <v>388</v>
      </c>
      <c r="B222" t="s">
        <v>2110</v>
      </c>
      <c r="C222" s="1">
        <v>42852</v>
      </c>
      <c r="D222" t="s">
        <v>15</v>
      </c>
      <c r="E222" t="s">
        <v>167</v>
      </c>
      <c r="F222" t="s">
        <v>16</v>
      </c>
      <c r="G222">
        <f>YEAR(tbl_Order[[#This Row],[OrderDate]])</f>
        <v>2017</v>
      </c>
      <c r="H222">
        <f>MONTH(tbl_Order[[#This Row],[OrderDate]])</f>
        <v>4</v>
      </c>
      <c r="I222" t="str">
        <f>TEXT(tbl_Order[[#This Row],[OrderDate]],"mmm")</f>
        <v>Apr</v>
      </c>
      <c r="J222" s="3">
        <f>SUMIFS(tbl_OrderProduct[LinePrice],tbl_OrderProduct[OrderID],tbl_Order[[#This Row],[OrderID]])</f>
        <v>133.94</v>
      </c>
      <c r="K222" s="3" cm="1">
        <f t="array" ref="K222">tbl_Order[[#This Row],[Order Price]]*_xlfn.XLOOKUP(tbl_Order[[#This Row],[Order Year]],_xlfn.ANCHORARRAY('BYROW,BYCOL,MAP Exercises'!$J$111),'BYROW,BYCOL,MAP Exercises'!$L$111:$L$120)</f>
        <v>147.334</v>
      </c>
    </row>
    <row r="223" spans="1:11" x14ac:dyDescent="0.4">
      <c r="A223" t="s">
        <v>389</v>
      </c>
      <c r="B223" t="s">
        <v>2209</v>
      </c>
      <c r="C223" s="1">
        <v>42855</v>
      </c>
      <c r="D223" t="s">
        <v>17</v>
      </c>
      <c r="E223" t="s">
        <v>167</v>
      </c>
      <c r="F223" t="s">
        <v>16</v>
      </c>
      <c r="G223">
        <f>YEAR(tbl_Order[[#This Row],[OrderDate]])</f>
        <v>2017</v>
      </c>
      <c r="H223">
        <f>MONTH(tbl_Order[[#This Row],[OrderDate]])</f>
        <v>4</v>
      </c>
      <c r="I223" t="str">
        <f>TEXT(tbl_Order[[#This Row],[OrderDate]],"mmm")</f>
        <v>Apr</v>
      </c>
      <c r="J223" s="3">
        <f>SUMIFS(tbl_OrderProduct[LinePrice],tbl_OrderProduct[OrderID],tbl_Order[[#This Row],[OrderID]])</f>
        <v>16.989999999999998</v>
      </c>
      <c r="K223" s="3" cm="1">
        <f t="array" ref="K223">tbl_Order[[#This Row],[Order Price]]*_xlfn.XLOOKUP(tbl_Order[[#This Row],[Order Year]],_xlfn.ANCHORARRAY('BYROW,BYCOL,MAP Exercises'!$J$111),'BYROW,BYCOL,MAP Exercises'!$L$111:$L$120)</f>
        <v>18.689</v>
      </c>
    </row>
    <row r="224" spans="1:11" x14ac:dyDescent="0.4">
      <c r="A224" t="s">
        <v>390</v>
      </c>
      <c r="B224" t="s">
        <v>1926</v>
      </c>
      <c r="C224" s="1">
        <v>42856</v>
      </c>
      <c r="D224" t="s">
        <v>17</v>
      </c>
      <c r="E224" t="s">
        <v>167</v>
      </c>
      <c r="F224" t="s">
        <v>16</v>
      </c>
      <c r="G224">
        <f>YEAR(tbl_Order[[#This Row],[OrderDate]])</f>
        <v>2017</v>
      </c>
      <c r="H224">
        <f>MONTH(tbl_Order[[#This Row],[OrderDate]])</f>
        <v>5</v>
      </c>
      <c r="I224" t="str">
        <f>TEXT(tbl_Order[[#This Row],[OrderDate]],"mmm")</f>
        <v>May</v>
      </c>
      <c r="J224" s="3">
        <f>SUMIFS(tbl_OrderProduct[LinePrice],tbl_OrderProduct[OrderID],tbl_Order[[#This Row],[OrderID]])</f>
        <v>218.44</v>
      </c>
      <c r="K224" s="3" cm="1">
        <f t="array" ref="K224">tbl_Order[[#This Row],[Order Price]]*_xlfn.XLOOKUP(tbl_Order[[#This Row],[Order Year]],_xlfn.ANCHORARRAY('BYROW,BYCOL,MAP Exercises'!$J$111),'BYROW,BYCOL,MAP Exercises'!$L$111:$L$120)</f>
        <v>240.28400000000002</v>
      </c>
    </row>
    <row r="225" spans="1:11" x14ac:dyDescent="0.4">
      <c r="A225" t="s">
        <v>391</v>
      </c>
      <c r="B225" t="s">
        <v>2153</v>
      </c>
      <c r="C225" s="1">
        <v>42859</v>
      </c>
      <c r="D225" t="s">
        <v>17</v>
      </c>
      <c r="E225" t="s">
        <v>167</v>
      </c>
      <c r="F225" t="s">
        <v>16</v>
      </c>
      <c r="G225">
        <f>YEAR(tbl_Order[[#This Row],[OrderDate]])</f>
        <v>2017</v>
      </c>
      <c r="H225">
        <f>MONTH(tbl_Order[[#This Row],[OrderDate]])</f>
        <v>5</v>
      </c>
      <c r="I225" t="str">
        <f>TEXT(tbl_Order[[#This Row],[OrderDate]],"mmm")</f>
        <v>May</v>
      </c>
      <c r="J225" s="3">
        <f>SUMIFS(tbl_OrderProduct[LinePrice],tbl_OrderProduct[OrderID],tbl_Order[[#This Row],[OrderID]])</f>
        <v>54.99</v>
      </c>
      <c r="K225" s="3" cm="1">
        <f t="array" ref="K225">tbl_Order[[#This Row],[Order Price]]*_xlfn.XLOOKUP(tbl_Order[[#This Row],[Order Year]],_xlfn.ANCHORARRAY('BYROW,BYCOL,MAP Exercises'!$J$111),'BYROW,BYCOL,MAP Exercises'!$L$111:$L$120)</f>
        <v>60.489000000000004</v>
      </c>
    </row>
    <row r="226" spans="1:11" x14ac:dyDescent="0.4">
      <c r="A226" t="s">
        <v>392</v>
      </c>
      <c r="B226" t="s">
        <v>2170</v>
      </c>
      <c r="C226" s="1">
        <v>42860</v>
      </c>
      <c r="D226" t="s">
        <v>15</v>
      </c>
      <c r="E226" t="s">
        <v>167</v>
      </c>
      <c r="F226" t="s">
        <v>16</v>
      </c>
      <c r="G226">
        <f>YEAR(tbl_Order[[#This Row],[OrderDate]])</f>
        <v>2017</v>
      </c>
      <c r="H226">
        <f>MONTH(tbl_Order[[#This Row],[OrderDate]])</f>
        <v>5</v>
      </c>
      <c r="I226" t="str">
        <f>TEXT(tbl_Order[[#This Row],[OrderDate]],"mmm")</f>
        <v>May</v>
      </c>
      <c r="J226" s="3">
        <f>SUMIFS(tbl_OrderProduct[LinePrice],tbl_OrderProduct[OrderID],tbl_Order[[#This Row],[OrderID]])</f>
        <v>79.900000000000006</v>
      </c>
      <c r="K226" s="3" cm="1">
        <f t="array" ref="K226">tbl_Order[[#This Row],[Order Price]]*_xlfn.XLOOKUP(tbl_Order[[#This Row],[Order Year]],_xlfn.ANCHORARRAY('BYROW,BYCOL,MAP Exercises'!$J$111),'BYROW,BYCOL,MAP Exercises'!$L$111:$L$120)</f>
        <v>87.890000000000015</v>
      </c>
    </row>
    <row r="227" spans="1:11" x14ac:dyDescent="0.4">
      <c r="A227" t="s">
        <v>393</v>
      </c>
      <c r="B227" t="s">
        <v>2392</v>
      </c>
      <c r="C227" s="1">
        <v>42863</v>
      </c>
      <c r="D227" t="s">
        <v>15</v>
      </c>
      <c r="E227" t="s">
        <v>167</v>
      </c>
      <c r="F227" t="s">
        <v>16</v>
      </c>
      <c r="G227">
        <f>YEAR(tbl_Order[[#This Row],[OrderDate]])</f>
        <v>2017</v>
      </c>
      <c r="H227">
        <f>MONTH(tbl_Order[[#This Row],[OrderDate]])</f>
        <v>5</v>
      </c>
      <c r="I227" t="str">
        <f>TEXT(tbl_Order[[#This Row],[OrderDate]],"mmm")</f>
        <v>May</v>
      </c>
      <c r="J227" s="3">
        <f>SUMIFS(tbl_OrderProduct[LinePrice],tbl_OrderProduct[OrderID],tbl_Order[[#This Row],[OrderID]])</f>
        <v>61.95</v>
      </c>
      <c r="K227" s="3" cm="1">
        <f t="array" ref="K227">tbl_Order[[#This Row],[Order Price]]*_xlfn.XLOOKUP(tbl_Order[[#This Row],[Order Year]],_xlfn.ANCHORARRAY('BYROW,BYCOL,MAP Exercises'!$J$111),'BYROW,BYCOL,MAP Exercises'!$L$111:$L$120)</f>
        <v>68.14500000000001</v>
      </c>
    </row>
    <row r="228" spans="1:11" x14ac:dyDescent="0.4">
      <c r="A228" t="s">
        <v>394</v>
      </c>
      <c r="B228" t="s">
        <v>2164</v>
      </c>
      <c r="C228" s="1">
        <v>42863</v>
      </c>
      <c r="D228" t="s">
        <v>15</v>
      </c>
      <c r="E228" t="s">
        <v>167</v>
      </c>
      <c r="F228" t="s">
        <v>16</v>
      </c>
      <c r="G228">
        <f>YEAR(tbl_Order[[#This Row],[OrderDate]])</f>
        <v>2017</v>
      </c>
      <c r="H228">
        <f>MONTH(tbl_Order[[#This Row],[OrderDate]])</f>
        <v>5</v>
      </c>
      <c r="I228" t="str">
        <f>TEXT(tbl_Order[[#This Row],[OrderDate]],"mmm")</f>
        <v>May</v>
      </c>
      <c r="J228" s="3">
        <f>SUMIFS(tbl_OrderProduct[LinePrice],tbl_OrderProduct[OrderID],tbl_Order[[#This Row],[OrderID]])</f>
        <v>98</v>
      </c>
      <c r="K228" s="3" cm="1">
        <f t="array" ref="K228">tbl_Order[[#This Row],[Order Price]]*_xlfn.XLOOKUP(tbl_Order[[#This Row],[Order Year]],_xlfn.ANCHORARRAY('BYROW,BYCOL,MAP Exercises'!$J$111),'BYROW,BYCOL,MAP Exercises'!$L$111:$L$120)</f>
        <v>107.80000000000001</v>
      </c>
    </row>
    <row r="229" spans="1:11" x14ac:dyDescent="0.4">
      <c r="A229" t="s">
        <v>395</v>
      </c>
      <c r="B229" t="s">
        <v>1910</v>
      </c>
      <c r="C229" s="1">
        <v>42865</v>
      </c>
      <c r="D229" t="s">
        <v>15</v>
      </c>
      <c r="E229" t="s">
        <v>20</v>
      </c>
      <c r="F229" t="s">
        <v>16</v>
      </c>
      <c r="G229">
        <f>YEAR(tbl_Order[[#This Row],[OrderDate]])</f>
        <v>2017</v>
      </c>
      <c r="H229">
        <f>MONTH(tbl_Order[[#This Row],[OrderDate]])</f>
        <v>5</v>
      </c>
      <c r="I229" t="str">
        <f>TEXT(tbl_Order[[#This Row],[OrderDate]],"mmm")</f>
        <v>May</v>
      </c>
      <c r="J229" s="3">
        <f>SUMIFS(tbl_OrderProduct[LinePrice],tbl_OrderProduct[OrderID],tbl_Order[[#This Row],[OrderID]])</f>
        <v>124</v>
      </c>
      <c r="K229" s="3" cm="1">
        <f t="array" ref="K229">tbl_Order[[#This Row],[Order Price]]*_xlfn.XLOOKUP(tbl_Order[[#This Row],[Order Year]],_xlfn.ANCHORARRAY('BYROW,BYCOL,MAP Exercises'!$J$111),'BYROW,BYCOL,MAP Exercises'!$L$111:$L$120)</f>
        <v>136.4</v>
      </c>
    </row>
    <row r="230" spans="1:11" x14ac:dyDescent="0.4">
      <c r="A230" t="s">
        <v>396</v>
      </c>
      <c r="B230" t="s">
        <v>1766</v>
      </c>
      <c r="C230" s="1">
        <v>42869</v>
      </c>
      <c r="D230" t="s">
        <v>17</v>
      </c>
      <c r="E230" t="s">
        <v>18</v>
      </c>
      <c r="F230" t="s">
        <v>16</v>
      </c>
      <c r="G230">
        <f>YEAR(tbl_Order[[#This Row],[OrderDate]])</f>
        <v>2017</v>
      </c>
      <c r="H230">
        <f>MONTH(tbl_Order[[#This Row],[OrderDate]])</f>
        <v>5</v>
      </c>
      <c r="I230" t="str">
        <f>TEXT(tbl_Order[[#This Row],[OrderDate]],"mmm")</f>
        <v>May</v>
      </c>
      <c r="J230" s="3">
        <f>SUMIFS(tbl_OrderProduct[LinePrice],tbl_OrderProduct[OrderID],tbl_Order[[#This Row],[OrderID]])</f>
        <v>83.490000000000009</v>
      </c>
      <c r="K230" s="3" cm="1">
        <f t="array" ref="K230">tbl_Order[[#This Row],[Order Price]]*_xlfn.XLOOKUP(tbl_Order[[#This Row],[Order Year]],_xlfn.ANCHORARRAY('BYROW,BYCOL,MAP Exercises'!$J$111),'BYROW,BYCOL,MAP Exercises'!$L$111:$L$120)</f>
        <v>91.839000000000013</v>
      </c>
    </row>
    <row r="231" spans="1:11" x14ac:dyDescent="0.4">
      <c r="A231" t="s">
        <v>397</v>
      </c>
      <c r="B231" t="s">
        <v>1998</v>
      </c>
      <c r="C231" s="1">
        <v>42871</v>
      </c>
      <c r="D231" t="s">
        <v>15</v>
      </c>
      <c r="E231" t="s">
        <v>20</v>
      </c>
      <c r="F231" t="s">
        <v>16</v>
      </c>
      <c r="G231">
        <f>YEAR(tbl_Order[[#This Row],[OrderDate]])</f>
        <v>2017</v>
      </c>
      <c r="H231">
        <f>MONTH(tbl_Order[[#This Row],[OrderDate]])</f>
        <v>5</v>
      </c>
      <c r="I231" t="str">
        <f>TEXT(tbl_Order[[#This Row],[OrderDate]],"mmm")</f>
        <v>May</v>
      </c>
      <c r="J231" s="3">
        <f>SUMIFS(tbl_OrderProduct[LinePrice],tbl_OrderProduct[OrderID],tbl_Order[[#This Row],[OrderID]])</f>
        <v>101.99</v>
      </c>
      <c r="K231" s="3" cm="1">
        <f t="array" ref="K231">tbl_Order[[#This Row],[Order Price]]*_xlfn.XLOOKUP(tbl_Order[[#This Row],[Order Year]],_xlfn.ANCHORARRAY('BYROW,BYCOL,MAP Exercises'!$J$111),'BYROW,BYCOL,MAP Exercises'!$L$111:$L$120)</f>
        <v>112.18900000000001</v>
      </c>
    </row>
    <row r="232" spans="1:11" x14ac:dyDescent="0.4">
      <c r="A232" t="s">
        <v>398</v>
      </c>
      <c r="B232" t="s">
        <v>2027</v>
      </c>
      <c r="C232" s="1">
        <v>42872</v>
      </c>
      <c r="D232" t="s">
        <v>15</v>
      </c>
      <c r="E232" t="s">
        <v>20</v>
      </c>
      <c r="F232" t="s">
        <v>16</v>
      </c>
      <c r="G232">
        <f>YEAR(tbl_Order[[#This Row],[OrderDate]])</f>
        <v>2017</v>
      </c>
      <c r="H232">
        <f>MONTH(tbl_Order[[#This Row],[OrderDate]])</f>
        <v>5</v>
      </c>
      <c r="I232" t="str">
        <f>TEXT(tbl_Order[[#This Row],[OrderDate]],"mmm")</f>
        <v>May</v>
      </c>
      <c r="J232" s="3">
        <f>SUMIFS(tbl_OrderProduct[LinePrice],tbl_OrderProduct[OrderID],tbl_Order[[#This Row],[OrderID]])</f>
        <v>74</v>
      </c>
      <c r="K232" s="3" cm="1">
        <f t="array" ref="K232">tbl_Order[[#This Row],[Order Price]]*_xlfn.XLOOKUP(tbl_Order[[#This Row],[Order Year]],_xlfn.ANCHORARRAY('BYROW,BYCOL,MAP Exercises'!$J$111),'BYROW,BYCOL,MAP Exercises'!$L$111:$L$120)</f>
        <v>81.400000000000006</v>
      </c>
    </row>
    <row r="233" spans="1:11" x14ac:dyDescent="0.4">
      <c r="A233" t="s">
        <v>399</v>
      </c>
      <c r="B233" t="s">
        <v>1848</v>
      </c>
      <c r="C233" s="1">
        <v>42874</v>
      </c>
      <c r="D233" t="s">
        <v>17</v>
      </c>
      <c r="E233" t="s">
        <v>20</v>
      </c>
      <c r="F233" t="s">
        <v>16</v>
      </c>
      <c r="G233">
        <f>YEAR(tbl_Order[[#This Row],[OrderDate]])</f>
        <v>2017</v>
      </c>
      <c r="H233">
        <f>MONTH(tbl_Order[[#This Row],[OrderDate]])</f>
        <v>5</v>
      </c>
      <c r="I233" t="str">
        <f>TEXT(tbl_Order[[#This Row],[OrderDate]],"mmm")</f>
        <v>May</v>
      </c>
      <c r="J233" s="3">
        <f>SUMIFS(tbl_OrderProduct[LinePrice],tbl_OrderProduct[OrderID],tbl_Order[[#This Row],[OrderID]])</f>
        <v>163.85</v>
      </c>
      <c r="K233" s="3" cm="1">
        <f t="array" ref="K233">tbl_Order[[#This Row],[Order Price]]*_xlfn.XLOOKUP(tbl_Order[[#This Row],[Order Year]],_xlfn.ANCHORARRAY('BYROW,BYCOL,MAP Exercises'!$J$111),'BYROW,BYCOL,MAP Exercises'!$L$111:$L$120)</f>
        <v>180.23500000000001</v>
      </c>
    </row>
    <row r="234" spans="1:11" x14ac:dyDescent="0.4">
      <c r="A234" t="s">
        <v>400</v>
      </c>
      <c r="B234" t="s">
        <v>2316</v>
      </c>
      <c r="C234" s="1">
        <v>42877</v>
      </c>
      <c r="D234" t="s">
        <v>15</v>
      </c>
      <c r="E234" t="s">
        <v>167</v>
      </c>
      <c r="F234" t="s">
        <v>16</v>
      </c>
      <c r="G234">
        <f>YEAR(tbl_Order[[#This Row],[OrderDate]])</f>
        <v>2017</v>
      </c>
      <c r="H234">
        <f>MONTH(tbl_Order[[#This Row],[OrderDate]])</f>
        <v>5</v>
      </c>
      <c r="I234" t="str">
        <f>TEXT(tbl_Order[[#This Row],[OrderDate]],"mmm")</f>
        <v>May</v>
      </c>
      <c r="J234" s="3">
        <f>SUMIFS(tbl_OrderProduct[LinePrice],tbl_OrderProduct[OrderID],tbl_Order[[#This Row],[OrderID]])</f>
        <v>185.84</v>
      </c>
      <c r="K234" s="3" cm="1">
        <f t="array" ref="K234">tbl_Order[[#This Row],[Order Price]]*_xlfn.XLOOKUP(tbl_Order[[#This Row],[Order Year]],_xlfn.ANCHORARRAY('BYROW,BYCOL,MAP Exercises'!$J$111),'BYROW,BYCOL,MAP Exercises'!$L$111:$L$120)</f>
        <v>204.42400000000001</v>
      </c>
    </row>
    <row r="235" spans="1:11" x14ac:dyDescent="0.4">
      <c r="A235" t="s">
        <v>401</v>
      </c>
      <c r="B235" t="s">
        <v>2034</v>
      </c>
      <c r="C235" s="1">
        <v>42880</v>
      </c>
      <c r="D235" t="s">
        <v>17</v>
      </c>
      <c r="E235" t="s">
        <v>167</v>
      </c>
      <c r="F235" t="s">
        <v>16</v>
      </c>
      <c r="G235">
        <f>YEAR(tbl_Order[[#This Row],[OrderDate]])</f>
        <v>2017</v>
      </c>
      <c r="H235">
        <f>MONTH(tbl_Order[[#This Row],[OrderDate]])</f>
        <v>5</v>
      </c>
      <c r="I235" t="str">
        <f>TEXT(tbl_Order[[#This Row],[OrderDate]],"mmm")</f>
        <v>May</v>
      </c>
      <c r="J235" s="3">
        <f>SUMIFS(tbl_OrderProduct[LinePrice],tbl_OrderProduct[OrderID],tbl_Order[[#This Row],[OrderID]])</f>
        <v>49</v>
      </c>
      <c r="K235" s="3" cm="1">
        <f t="array" ref="K235">tbl_Order[[#This Row],[Order Price]]*_xlfn.XLOOKUP(tbl_Order[[#This Row],[Order Year]],_xlfn.ANCHORARRAY('BYROW,BYCOL,MAP Exercises'!$J$111),'BYROW,BYCOL,MAP Exercises'!$L$111:$L$120)</f>
        <v>53.900000000000006</v>
      </c>
    </row>
    <row r="236" spans="1:11" x14ac:dyDescent="0.4">
      <c r="A236" t="s">
        <v>402</v>
      </c>
      <c r="B236" t="s">
        <v>1760</v>
      </c>
      <c r="C236" s="1">
        <v>42882</v>
      </c>
      <c r="D236" t="s">
        <v>15</v>
      </c>
      <c r="E236" t="s">
        <v>18</v>
      </c>
      <c r="F236" t="s">
        <v>16</v>
      </c>
      <c r="G236">
        <f>YEAR(tbl_Order[[#This Row],[OrderDate]])</f>
        <v>2017</v>
      </c>
      <c r="H236">
        <f>MONTH(tbl_Order[[#This Row],[OrderDate]])</f>
        <v>5</v>
      </c>
      <c r="I236" t="str">
        <f>TEXT(tbl_Order[[#This Row],[OrderDate]],"mmm")</f>
        <v>May</v>
      </c>
      <c r="J236" s="3">
        <f>SUMIFS(tbl_OrderProduct[LinePrice],tbl_OrderProduct[OrderID],tbl_Order[[#This Row],[OrderID]])</f>
        <v>226.89</v>
      </c>
      <c r="K236" s="3" cm="1">
        <f t="array" ref="K236">tbl_Order[[#This Row],[Order Price]]*_xlfn.XLOOKUP(tbl_Order[[#This Row],[Order Year]],_xlfn.ANCHORARRAY('BYROW,BYCOL,MAP Exercises'!$J$111),'BYROW,BYCOL,MAP Exercises'!$L$111:$L$120)</f>
        <v>249.57900000000001</v>
      </c>
    </row>
    <row r="237" spans="1:11" x14ac:dyDescent="0.4">
      <c r="A237" t="s">
        <v>403</v>
      </c>
      <c r="B237" t="s">
        <v>2240</v>
      </c>
      <c r="C237" s="1">
        <v>42885</v>
      </c>
      <c r="D237" t="s">
        <v>17</v>
      </c>
      <c r="E237" t="s">
        <v>18</v>
      </c>
      <c r="F237" t="s">
        <v>16</v>
      </c>
      <c r="G237">
        <f>YEAR(tbl_Order[[#This Row],[OrderDate]])</f>
        <v>2017</v>
      </c>
      <c r="H237">
        <f>MONTH(tbl_Order[[#This Row],[OrderDate]])</f>
        <v>5</v>
      </c>
      <c r="I237" t="str">
        <f>TEXT(tbl_Order[[#This Row],[OrderDate]],"mmm")</f>
        <v>May</v>
      </c>
      <c r="J237" s="3">
        <f>SUMIFS(tbl_OrderProduct[LinePrice],tbl_OrderProduct[OrderID],tbl_Order[[#This Row],[OrderID]])</f>
        <v>213.75</v>
      </c>
      <c r="K237" s="3" cm="1">
        <f t="array" ref="K237">tbl_Order[[#This Row],[Order Price]]*_xlfn.XLOOKUP(tbl_Order[[#This Row],[Order Year]],_xlfn.ANCHORARRAY('BYROW,BYCOL,MAP Exercises'!$J$111),'BYROW,BYCOL,MAP Exercises'!$L$111:$L$120)</f>
        <v>235.12500000000003</v>
      </c>
    </row>
    <row r="238" spans="1:11" x14ac:dyDescent="0.4">
      <c r="A238" t="s">
        <v>404</v>
      </c>
      <c r="B238" t="s">
        <v>2608</v>
      </c>
      <c r="C238" s="1">
        <v>42886</v>
      </c>
      <c r="D238" t="s">
        <v>15</v>
      </c>
      <c r="E238" t="s">
        <v>20</v>
      </c>
      <c r="F238" t="s">
        <v>16</v>
      </c>
      <c r="G238">
        <f>YEAR(tbl_Order[[#This Row],[OrderDate]])</f>
        <v>2017</v>
      </c>
      <c r="H238">
        <f>MONTH(tbl_Order[[#This Row],[OrderDate]])</f>
        <v>5</v>
      </c>
      <c r="I238" t="str">
        <f>TEXT(tbl_Order[[#This Row],[OrderDate]],"mmm")</f>
        <v>May</v>
      </c>
      <c r="J238" s="3">
        <f>SUMIFS(tbl_OrderProduct[LinePrice],tbl_OrderProduct[OrderID],tbl_Order[[#This Row],[OrderID]])</f>
        <v>47</v>
      </c>
      <c r="K238" s="3" cm="1">
        <f t="array" ref="K238">tbl_Order[[#This Row],[Order Price]]*_xlfn.XLOOKUP(tbl_Order[[#This Row],[Order Year]],_xlfn.ANCHORARRAY('BYROW,BYCOL,MAP Exercises'!$J$111),'BYROW,BYCOL,MAP Exercises'!$L$111:$L$120)</f>
        <v>51.7</v>
      </c>
    </row>
    <row r="239" spans="1:11" x14ac:dyDescent="0.4">
      <c r="A239" t="s">
        <v>405</v>
      </c>
      <c r="B239" t="s">
        <v>2150</v>
      </c>
      <c r="C239" s="1">
        <v>42888</v>
      </c>
      <c r="D239" t="s">
        <v>15</v>
      </c>
      <c r="E239" t="s">
        <v>167</v>
      </c>
      <c r="F239" t="s">
        <v>16</v>
      </c>
      <c r="G239">
        <f>YEAR(tbl_Order[[#This Row],[OrderDate]])</f>
        <v>2017</v>
      </c>
      <c r="H239">
        <f>MONTH(tbl_Order[[#This Row],[OrderDate]])</f>
        <v>6</v>
      </c>
      <c r="I239" t="str">
        <f>TEXT(tbl_Order[[#This Row],[OrderDate]],"mmm")</f>
        <v>Jun</v>
      </c>
      <c r="J239" s="3">
        <f>SUMIFS(tbl_OrderProduct[LinePrice],tbl_OrderProduct[OrderID],tbl_Order[[#This Row],[OrderID]])</f>
        <v>31</v>
      </c>
      <c r="K239" s="3" cm="1">
        <f t="array" ref="K239">tbl_Order[[#This Row],[Order Price]]*_xlfn.XLOOKUP(tbl_Order[[#This Row],[Order Year]],_xlfn.ANCHORARRAY('BYROW,BYCOL,MAP Exercises'!$J$111),'BYROW,BYCOL,MAP Exercises'!$L$111:$L$120)</f>
        <v>34.1</v>
      </c>
    </row>
    <row r="240" spans="1:11" x14ac:dyDescent="0.4">
      <c r="A240" t="s">
        <v>406</v>
      </c>
      <c r="B240" t="s">
        <v>1803</v>
      </c>
      <c r="C240" s="1">
        <v>42888</v>
      </c>
      <c r="D240" t="s">
        <v>15</v>
      </c>
      <c r="E240" t="s">
        <v>167</v>
      </c>
      <c r="F240" t="s">
        <v>16</v>
      </c>
      <c r="G240">
        <f>YEAR(tbl_Order[[#This Row],[OrderDate]])</f>
        <v>2017</v>
      </c>
      <c r="H240">
        <f>MONTH(tbl_Order[[#This Row],[OrderDate]])</f>
        <v>6</v>
      </c>
      <c r="I240" t="str">
        <f>TEXT(tbl_Order[[#This Row],[OrderDate]],"mmm")</f>
        <v>Jun</v>
      </c>
      <c r="J240" s="3">
        <f>SUMIFS(tbl_OrderProduct[LinePrice],tbl_OrderProduct[OrderID],tbl_Order[[#This Row],[OrderID]])</f>
        <v>33.5</v>
      </c>
      <c r="K240" s="3" cm="1">
        <f t="array" ref="K240">tbl_Order[[#This Row],[Order Price]]*_xlfn.XLOOKUP(tbl_Order[[#This Row],[Order Year]],_xlfn.ANCHORARRAY('BYROW,BYCOL,MAP Exercises'!$J$111),'BYROW,BYCOL,MAP Exercises'!$L$111:$L$120)</f>
        <v>36.85</v>
      </c>
    </row>
    <row r="241" spans="1:11" x14ac:dyDescent="0.4">
      <c r="A241" t="s">
        <v>407</v>
      </c>
      <c r="B241" t="s">
        <v>2662</v>
      </c>
      <c r="C241" s="1">
        <v>42890</v>
      </c>
      <c r="D241" t="s">
        <v>166</v>
      </c>
      <c r="E241" t="s">
        <v>167</v>
      </c>
      <c r="F241" t="s">
        <v>16</v>
      </c>
      <c r="G241">
        <f>YEAR(tbl_Order[[#This Row],[OrderDate]])</f>
        <v>2017</v>
      </c>
      <c r="H241">
        <f>MONTH(tbl_Order[[#This Row],[OrderDate]])</f>
        <v>6</v>
      </c>
      <c r="I241" t="str">
        <f>TEXT(tbl_Order[[#This Row],[OrderDate]],"mmm")</f>
        <v>Jun</v>
      </c>
      <c r="J241" s="3">
        <f>SUMIFS(tbl_OrderProduct[LinePrice],tbl_OrderProduct[OrderID],tbl_Order[[#This Row],[OrderID]])</f>
        <v>17.5</v>
      </c>
      <c r="K241" s="3" cm="1">
        <f t="array" ref="K241">tbl_Order[[#This Row],[Order Price]]*_xlfn.XLOOKUP(tbl_Order[[#This Row],[Order Year]],_xlfn.ANCHORARRAY('BYROW,BYCOL,MAP Exercises'!$J$111),'BYROW,BYCOL,MAP Exercises'!$L$111:$L$120)</f>
        <v>19.25</v>
      </c>
    </row>
    <row r="242" spans="1:11" x14ac:dyDescent="0.4">
      <c r="A242" t="s">
        <v>408</v>
      </c>
      <c r="B242" t="s">
        <v>1865</v>
      </c>
      <c r="C242" s="1">
        <v>42892</v>
      </c>
      <c r="D242" t="s">
        <v>15</v>
      </c>
      <c r="E242" t="s">
        <v>167</v>
      </c>
      <c r="F242" t="s">
        <v>16</v>
      </c>
      <c r="G242">
        <f>YEAR(tbl_Order[[#This Row],[OrderDate]])</f>
        <v>2017</v>
      </c>
      <c r="H242">
        <f>MONTH(tbl_Order[[#This Row],[OrderDate]])</f>
        <v>6</v>
      </c>
      <c r="I242" t="str">
        <f>TEXT(tbl_Order[[#This Row],[OrderDate]],"mmm")</f>
        <v>Jun</v>
      </c>
      <c r="J242" s="3">
        <f>SUMIFS(tbl_OrderProduct[LinePrice],tbl_OrderProduct[OrderID],tbl_Order[[#This Row],[OrderID]])</f>
        <v>33.5</v>
      </c>
      <c r="K242" s="3" cm="1">
        <f t="array" ref="K242">tbl_Order[[#This Row],[Order Price]]*_xlfn.XLOOKUP(tbl_Order[[#This Row],[Order Year]],_xlfn.ANCHORARRAY('BYROW,BYCOL,MAP Exercises'!$J$111),'BYROW,BYCOL,MAP Exercises'!$L$111:$L$120)</f>
        <v>36.85</v>
      </c>
    </row>
    <row r="243" spans="1:11" x14ac:dyDescent="0.4">
      <c r="A243" t="s">
        <v>409</v>
      </c>
      <c r="B243" t="s">
        <v>2648</v>
      </c>
      <c r="C243" s="1">
        <v>42893</v>
      </c>
      <c r="D243" t="s">
        <v>15</v>
      </c>
      <c r="E243" t="s">
        <v>167</v>
      </c>
      <c r="F243" t="s">
        <v>16</v>
      </c>
      <c r="G243">
        <f>YEAR(tbl_Order[[#This Row],[OrderDate]])</f>
        <v>2017</v>
      </c>
      <c r="H243">
        <f>MONTH(tbl_Order[[#This Row],[OrderDate]])</f>
        <v>6</v>
      </c>
      <c r="I243" t="str">
        <f>TEXT(tbl_Order[[#This Row],[OrderDate]],"mmm")</f>
        <v>Jun</v>
      </c>
      <c r="J243" s="3">
        <f>SUMIFS(tbl_OrderProduct[LinePrice],tbl_OrderProduct[OrderID],tbl_Order[[#This Row],[OrderID]])</f>
        <v>33.5</v>
      </c>
      <c r="K243" s="3" cm="1">
        <f t="array" ref="K243">tbl_Order[[#This Row],[Order Price]]*_xlfn.XLOOKUP(tbl_Order[[#This Row],[Order Year]],_xlfn.ANCHORARRAY('BYROW,BYCOL,MAP Exercises'!$J$111),'BYROW,BYCOL,MAP Exercises'!$L$111:$L$120)</f>
        <v>36.85</v>
      </c>
    </row>
    <row r="244" spans="1:11" x14ac:dyDescent="0.4">
      <c r="A244" t="s">
        <v>410</v>
      </c>
      <c r="B244" t="s">
        <v>2491</v>
      </c>
      <c r="C244" s="1">
        <v>42895</v>
      </c>
      <c r="D244" t="s">
        <v>17</v>
      </c>
      <c r="E244" t="s">
        <v>167</v>
      </c>
      <c r="F244" t="s">
        <v>16</v>
      </c>
      <c r="G244">
        <f>YEAR(tbl_Order[[#This Row],[OrderDate]])</f>
        <v>2017</v>
      </c>
      <c r="H244">
        <f>MONTH(tbl_Order[[#This Row],[OrderDate]])</f>
        <v>6</v>
      </c>
      <c r="I244" t="str">
        <f>TEXT(tbl_Order[[#This Row],[OrderDate]],"mmm")</f>
        <v>Jun</v>
      </c>
      <c r="J244" s="3">
        <f>SUMIFS(tbl_OrderProduct[LinePrice],tbl_OrderProduct[OrderID],tbl_Order[[#This Row],[OrderID]])</f>
        <v>145.93</v>
      </c>
      <c r="K244" s="3" cm="1">
        <f t="array" ref="K244">tbl_Order[[#This Row],[Order Price]]*_xlfn.XLOOKUP(tbl_Order[[#This Row],[Order Year]],_xlfn.ANCHORARRAY('BYROW,BYCOL,MAP Exercises'!$J$111),'BYROW,BYCOL,MAP Exercises'!$L$111:$L$120)</f>
        <v>160.52300000000002</v>
      </c>
    </row>
    <row r="245" spans="1:11" x14ac:dyDescent="0.4">
      <c r="A245" t="s">
        <v>411</v>
      </c>
      <c r="B245" t="s">
        <v>2369</v>
      </c>
      <c r="C245" s="1">
        <v>42896</v>
      </c>
      <c r="D245" t="s">
        <v>15</v>
      </c>
      <c r="E245" t="s">
        <v>18</v>
      </c>
      <c r="F245" t="s">
        <v>16</v>
      </c>
      <c r="G245">
        <f>YEAR(tbl_Order[[#This Row],[OrderDate]])</f>
        <v>2017</v>
      </c>
      <c r="H245">
        <f>MONTH(tbl_Order[[#This Row],[OrderDate]])</f>
        <v>6</v>
      </c>
      <c r="I245" t="str">
        <f>TEXT(tbl_Order[[#This Row],[OrderDate]],"mmm")</f>
        <v>Jun</v>
      </c>
      <c r="J245" s="3">
        <f>SUMIFS(tbl_OrderProduct[LinePrice],tbl_OrderProduct[OrderID],tbl_Order[[#This Row],[OrderID]])</f>
        <v>102.99000000000001</v>
      </c>
      <c r="K245" s="3" cm="1">
        <f t="array" ref="K245">tbl_Order[[#This Row],[Order Price]]*_xlfn.XLOOKUP(tbl_Order[[#This Row],[Order Year]],_xlfn.ANCHORARRAY('BYROW,BYCOL,MAP Exercises'!$J$111),'BYROW,BYCOL,MAP Exercises'!$L$111:$L$120)</f>
        <v>113.28900000000002</v>
      </c>
    </row>
    <row r="246" spans="1:11" x14ac:dyDescent="0.4">
      <c r="A246" t="s">
        <v>412</v>
      </c>
      <c r="B246" t="s">
        <v>2101</v>
      </c>
      <c r="C246" s="1">
        <v>42897</v>
      </c>
      <c r="D246" t="s">
        <v>15</v>
      </c>
      <c r="E246" t="s">
        <v>18</v>
      </c>
      <c r="F246" t="s">
        <v>16</v>
      </c>
      <c r="G246">
        <f>YEAR(tbl_Order[[#This Row],[OrderDate]])</f>
        <v>2017</v>
      </c>
      <c r="H246">
        <f>MONTH(tbl_Order[[#This Row],[OrderDate]])</f>
        <v>6</v>
      </c>
      <c r="I246" t="str">
        <f>TEXT(tbl_Order[[#This Row],[OrderDate]],"mmm")</f>
        <v>Jun</v>
      </c>
      <c r="J246" s="3">
        <f>SUMIFS(tbl_OrderProduct[LinePrice],tbl_OrderProduct[OrderID],tbl_Order[[#This Row],[OrderID]])</f>
        <v>74</v>
      </c>
      <c r="K246" s="3" cm="1">
        <f t="array" ref="K246">tbl_Order[[#This Row],[Order Price]]*_xlfn.XLOOKUP(tbl_Order[[#This Row],[Order Year]],_xlfn.ANCHORARRAY('BYROW,BYCOL,MAP Exercises'!$J$111),'BYROW,BYCOL,MAP Exercises'!$L$111:$L$120)</f>
        <v>81.400000000000006</v>
      </c>
    </row>
    <row r="247" spans="1:11" x14ac:dyDescent="0.4">
      <c r="A247" t="s">
        <v>413</v>
      </c>
      <c r="B247" t="s">
        <v>2142</v>
      </c>
      <c r="C247" s="1">
        <v>42899</v>
      </c>
      <c r="D247" t="s">
        <v>15</v>
      </c>
      <c r="E247" t="s">
        <v>167</v>
      </c>
      <c r="F247" t="s">
        <v>16</v>
      </c>
      <c r="G247">
        <f>YEAR(tbl_Order[[#This Row],[OrderDate]])</f>
        <v>2017</v>
      </c>
      <c r="H247">
        <f>MONTH(tbl_Order[[#This Row],[OrderDate]])</f>
        <v>6</v>
      </c>
      <c r="I247" t="str">
        <f>TEXT(tbl_Order[[#This Row],[OrderDate]],"mmm")</f>
        <v>Jun</v>
      </c>
      <c r="J247" s="3">
        <f>SUMIFS(tbl_OrderProduct[LinePrice],tbl_OrderProduct[OrderID],tbl_Order[[#This Row],[OrderID]])</f>
        <v>281.19000000000005</v>
      </c>
      <c r="K247" s="3" cm="1">
        <f t="array" ref="K247">tbl_Order[[#This Row],[Order Price]]*_xlfn.XLOOKUP(tbl_Order[[#This Row],[Order Year]],_xlfn.ANCHORARRAY('BYROW,BYCOL,MAP Exercises'!$J$111),'BYROW,BYCOL,MAP Exercises'!$L$111:$L$120)</f>
        <v>309.30900000000008</v>
      </c>
    </row>
    <row r="248" spans="1:11" x14ac:dyDescent="0.4">
      <c r="A248" t="s">
        <v>414</v>
      </c>
      <c r="B248" t="s">
        <v>2632</v>
      </c>
      <c r="C248" s="1">
        <v>42901</v>
      </c>
      <c r="D248" t="s">
        <v>17</v>
      </c>
      <c r="E248" t="s">
        <v>20</v>
      </c>
      <c r="F248" t="s">
        <v>16</v>
      </c>
      <c r="G248">
        <f>YEAR(tbl_Order[[#This Row],[OrderDate]])</f>
        <v>2017</v>
      </c>
      <c r="H248">
        <f>MONTH(tbl_Order[[#This Row],[OrderDate]])</f>
        <v>6</v>
      </c>
      <c r="I248" t="str">
        <f>TEXT(tbl_Order[[#This Row],[OrderDate]],"mmm")</f>
        <v>Jun</v>
      </c>
      <c r="J248" s="3">
        <f>SUMIFS(tbl_OrderProduct[LinePrice],tbl_OrderProduct[OrderID],tbl_Order[[#This Row],[OrderID]])</f>
        <v>33.5</v>
      </c>
      <c r="K248" s="3" cm="1">
        <f t="array" ref="K248">tbl_Order[[#This Row],[Order Price]]*_xlfn.XLOOKUP(tbl_Order[[#This Row],[Order Year]],_xlfn.ANCHORARRAY('BYROW,BYCOL,MAP Exercises'!$J$111),'BYROW,BYCOL,MAP Exercises'!$L$111:$L$120)</f>
        <v>36.85</v>
      </c>
    </row>
    <row r="249" spans="1:11" x14ac:dyDescent="0.4">
      <c r="A249" t="s">
        <v>415</v>
      </c>
      <c r="B249" t="s">
        <v>1858</v>
      </c>
      <c r="C249" s="1">
        <v>42904</v>
      </c>
      <c r="D249" t="s">
        <v>166</v>
      </c>
      <c r="E249" t="s">
        <v>167</v>
      </c>
      <c r="F249" t="s">
        <v>16</v>
      </c>
      <c r="G249">
        <f>YEAR(tbl_Order[[#This Row],[OrderDate]])</f>
        <v>2017</v>
      </c>
      <c r="H249">
        <f>MONTH(tbl_Order[[#This Row],[OrderDate]])</f>
        <v>6</v>
      </c>
      <c r="I249" t="str">
        <f>TEXT(tbl_Order[[#This Row],[OrderDate]],"mmm")</f>
        <v>Jun</v>
      </c>
      <c r="J249" s="3">
        <f>SUMIFS(tbl_OrderProduct[LinePrice],tbl_OrderProduct[OrderID],tbl_Order[[#This Row],[OrderID]])</f>
        <v>271.82</v>
      </c>
      <c r="K249" s="3" cm="1">
        <f t="array" ref="K249">tbl_Order[[#This Row],[Order Price]]*_xlfn.XLOOKUP(tbl_Order[[#This Row],[Order Year]],_xlfn.ANCHORARRAY('BYROW,BYCOL,MAP Exercises'!$J$111),'BYROW,BYCOL,MAP Exercises'!$L$111:$L$120)</f>
        <v>299.00200000000001</v>
      </c>
    </row>
    <row r="250" spans="1:11" x14ac:dyDescent="0.4">
      <c r="A250" t="s">
        <v>416</v>
      </c>
      <c r="B250" t="s">
        <v>2161</v>
      </c>
      <c r="C250" s="1">
        <v>42905</v>
      </c>
      <c r="D250" t="s">
        <v>166</v>
      </c>
      <c r="E250" t="s">
        <v>167</v>
      </c>
      <c r="F250" t="s">
        <v>16</v>
      </c>
      <c r="G250">
        <f>YEAR(tbl_Order[[#This Row],[OrderDate]])</f>
        <v>2017</v>
      </c>
      <c r="H250">
        <f>MONTH(tbl_Order[[#This Row],[OrderDate]])</f>
        <v>6</v>
      </c>
      <c r="I250" t="str">
        <f>TEXT(tbl_Order[[#This Row],[OrderDate]],"mmm")</f>
        <v>Jun</v>
      </c>
      <c r="J250" s="3">
        <f>SUMIFS(tbl_OrderProduct[LinePrice],tbl_OrderProduct[OrderID],tbl_Order[[#This Row],[OrderID]])</f>
        <v>328.34000000000003</v>
      </c>
      <c r="K250" s="3" cm="1">
        <f t="array" ref="K250">tbl_Order[[#This Row],[Order Price]]*_xlfn.XLOOKUP(tbl_Order[[#This Row],[Order Year]],_xlfn.ANCHORARRAY('BYROW,BYCOL,MAP Exercises'!$J$111),'BYROW,BYCOL,MAP Exercises'!$L$111:$L$120)</f>
        <v>361.17400000000009</v>
      </c>
    </row>
    <row r="251" spans="1:11" x14ac:dyDescent="0.4">
      <c r="A251" t="s">
        <v>417</v>
      </c>
      <c r="B251" t="s">
        <v>2249</v>
      </c>
      <c r="C251" s="1">
        <v>42906</v>
      </c>
      <c r="D251" t="s">
        <v>15</v>
      </c>
      <c r="E251" t="s">
        <v>167</v>
      </c>
      <c r="F251" t="s">
        <v>16</v>
      </c>
      <c r="G251">
        <f>YEAR(tbl_Order[[#This Row],[OrderDate]])</f>
        <v>2017</v>
      </c>
      <c r="H251">
        <f>MONTH(tbl_Order[[#This Row],[OrderDate]])</f>
        <v>6</v>
      </c>
      <c r="I251" t="str">
        <f>TEXT(tbl_Order[[#This Row],[OrderDate]],"mmm")</f>
        <v>Jun</v>
      </c>
      <c r="J251" s="3">
        <f>SUMIFS(tbl_OrderProduct[LinePrice],tbl_OrderProduct[OrderID],tbl_Order[[#This Row],[OrderID]])</f>
        <v>286.88</v>
      </c>
      <c r="K251" s="3" cm="1">
        <f t="array" ref="K251">tbl_Order[[#This Row],[Order Price]]*_xlfn.XLOOKUP(tbl_Order[[#This Row],[Order Year]],_xlfn.ANCHORARRAY('BYROW,BYCOL,MAP Exercises'!$J$111),'BYROW,BYCOL,MAP Exercises'!$L$111:$L$120)</f>
        <v>315.56800000000004</v>
      </c>
    </row>
    <row r="252" spans="1:11" x14ac:dyDescent="0.4">
      <c r="A252" t="s">
        <v>418</v>
      </c>
      <c r="B252" t="s">
        <v>2340</v>
      </c>
      <c r="C252" s="1">
        <v>42908</v>
      </c>
      <c r="D252" t="s">
        <v>15</v>
      </c>
      <c r="E252" t="s">
        <v>20</v>
      </c>
      <c r="F252" t="s">
        <v>16</v>
      </c>
      <c r="G252">
        <f>YEAR(tbl_Order[[#This Row],[OrderDate]])</f>
        <v>2017</v>
      </c>
      <c r="H252">
        <f>MONTH(tbl_Order[[#This Row],[OrderDate]])</f>
        <v>6</v>
      </c>
      <c r="I252" t="str">
        <f>TEXT(tbl_Order[[#This Row],[OrderDate]],"mmm")</f>
        <v>Jun</v>
      </c>
      <c r="J252" s="3">
        <f>SUMIFS(tbl_OrderProduct[LinePrice],tbl_OrderProduct[OrderID],tbl_Order[[#This Row],[OrderID]])</f>
        <v>64</v>
      </c>
      <c r="K252" s="3" cm="1">
        <f t="array" ref="K252">tbl_Order[[#This Row],[Order Price]]*_xlfn.XLOOKUP(tbl_Order[[#This Row],[Order Year]],_xlfn.ANCHORARRAY('BYROW,BYCOL,MAP Exercises'!$J$111),'BYROW,BYCOL,MAP Exercises'!$L$111:$L$120)</f>
        <v>70.400000000000006</v>
      </c>
    </row>
    <row r="253" spans="1:11" x14ac:dyDescent="0.4">
      <c r="A253" t="s">
        <v>419</v>
      </c>
      <c r="B253" t="s">
        <v>1940</v>
      </c>
      <c r="C253" s="1">
        <v>42909</v>
      </c>
      <c r="D253" t="s">
        <v>15</v>
      </c>
      <c r="E253" t="s">
        <v>167</v>
      </c>
      <c r="F253" t="s">
        <v>16</v>
      </c>
      <c r="G253">
        <f>YEAR(tbl_Order[[#This Row],[OrderDate]])</f>
        <v>2017</v>
      </c>
      <c r="H253">
        <f>MONTH(tbl_Order[[#This Row],[OrderDate]])</f>
        <v>6</v>
      </c>
      <c r="I253" t="str">
        <f>TEXT(tbl_Order[[#This Row],[OrderDate]],"mmm")</f>
        <v>Jun</v>
      </c>
      <c r="J253" s="3">
        <f>SUMIFS(tbl_OrderProduct[LinePrice],tbl_OrderProduct[OrderID],tbl_Order[[#This Row],[OrderID]])</f>
        <v>201.39000000000001</v>
      </c>
      <c r="K253" s="3" cm="1">
        <f t="array" ref="K253">tbl_Order[[#This Row],[Order Price]]*_xlfn.XLOOKUP(tbl_Order[[#This Row],[Order Year]],_xlfn.ANCHORARRAY('BYROW,BYCOL,MAP Exercises'!$J$111),'BYROW,BYCOL,MAP Exercises'!$L$111:$L$120)</f>
        <v>221.52900000000002</v>
      </c>
    </row>
    <row r="254" spans="1:11" x14ac:dyDescent="0.4">
      <c r="A254" t="s">
        <v>420</v>
      </c>
      <c r="B254" t="s">
        <v>1943</v>
      </c>
      <c r="C254" s="1">
        <v>42910</v>
      </c>
      <c r="D254" t="s">
        <v>15</v>
      </c>
      <c r="E254" t="s">
        <v>18</v>
      </c>
      <c r="F254" t="s">
        <v>16</v>
      </c>
      <c r="G254">
        <f>YEAR(tbl_Order[[#This Row],[OrderDate]])</f>
        <v>2017</v>
      </c>
      <c r="H254">
        <f>MONTH(tbl_Order[[#This Row],[OrderDate]])</f>
        <v>6</v>
      </c>
      <c r="I254" t="str">
        <f>TEXT(tbl_Order[[#This Row],[OrderDate]],"mmm")</f>
        <v>Jun</v>
      </c>
      <c r="J254" s="3">
        <f>SUMIFS(tbl_OrderProduct[LinePrice],tbl_OrderProduct[OrderID],tbl_Order[[#This Row],[OrderID]])</f>
        <v>29</v>
      </c>
      <c r="K254" s="3" cm="1">
        <f t="array" ref="K254">tbl_Order[[#This Row],[Order Price]]*_xlfn.XLOOKUP(tbl_Order[[#This Row],[Order Year]],_xlfn.ANCHORARRAY('BYROW,BYCOL,MAP Exercises'!$J$111),'BYROW,BYCOL,MAP Exercises'!$L$111:$L$120)</f>
        <v>31.900000000000002</v>
      </c>
    </row>
    <row r="255" spans="1:11" x14ac:dyDescent="0.4">
      <c r="A255" t="s">
        <v>421</v>
      </c>
      <c r="B255" t="s">
        <v>1988</v>
      </c>
      <c r="C255" s="1">
        <v>42912</v>
      </c>
      <c r="D255" t="s">
        <v>17</v>
      </c>
      <c r="E255" t="s">
        <v>20</v>
      </c>
      <c r="F255" t="s">
        <v>16</v>
      </c>
      <c r="G255">
        <f>YEAR(tbl_Order[[#This Row],[OrderDate]])</f>
        <v>2017</v>
      </c>
      <c r="H255">
        <f>MONTH(tbl_Order[[#This Row],[OrderDate]])</f>
        <v>6</v>
      </c>
      <c r="I255" t="str">
        <f>TEXT(tbl_Order[[#This Row],[OrderDate]],"mmm")</f>
        <v>Jun</v>
      </c>
      <c r="J255" s="3">
        <f>SUMIFS(tbl_OrderProduct[LinePrice],tbl_OrderProduct[OrderID],tbl_Order[[#This Row],[OrderID]])</f>
        <v>26.49</v>
      </c>
      <c r="K255" s="3" cm="1">
        <f t="array" ref="K255">tbl_Order[[#This Row],[Order Price]]*_xlfn.XLOOKUP(tbl_Order[[#This Row],[Order Year]],_xlfn.ANCHORARRAY('BYROW,BYCOL,MAP Exercises'!$J$111),'BYROW,BYCOL,MAP Exercises'!$L$111:$L$120)</f>
        <v>29.138999999999999</v>
      </c>
    </row>
    <row r="256" spans="1:11" x14ac:dyDescent="0.4">
      <c r="A256" t="s">
        <v>422</v>
      </c>
      <c r="B256" t="s">
        <v>1837</v>
      </c>
      <c r="C256" s="1">
        <v>42914</v>
      </c>
      <c r="D256" t="s">
        <v>15</v>
      </c>
      <c r="E256" t="s">
        <v>20</v>
      </c>
      <c r="F256" t="s">
        <v>16</v>
      </c>
      <c r="G256">
        <f>YEAR(tbl_Order[[#This Row],[OrderDate]])</f>
        <v>2017</v>
      </c>
      <c r="H256">
        <f>MONTH(tbl_Order[[#This Row],[OrderDate]])</f>
        <v>6</v>
      </c>
      <c r="I256" t="str">
        <f>TEXT(tbl_Order[[#This Row],[OrderDate]],"mmm")</f>
        <v>Jun</v>
      </c>
      <c r="J256" s="3">
        <f>SUMIFS(tbl_OrderProduct[LinePrice],tbl_OrderProduct[OrderID],tbl_Order[[#This Row],[OrderID]])</f>
        <v>143.89000000000001</v>
      </c>
      <c r="K256" s="3" cm="1">
        <f t="array" ref="K256">tbl_Order[[#This Row],[Order Price]]*_xlfn.XLOOKUP(tbl_Order[[#This Row],[Order Year]],_xlfn.ANCHORARRAY('BYROW,BYCOL,MAP Exercises'!$J$111),'BYROW,BYCOL,MAP Exercises'!$L$111:$L$120)</f>
        <v>158.27900000000002</v>
      </c>
    </row>
    <row r="257" spans="1:11" x14ac:dyDescent="0.4">
      <c r="A257" t="s">
        <v>423</v>
      </c>
      <c r="B257" t="s">
        <v>2098</v>
      </c>
      <c r="C257" s="1">
        <v>42918</v>
      </c>
      <c r="D257" t="s">
        <v>166</v>
      </c>
      <c r="E257" t="s">
        <v>20</v>
      </c>
      <c r="F257" t="s">
        <v>16</v>
      </c>
      <c r="G257">
        <f>YEAR(tbl_Order[[#This Row],[OrderDate]])</f>
        <v>2017</v>
      </c>
      <c r="H257">
        <f>MONTH(tbl_Order[[#This Row],[OrderDate]])</f>
        <v>7</v>
      </c>
      <c r="I257" t="str">
        <f>TEXT(tbl_Order[[#This Row],[OrderDate]],"mmm")</f>
        <v>Jul</v>
      </c>
      <c r="J257" s="3">
        <f>SUMIFS(tbl_OrderProduct[LinePrice],tbl_OrderProduct[OrderID],tbl_Order[[#This Row],[OrderID]])</f>
        <v>92.94</v>
      </c>
      <c r="K257" s="3" cm="1">
        <f t="array" ref="K257">tbl_Order[[#This Row],[Order Price]]*_xlfn.XLOOKUP(tbl_Order[[#This Row],[Order Year]],_xlfn.ANCHORARRAY('BYROW,BYCOL,MAP Exercises'!$J$111),'BYROW,BYCOL,MAP Exercises'!$L$111:$L$120)</f>
        <v>102.23400000000001</v>
      </c>
    </row>
    <row r="258" spans="1:11" x14ac:dyDescent="0.4">
      <c r="A258" t="s">
        <v>424</v>
      </c>
      <c r="B258" t="s">
        <v>2644</v>
      </c>
      <c r="C258" s="1">
        <v>42921</v>
      </c>
      <c r="D258" t="s">
        <v>17</v>
      </c>
      <c r="E258" t="s">
        <v>18</v>
      </c>
      <c r="F258" t="s">
        <v>16</v>
      </c>
      <c r="G258">
        <f>YEAR(tbl_Order[[#This Row],[OrderDate]])</f>
        <v>2017</v>
      </c>
      <c r="H258">
        <f>MONTH(tbl_Order[[#This Row],[OrderDate]])</f>
        <v>7</v>
      </c>
      <c r="I258" t="str">
        <f>TEXT(tbl_Order[[#This Row],[OrderDate]],"mmm")</f>
        <v>Jul</v>
      </c>
      <c r="J258" s="3">
        <f>SUMIFS(tbl_OrderProduct[LinePrice],tbl_OrderProduct[OrderID],tbl_Order[[#This Row],[OrderID]])</f>
        <v>220.82999999999998</v>
      </c>
      <c r="K258" s="3" cm="1">
        <f t="array" ref="K258">tbl_Order[[#This Row],[Order Price]]*_xlfn.XLOOKUP(tbl_Order[[#This Row],[Order Year]],_xlfn.ANCHORARRAY('BYROW,BYCOL,MAP Exercises'!$J$111),'BYROW,BYCOL,MAP Exercises'!$L$111:$L$120)</f>
        <v>242.91300000000001</v>
      </c>
    </row>
    <row r="259" spans="1:11" x14ac:dyDescent="0.4">
      <c r="A259" t="s">
        <v>425</v>
      </c>
      <c r="B259" t="s">
        <v>2052</v>
      </c>
      <c r="C259" s="1">
        <v>42924</v>
      </c>
      <c r="D259" t="s">
        <v>15</v>
      </c>
      <c r="E259" t="s">
        <v>18</v>
      </c>
      <c r="F259" t="s">
        <v>16</v>
      </c>
      <c r="G259">
        <f>YEAR(tbl_Order[[#This Row],[OrderDate]])</f>
        <v>2017</v>
      </c>
      <c r="H259">
        <f>MONTH(tbl_Order[[#This Row],[OrderDate]])</f>
        <v>7</v>
      </c>
      <c r="I259" t="str">
        <f>TEXT(tbl_Order[[#This Row],[OrderDate]],"mmm")</f>
        <v>Jul</v>
      </c>
      <c r="J259" s="3">
        <f>SUMIFS(tbl_OrderProduct[LinePrice],tbl_OrderProduct[OrderID],tbl_Order[[#This Row],[OrderID]])</f>
        <v>350.84000000000003</v>
      </c>
      <c r="K259" s="3" cm="1">
        <f t="array" ref="K259">tbl_Order[[#This Row],[Order Price]]*_xlfn.XLOOKUP(tbl_Order[[#This Row],[Order Year]],_xlfn.ANCHORARRAY('BYROW,BYCOL,MAP Exercises'!$J$111),'BYROW,BYCOL,MAP Exercises'!$L$111:$L$120)</f>
        <v>385.92400000000009</v>
      </c>
    </row>
    <row r="260" spans="1:11" x14ac:dyDescent="0.4">
      <c r="A260" t="s">
        <v>426</v>
      </c>
      <c r="B260" t="s">
        <v>2076</v>
      </c>
      <c r="C260" s="1">
        <v>42927</v>
      </c>
      <c r="D260" t="s">
        <v>166</v>
      </c>
      <c r="E260" t="s">
        <v>18</v>
      </c>
      <c r="F260" t="s">
        <v>16</v>
      </c>
      <c r="G260">
        <f>YEAR(tbl_Order[[#This Row],[OrderDate]])</f>
        <v>2017</v>
      </c>
      <c r="H260">
        <f>MONTH(tbl_Order[[#This Row],[OrderDate]])</f>
        <v>7</v>
      </c>
      <c r="I260" t="str">
        <f>TEXT(tbl_Order[[#This Row],[OrderDate]],"mmm")</f>
        <v>Jul</v>
      </c>
      <c r="J260" s="3">
        <f>SUMIFS(tbl_OrderProduct[LinePrice],tbl_OrderProduct[OrderID],tbl_Order[[#This Row],[OrderID]])</f>
        <v>127.98</v>
      </c>
      <c r="K260" s="3" cm="1">
        <f t="array" ref="K260">tbl_Order[[#This Row],[Order Price]]*_xlfn.XLOOKUP(tbl_Order[[#This Row],[Order Year]],_xlfn.ANCHORARRAY('BYROW,BYCOL,MAP Exercises'!$J$111),'BYROW,BYCOL,MAP Exercises'!$L$111:$L$120)</f>
        <v>140.77800000000002</v>
      </c>
    </row>
    <row r="261" spans="1:11" x14ac:dyDescent="0.4">
      <c r="A261" t="s">
        <v>427</v>
      </c>
      <c r="B261" t="s">
        <v>2234</v>
      </c>
      <c r="C261" s="1">
        <v>42929</v>
      </c>
      <c r="D261" t="s">
        <v>17</v>
      </c>
      <c r="E261" t="s">
        <v>20</v>
      </c>
      <c r="F261" t="s">
        <v>16</v>
      </c>
      <c r="G261">
        <f>YEAR(tbl_Order[[#This Row],[OrderDate]])</f>
        <v>2017</v>
      </c>
      <c r="H261">
        <f>MONTH(tbl_Order[[#This Row],[OrderDate]])</f>
        <v>7</v>
      </c>
      <c r="I261" t="str">
        <f>TEXT(tbl_Order[[#This Row],[OrderDate]],"mmm")</f>
        <v>Jul</v>
      </c>
      <c r="J261" s="3">
        <f>SUMIFS(tbl_OrderProduct[LinePrice],tbl_OrderProduct[OrderID],tbl_Order[[#This Row],[OrderID]])</f>
        <v>60</v>
      </c>
      <c r="K261" s="3" cm="1">
        <f t="array" ref="K261">tbl_Order[[#This Row],[Order Price]]*_xlfn.XLOOKUP(tbl_Order[[#This Row],[Order Year]],_xlfn.ANCHORARRAY('BYROW,BYCOL,MAP Exercises'!$J$111),'BYROW,BYCOL,MAP Exercises'!$L$111:$L$120)</f>
        <v>66</v>
      </c>
    </row>
    <row r="262" spans="1:11" x14ac:dyDescent="0.4">
      <c r="A262" t="s">
        <v>428</v>
      </c>
      <c r="B262" t="s">
        <v>2454</v>
      </c>
      <c r="C262" s="1">
        <v>42931</v>
      </c>
      <c r="D262" t="s">
        <v>17</v>
      </c>
      <c r="E262" t="s">
        <v>167</v>
      </c>
      <c r="F262" t="s">
        <v>16</v>
      </c>
      <c r="G262">
        <f>YEAR(tbl_Order[[#This Row],[OrderDate]])</f>
        <v>2017</v>
      </c>
      <c r="H262">
        <f>MONTH(tbl_Order[[#This Row],[OrderDate]])</f>
        <v>7</v>
      </c>
      <c r="I262" t="str">
        <f>TEXT(tbl_Order[[#This Row],[OrderDate]],"mmm")</f>
        <v>Jul</v>
      </c>
      <c r="J262" s="3">
        <f>SUMIFS(tbl_OrderProduct[LinePrice],tbl_OrderProduct[OrderID],tbl_Order[[#This Row],[OrderID]])</f>
        <v>146.43</v>
      </c>
      <c r="K262" s="3" cm="1">
        <f t="array" ref="K262">tbl_Order[[#This Row],[Order Price]]*_xlfn.XLOOKUP(tbl_Order[[#This Row],[Order Year]],_xlfn.ANCHORARRAY('BYROW,BYCOL,MAP Exercises'!$J$111),'BYROW,BYCOL,MAP Exercises'!$L$111:$L$120)</f>
        <v>161.07300000000001</v>
      </c>
    </row>
    <row r="263" spans="1:11" x14ac:dyDescent="0.4">
      <c r="A263" t="s">
        <v>429</v>
      </c>
      <c r="B263" t="s">
        <v>2096</v>
      </c>
      <c r="C263" s="1">
        <v>42934</v>
      </c>
      <c r="D263" t="s">
        <v>166</v>
      </c>
      <c r="E263" t="s">
        <v>20</v>
      </c>
      <c r="F263" t="s">
        <v>16</v>
      </c>
      <c r="G263">
        <f>YEAR(tbl_Order[[#This Row],[OrderDate]])</f>
        <v>2017</v>
      </c>
      <c r="H263">
        <f>MONTH(tbl_Order[[#This Row],[OrderDate]])</f>
        <v>7</v>
      </c>
      <c r="I263" t="str">
        <f>TEXT(tbl_Order[[#This Row],[OrderDate]],"mmm")</f>
        <v>Jul</v>
      </c>
      <c r="J263" s="3">
        <f>SUMIFS(tbl_OrderProduct[LinePrice],tbl_OrderProduct[OrderID],tbl_Order[[#This Row],[OrderID]])</f>
        <v>90.94</v>
      </c>
      <c r="K263" s="3" cm="1">
        <f t="array" ref="K263">tbl_Order[[#This Row],[Order Price]]*_xlfn.XLOOKUP(tbl_Order[[#This Row],[Order Year]],_xlfn.ANCHORARRAY('BYROW,BYCOL,MAP Exercises'!$J$111),'BYROW,BYCOL,MAP Exercises'!$L$111:$L$120)</f>
        <v>100.03400000000001</v>
      </c>
    </row>
    <row r="264" spans="1:11" x14ac:dyDescent="0.4">
      <c r="A264" t="s">
        <v>430</v>
      </c>
      <c r="B264" t="s">
        <v>2600</v>
      </c>
      <c r="C264" s="1">
        <v>42936</v>
      </c>
      <c r="D264" t="s">
        <v>15</v>
      </c>
      <c r="E264" t="s">
        <v>18</v>
      </c>
      <c r="F264" t="s">
        <v>16</v>
      </c>
      <c r="G264">
        <f>YEAR(tbl_Order[[#This Row],[OrderDate]])</f>
        <v>2017</v>
      </c>
      <c r="H264">
        <f>MONTH(tbl_Order[[#This Row],[OrderDate]])</f>
        <v>7</v>
      </c>
      <c r="I264" t="str">
        <f>TEXT(tbl_Order[[#This Row],[OrderDate]],"mmm")</f>
        <v>Jul</v>
      </c>
      <c r="J264" s="3">
        <f>SUMIFS(tbl_OrderProduct[LinePrice],tbl_OrderProduct[OrderID],tbl_Order[[#This Row],[OrderID]])</f>
        <v>337.25</v>
      </c>
      <c r="K264" s="3" cm="1">
        <f t="array" ref="K264">tbl_Order[[#This Row],[Order Price]]*_xlfn.XLOOKUP(tbl_Order[[#This Row],[Order Year]],_xlfn.ANCHORARRAY('BYROW,BYCOL,MAP Exercises'!$J$111),'BYROW,BYCOL,MAP Exercises'!$L$111:$L$120)</f>
        <v>370.97500000000002</v>
      </c>
    </row>
    <row r="265" spans="1:11" x14ac:dyDescent="0.4">
      <c r="A265" t="s">
        <v>431</v>
      </c>
      <c r="B265" t="s">
        <v>2482</v>
      </c>
      <c r="C265" s="1">
        <v>42938</v>
      </c>
      <c r="D265" t="s">
        <v>17</v>
      </c>
      <c r="E265" t="s">
        <v>18</v>
      </c>
      <c r="F265" t="s">
        <v>16</v>
      </c>
      <c r="G265">
        <f>YEAR(tbl_Order[[#This Row],[OrderDate]])</f>
        <v>2017</v>
      </c>
      <c r="H265">
        <f>MONTH(tbl_Order[[#This Row],[OrderDate]])</f>
        <v>7</v>
      </c>
      <c r="I265" t="str">
        <f>TEXT(tbl_Order[[#This Row],[OrderDate]],"mmm")</f>
        <v>Jul</v>
      </c>
      <c r="J265" s="3">
        <f>SUMIFS(tbl_OrderProduct[LinePrice],tbl_OrderProduct[OrderID],tbl_Order[[#This Row],[OrderID]])</f>
        <v>272.48</v>
      </c>
      <c r="K265" s="3" cm="1">
        <f t="array" ref="K265">tbl_Order[[#This Row],[Order Price]]*_xlfn.XLOOKUP(tbl_Order[[#This Row],[Order Year]],_xlfn.ANCHORARRAY('BYROW,BYCOL,MAP Exercises'!$J$111),'BYROW,BYCOL,MAP Exercises'!$L$111:$L$120)</f>
        <v>299.72800000000007</v>
      </c>
    </row>
    <row r="266" spans="1:11" x14ac:dyDescent="0.4">
      <c r="A266" t="s">
        <v>432</v>
      </c>
      <c r="B266" t="s">
        <v>1870</v>
      </c>
      <c r="C266" s="1">
        <v>42940</v>
      </c>
      <c r="D266" t="s">
        <v>15</v>
      </c>
      <c r="E266" t="s">
        <v>167</v>
      </c>
      <c r="F266" t="s">
        <v>16</v>
      </c>
      <c r="G266">
        <f>YEAR(tbl_Order[[#This Row],[OrderDate]])</f>
        <v>2017</v>
      </c>
      <c r="H266">
        <f>MONTH(tbl_Order[[#This Row],[OrderDate]])</f>
        <v>7</v>
      </c>
      <c r="I266" t="str">
        <f>TEXT(tbl_Order[[#This Row],[OrderDate]],"mmm")</f>
        <v>Jul</v>
      </c>
      <c r="J266" s="3">
        <f>SUMIFS(tbl_OrderProduct[LinePrice],tbl_OrderProduct[OrderID],tbl_Order[[#This Row],[OrderID]])</f>
        <v>31</v>
      </c>
      <c r="K266" s="3" cm="1">
        <f t="array" ref="K266">tbl_Order[[#This Row],[Order Price]]*_xlfn.XLOOKUP(tbl_Order[[#This Row],[Order Year]],_xlfn.ANCHORARRAY('BYROW,BYCOL,MAP Exercises'!$J$111),'BYROW,BYCOL,MAP Exercises'!$L$111:$L$120)</f>
        <v>34.1</v>
      </c>
    </row>
    <row r="267" spans="1:11" x14ac:dyDescent="0.4">
      <c r="A267" t="s">
        <v>433</v>
      </c>
      <c r="B267" t="s">
        <v>2534</v>
      </c>
      <c r="C267" s="1">
        <v>42942</v>
      </c>
      <c r="D267" t="s">
        <v>17</v>
      </c>
      <c r="E267" t="s">
        <v>167</v>
      </c>
      <c r="F267" t="s">
        <v>16</v>
      </c>
      <c r="G267">
        <f>YEAR(tbl_Order[[#This Row],[OrderDate]])</f>
        <v>2017</v>
      </c>
      <c r="H267">
        <f>MONTH(tbl_Order[[#This Row],[OrderDate]])</f>
        <v>7</v>
      </c>
      <c r="I267" t="str">
        <f>TEXT(tbl_Order[[#This Row],[OrderDate]],"mmm")</f>
        <v>Jul</v>
      </c>
      <c r="J267" s="3">
        <f>SUMIFS(tbl_OrderProduct[LinePrice],tbl_OrderProduct[OrderID],tbl_Order[[#This Row],[OrderID]])</f>
        <v>107</v>
      </c>
      <c r="K267" s="3" cm="1">
        <f t="array" ref="K267">tbl_Order[[#This Row],[Order Price]]*_xlfn.XLOOKUP(tbl_Order[[#This Row],[Order Year]],_xlfn.ANCHORARRAY('BYROW,BYCOL,MAP Exercises'!$J$111),'BYROW,BYCOL,MAP Exercises'!$L$111:$L$120)</f>
        <v>117.7</v>
      </c>
    </row>
    <row r="268" spans="1:11" x14ac:dyDescent="0.4">
      <c r="A268" t="s">
        <v>434</v>
      </c>
      <c r="B268" t="s">
        <v>2100</v>
      </c>
      <c r="C268" s="1">
        <v>42946</v>
      </c>
      <c r="D268" t="s">
        <v>166</v>
      </c>
      <c r="E268" t="s">
        <v>167</v>
      </c>
      <c r="F268" t="s">
        <v>16</v>
      </c>
      <c r="G268">
        <f>YEAR(tbl_Order[[#This Row],[OrderDate]])</f>
        <v>2017</v>
      </c>
      <c r="H268">
        <f>MONTH(tbl_Order[[#This Row],[OrderDate]])</f>
        <v>7</v>
      </c>
      <c r="I268" t="str">
        <f>TEXT(tbl_Order[[#This Row],[OrderDate]],"mmm")</f>
        <v>Jul</v>
      </c>
      <c r="J268" s="3">
        <f>SUMIFS(tbl_OrderProduct[LinePrice],tbl_OrderProduct[OrderID],tbl_Order[[#This Row],[OrderID]])</f>
        <v>62</v>
      </c>
      <c r="K268" s="3" cm="1">
        <f t="array" ref="K268">tbl_Order[[#This Row],[Order Price]]*_xlfn.XLOOKUP(tbl_Order[[#This Row],[Order Year]],_xlfn.ANCHORARRAY('BYROW,BYCOL,MAP Exercises'!$J$111),'BYROW,BYCOL,MAP Exercises'!$L$111:$L$120)</f>
        <v>68.2</v>
      </c>
    </row>
    <row r="269" spans="1:11" x14ac:dyDescent="0.4">
      <c r="A269" t="s">
        <v>435</v>
      </c>
      <c r="B269" t="s">
        <v>1945</v>
      </c>
      <c r="C269" s="1">
        <v>42948</v>
      </c>
      <c r="D269" t="s">
        <v>15</v>
      </c>
      <c r="E269" t="s">
        <v>20</v>
      </c>
      <c r="F269" t="s">
        <v>16</v>
      </c>
      <c r="G269">
        <f>YEAR(tbl_Order[[#This Row],[OrderDate]])</f>
        <v>2017</v>
      </c>
      <c r="H269">
        <f>MONTH(tbl_Order[[#This Row],[OrderDate]])</f>
        <v>8</v>
      </c>
      <c r="I269" t="str">
        <f>TEXT(tbl_Order[[#This Row],[OrderDate]],"mmm")</f>
        <v>Aug</v>
      </c>
      <c r="J269" s="3">
        <f>SUMIFS(tbl_OrderProduct[LinePrice],tbl_OrderProduct[OrderID],tbl_Order[[#This Row],[OrderID]])</f>
        <v>98</v>
      </c>
      <c r="K269" s="3" cm="1">
        <f t="array" ref="K269">tbl_Order[[#This Row],[Order Price]]*_xlfn.XLOOKUP(tbl_Order[[#This Row],[Order Year]],_xlfn.ANCHORARRAY('BYROW,BYCOL,MAP Exercises'!$J$111),'BYROW,BYCOL,MAP Exercises'!$L$111:$L$120)</f>
        <v>107.80000000000001</v>
      </c>
    </row>
    <row r="270" spans="1:11" x14ac:dyDescent="0.4">
      <c r="A270" t="s">
        <v>436</v>
      </c>
      <c r="B270" t="s">
        <v>1985</v>
      </c>
      <c r="C270" s="1">
        <v>42950</v>
      </c>
      <c r="D270" t="s">
        <v>15</v>
      </c>
      <c r="E270" t="s">
        <v>167</v>
      </c>
      <c r="F270" t="s">
        <v>16</v>
      </c>
      <c r="G270">
        <f>YEAR(tbl_Order[[#This Row],[OrderDate]])</f>
        <v>2017</v>
      </c>
      <c r="H270">
        <f>MONTH(tbl_Order[[#This Row],[OrderDate]])</f>
        <v>8</v>
      </c>
      <c r="I270" t="str">
        <f>TEXT(tbl_Order[[#This Row],[OrderDate]],"mmm")</f>
        <v>Aug</v>
      </c>
      <c r="J270" s="3">
        <f>SUMIFS(tbl_OrderProduct[LinePrice],tbl_OrderProduct[OrderID],tbl_Order[[#This Row],[OrderID]])</f>
        <v>16.989999999999998</v>
      </c>
      <c r="K270" s="3" cm="1">
        <f t="array" ref="K270">tbl_Order[[#This Row],[Order Price]]*_xlfn.XLOOKUP(tbl_Order[[#This Row],[Order Year]],_xlfn.ANCHORARRAY('BYROW,BYCOL,MAP Exercises'!$J$111),'BYROW,BYCOL,MAP Exercises'!$L$111:$L$120)</f>
        <v>18.689</v>
      </c>
    </row>
    <row r="271" spans="1:11" x14ac:dyDescent="0.4">
      <c r="A271" t="s">
        <v>437</v>
      </c>
      <c r="B271" t="s">
        <v>2023</v>
      </c>
      <c r="C271" s="1">
        <v>42951</v>
      </c>
      <c r="D271" t="s">
        <v>17</v>
      </c>
      <c r="E271" t="s">
        <v>18</v>
      </c>
      <c r="F271" t="s">
        <v>16</v>
      </c>
      <c r="G271">
        <f>YEAR(tbl_Order[[#This Row],[OrderDate]])</f>
        <v>2017</v>
      </c>
      <c r="H271">
        <f>MONTH(tbl_Order[[#This Row],[OrderDate]])</f>
        <v>8</v>
      </c>
      <c r="I271" t="str">
        <f>TEXT(tbl_Order[[#This Row],[OrderDate]],"mmm")</f>
        <v>Aug</v>
      </c>
      <c r="J271" s="3">
        <f>SUMIFS(tbl_OrderProduct[LinePrice],tbl_OrderProduct[OrderID],tbl_Order[[#This Row],[OrderID]])</f>
        <v>125.98</v>
      </c>
      <c r="K271" s="3" cm="1">
        <f t="array" ref="K271">tbl_Order[[#This Row],[Order Price]]*_xlfn.XLOOKUP(tbl_Order[[#This Row],[Order Year]],_xlfn.ANCHORARRAY('BYROW,BYCOL,MAP Exercises'!$J$111),'BYROW,BYCOL,MAP Exercises'!$L$111:$L$120)</f>
        <v>138.578</v>
      </c>
    </row>
    <row r="272" spans="1:11" x14ac:dyDescent="0.4">
      <c r="A272" t="s">
        <v>438</v>
      </c>
      <c r="B272" t="s">
        <v>2074</v>
      </c>
      <c r="C272" s="1">
        <v>42955</v>
      </c>
      <c r="D272" t="s">
        <v>15</v>
      </c>
      <c r="E272" t="s">
        <v>18</v>
      </c>
      <c r="F272" t="s">
        <v>16</v>
      </c>
      <c r="G272">
        <f>YEAR(tbl_Order[[#This Row],[OrderDate]])</f>
        <v>2017</v>
      </c>
      <c r="H272">
        <f>MONTH(tbl_Order[[#This Row],[OrderDate]])</f>
        <v>8</v>
      </c>
      <c r="I272" t="str">
        <f>TEXT(tbl_Order[[#This Row],[OrderDate]],"mmm")</f>
        <v>Aug</v>
      </c>
      <c r="J272" s="3">
        <f>SUMIFS(tbl_OrderProduct[LinePrice],tbl_OrderProduct[OrderID],tbl_Order[[#This Row],[OrderID]])</f>
        <v>164.34</v>
      </c>
      <c r="K272" s="3" cm="1">
        <f t="array" ref="K272">tbl_Order[[#This Row],[Order Price]]*_xlfn.XLOOKUP(tbl_Order[[#This Row],[Order Year]],_xlfn.ANCHORARRAY('BYROW,BYCOL,MAP Exercises'!$J$111),'BYROW,BYCOL,MAP Exercises'!$L$111:$L$120)</f>
        <v>180.77400000000003</v>
      </c>
    </row>
    <row r="273" spans="1:11" x14ac:dyDescent="0.4">
      <c r="A273" t="s">
        <v>439</v>
      </c>
      <c r="B273" t="s">
        <v>1950</v>
      </c>
      <c r="C273" s="1">
        <v>42957</v>
      </c>
      <c r="D273" t="s">
        <v>15</v>
      </c>
      <c r="E273" t="s">
        <v>167</v>
      </c>
      <c r="F273" t="s">
        <v>16</v>
      </c>
      <c r="G273">
        <f>YEAR(tbl_Order[[#This Row],[OrderDate]])</f>
        <v>2017</v>
      </c>
      <c r="H273">
        <f>MONTH(tbl_Order[[#This Row],[OrderDate]])</f>
        <v>8</v>
      </c>
      <c r="I273" t="str">
        <f>TEXT(tbl_Order[[#This Row],[OrderDate]],"mmm")</f>
        <v>Aug</v>
      </c>
      <c r="J273" s="3">
        <f>SUMIFS(tbl_OrderProduct[LinePrice],tbl_OrderProduct[OrderID],tbl_Order[[#This Row],[OrderID]])</f>
        <v>130.9</v>
      </c>
      <c r="K273" s="3" cm="1">
        <f t="array" ref="K273">tbl_Order[[#This Row],[Order Price]]*_xlfn.XLOOKUP(tbl_Order[[#This Row],[Order Year]],_xlfn.ANCHORARRAY('BYROW,BYCOL,MAP Exercises'!$J$111),'BYROW,BYCOL,MAP Exercises'!$L$111:$L$120)</f>
        <v>143.99</v>
      </c>
    </row>
    <row r="274" spans="1:11" x14ac:dyDescent="0.4">
      <c r="A274" t="s">
        <v>440</v>
      </c>
      <c r="B274" t="s">
        <v>2490</v>
      </c>
      <c r="C274" s="1">
        <v>42958</v>
      </c>
      <c r="D274" t="s">
        <v>15</v>
      </c>
      <c r="E274" t="s">
        <v>18</v>
      </c>
      <c r="F274" t="s">
        <v>16</v>
      </c>
      <c r="G274">
        <f>YEAR(tbl_Order[[#This Row],[OrderDate]])</f>
        <v>2017</v>
      </c>
      <c r="H274">
        <f>MONTH(tbl_Order[[#This Row],[OrderDate]])</f>
        <v>8</v>
      </c>
      <c r="I274" t="str">
        <f>TEXT(tbl_Order[[#This Row],[OrderDate]],"mmm")</f>
        <v>Aug</v>
      </c>
      <c r="J274" s="3">
        <f>SUMIFS(tbl_OrderProduct[LinePrice],tbl_OrderProduct[OrderID],tbl_Order[[#This Row],[OrderID]])</f>
        <v>42.989999999999995</v>
      </c>
      <c r="K274" s="3" cm="1">
        <f t="array" ref="K274">tbl_Order[[#This Row],[Order Price]]*_xlfn.XLOOKUP(tbl_Order[[#This Row],[Order Year]],_xlfn.ANCHORARRAY('BYROW,BYCOL,MAP Exercises'!$J$111),'BYROW,BYCOL,MAP Exercises'!$L$111:$L$120)</f>
        <v>47.289000000000001</v>
      </c>
    </row>
    <row r="275" spans="1:11" x14ac:dyDescent="0.4">
      <c r="A275" t="s">
        <v>441</v>
      </c>
      <c r="B275" t="s">
        <v>2250</v>
      </c>
      <c r="C275" s="1">
        <v>42960</v>
      </c>
      <c r="D275" t="s">
        <v>17</v>
      </c>
      <c r="E275" t="s">
        <v>167</v>
      </c>
      <c r="F275" t="s">
        <v>16</v>
      </c>
      <c r="G275">
        <f>YEAR(tbl_Order[[#This Row],[OrderDate]])</f>
        <v>2017</v>
      </c>
      <c r="H275">
        <f>MONTH(tbl_Order[[#This Row],[OrderDate]])</f>
        <v>8</v>
      </c>
      <c r="I275" t="str">
        <f>TEXT(tbl_Order[[#This Row],[OrderDate]],"mmm")</f>
        <v>Aug</v>
      </c>
      <c r="J275" s="3">
        <f>SUMIFS(tbl_OrderProduct[LinePrice],tbl_OrderProduct[OrderID],tbl_Order[[#This Row],[OrderID]])</f>
        <v>55.49</v>
      </c>
      <c r="K275" s="3" cm="1">
        <f t="array" ref="K275">tbl_Order[[#This Row],[Order Price]]*_xlfn.XLOOKUP(tbl_Order[[#This Row],[Order Year]],_xlfn.ANCHORARRAY('BYROW,BYCOL,MAP Exercises'!$J$111),'BYROW,BYCOL,MAP Exercises'!$L$111:$L$120)</f>
        <v>61.039000000000009</v>
      </c>
    </row>
    <row r="276" spans="1:11" x14ac:dyDescent="0.4">
      <c r="A276" t="s">
        <v>442</v>
      </c>
      <c r="B276" t="s">
        <v>1826</v>
      </c>
      <c r="C276" s="1">
        <v>42962</v>
      </c>
      <c r="D276" t="s">
        <v>15</v>
      </c>
      <c r="E276" t="s">
        <v>18</v>
      </c>
      <c r="F276" t="s">
        <v>16</v>
      </c>
      <c r="G276">
        <f>YEAR(tbl_Order[[#This Row],[OrderDate]])</f>
        <v>2017</v>
      </c>
      <c r="H276">
        <f>MONTH(tbl_Order[[#This Row],[OrderDate]])</f>
        <v>8</v>
      </c>
      <c r="I276" t="str">
        <f>TEXT(tbl_Order[[#This Row],[OrderDate]],"mmm")</f>
        <v>Aug</v>
      </c>
      <c r="J276" s="3">
        <f>SUMIFS(tbl_OrderProduct[LinePrice],tbl_OrderProduct[OrderID],tbl_Order[[#This Row],[OrderID]])</f>
        <v>168.88</v>
      </c>
      <c r="K276" s="3" cm="1">
        <f t="array" ref="K276">tbl_Order[[#This Row],[Order Price]]*_xlfn.XLOOKUP(tbl_Order[[#This Row],[Order Year]],_xlfn.ANCHORARRAY('BYROW,BYCOL,MAP Exercises'!$J$111),'BYROW,BYCOL,MAP Exercises'!$L$111:$L$120)</f>
        <v>185.768</v>
      </c>
    </row>
    <row r="277" spans="1:11" x14ac:dyDescent="0.4">
      <c r="A277" t="s">
        <v>443</v>
      </c>
      <c r="B277" t="s">
        <v>2640</v>
      </c>
      <c r="C277" s="1">
        <v>42965</v>
      </c>
      <c r="D277" t="s">
        <v>15</v>
      </c>
      <c r="E277" t="s">
        <v>18</v>
      </c>
      <c r="F277" t="s">
        <v>16</v>
      </c>
      <c r="G277">
        <f>YEAR(tbl_Order[[#This Row],[OrderDate]])</f>
        <v>2017</v>
      </c>
      <c r="H277">
        <f>MONTH(tbl_Order[[#This Row],[OrderDate]])</f>
        <v>8</v>
      </c>
      <c r="I277" t="str">
        <f>TEXT(tbl_Order[[#This Row],[OrderDate]],"mmm")</f>
        <v>Aug</v>
      </c>
      <c r="J277" s="3">
        <f>SUMIFS(tbl_OrderProduct[LinePrice],tbl_OrderProduct[OrderID],tbl_Order[[#This Row],[OrderID]])</f>
        <v>94</v>
      </c>
      <c r="K277" s="3" cm="1">
        <f t="array" ref="K277">tbl_Order[[#This Row],[Order Price]]*_xlfn.XLOOKUP(tbl_Order[[#This Row],[Order Year]],_xlfn.ANCHORARRAY('BYROW,BYCOL,MAP Exercises'!$J$111),'BYROW,BYCOL,MAP Exercises'!$L$111:$L$120)</f>
        <v>103.4</v>
      </c>
    </row>
    <row r="278" spans="1:11" x14ac:dyDescent="0.4">
      <c r="A278" t="s">
        <v>444</v>
      </c>
      <c r="B278" t="s">
        <v>1887</v>
      </c>
      <c r="C278" s="1">
        <v>42968</v>
      </c>
      <c r="D278" t="s">
        <v>15</v>
      </c>
      <c r="E278" t="s">
        <v>18</v>
      </c>
      <c r="F278" t="s">
        <v>16</v>
      </c>
      <c r="G278">
        <f>YEAR(tbl_Order[[#This Row],[OrderDate]])</f>
        <v>2017</v>
      </c>
      <c r="H278">
        <f>MONTH(tbl_Order[[#This Row],[OrderDate]])</f>
        <v>8</v>
      </c>
      <c r="I278" t="str">
        <f>TEXT(tbl_Order[[#This Row],[OrderDate]],"mmm")</f>
        <v>Aug</v>
      </c>
      <c r="J278" s="3">
        <f>SUMIFS(tbl_OrderProduct[LinePrice],tbl_OrderProduct[OrderID],tbl_Order[[#This Row],[OrderID]])</f>
        <v>376.42</v>
      </c>
      <c r="K278" s="3" cm="1">
        <f t="array" ref="K278">tbl_Order[[#This Row],[Order Price]]*_xlfn.XLOOKUP(tbl_Order[[#This Row],[Order Year]],_xlfn.ANCHORARRAY('BYROW,BYCOL,MAP Exercises'!$J$111),'BYROW,BYCOL,MAP Exercises'!$L$111:$L$120)</f>
        <v>414.06200000000007</v>
      </c>
    </row>
    <row r="279" spans="1:11" x14ac:dyDescent="0.4">
      <c r="A279" t="s">
        <v>445</v>
      </c>
      <c r="B279" t="s">
        <v>1928</v>
      </c>
      <c r="C279" s="1">
        <v>42971</v>
      </c>
      <c r="D279" t="s">
        <v>15</v>
      </c>
      <c r="E279" t="s">
        <v>18</v>
      </c>
      <c r="F279" t="s">
        <v>16</v>
      </c>
      <c r="G279">
        <f>YEAR(tbl_Order[[#This Row],[OrderDate]])</f>
        <v>2017</v>
      </c>
      <c r="H279">
        <f>MONTH(tbl_Order[[#This Row],[OrderDate]])</f>
        <v>8</v>
      </c>
      <c r="I279" t="str">
        <f>TEXT(tbl_Order[[#This Row],[OrderDate]],"mmm")</f>
        <v>Aug</v>
      </c>
      <c r="J279" s="3">
        <f>SUMIFS(tbl_OrderProduct[LinePrice],tbl_OrderProduct[OrderID],tbl_Order[[#This Row],[OrderID]])</f>
        <v>66.95</v>
      </c>
      <c r="K279" s="3" cm="1">
        <f t="array" ref="K279">tbl_Order[[#This Row],[Order Price]]*_xlfn.XLOOKUP(tbl_Order[[#This Row],[Order Year]],_xlfn.ANCHORARRAY('BYROW,BYCOL,MAP Exercises'!$J$111),'BYROW,BYCOL,MAP Exercises'!$L$111:$L$120)</f>
        <v>73.64500000000001</v>
      </c>
    </row>
    <row r="280" spans="1:11" x14ac:dyDescent="0.4">
      <c r="A280" t="s">
        <v>446</v>
      </c>
      <c r="B280" t="s">
        <v>2640</v>
      </c>
      <c r="C280" s="1">
        <v>42974</v>
      </c>
      <c r="D280" t="s">
        <v>15</v>
      </c>
      <c r="E280" t="s">
        <v>18</v>
      </c>
      <c r="F280" t="s">
        <v>16</v>
      </c>
      <c r="G280">
        <f>YEAR(tbl_Order[[#This Row],[OrderDate]])</f>
        <v>2017</v>
      </c>
      <c r="H280">
        <f>MONTH(tbl_Order[[#This Row],[OrderDate]])</f>
        <v>8</v>
      </c>
      <c r="I280" t="str">
        <f>TEXT(tbl_Order[[#This Row],[OrderDate]],"mmm")</f>
        <v>Aug</v>
      </c>
      <c r="J280" s="3">
        <f>SUMIFS(tbl_OrderProduct[LinePrice],tbl_OrderProduct[OrderID],tbl_Order[[#This Row],[OrderID]])</f>
        <v>199.42000000000002</v>
      </c>
      <c r="K280" s="3" cm="1">
        <f t="array" ref="K280">tbl_Order[[#This Row],[Order Price]]*_xlfn.XLOOKUP(tbl_Order[[#This Row],[Order Year]],_xlfn.ANCHORARRAY('BYROW,BYCOL,MAP Exercises'!$J$111),'BYROW,BYCOL,MAP Exercises'!$L$111:$L$120)</f>
        <v>219.36200000000002</v>
      </c>
    </row>
    <row r="281" spans="1:11" x14ac:dyDescent="0.4">
      <c r="A281" t="s">
        <v>447</v>
      </c>
      <c r="B281" t="s">
        <v>2617</v>
      </c>
      <c r="C281" s="1">
        <v>42976</v>
      </c>
      <c r="D281" t="s">
        <v>15</v>
      </c>
      <c r="E281" t="s">
        <v>167</v>
      </c>
      <c r="F281" t="s">
        <v>16</v>
      </c>
      <c r="G281">
        <f>YEAR(tbl_Order[[#This Row],[OrderDate]])</f>
        <v>2017</v>
      </c>
      <c r="H281">
        <f>MONTH(tbl_Order[[#This Row],[OrderDate]])</f>
        <v>8</v>
      </c>
      <c r="I281" t="str">
        <f>TEXT(tbl_Order[[#This Row],[OrderDate]],"mmm")</f>
        <v>Aug</v>
      </c>
      <c r="J281" s="3">
        <f>SUMIFS(tbl_OrderProduct[LinePrice],tbl_OrderProduct[OrderID],tbl_Order[[#This Row],[OrderID]])</f>
        <v>81.900000000000006</v>
      </c>
      <c r="K281" s="3" cm="1">
        <f t="array" ref="K281">tbl_Order[[#This Row],[Order Price]]*_xlfn.XLOOKUP(tbl_Order[[#This Row],[Order Year]],_xlfn.ANCHORARRAY('BYROW,BYCOL,MAP Exercises'!$J$111),'BYROW,BYCOL,MAP Exercises'!$L$111:$L$120)</f>
        <v>90.090000000000018</v>
      </c>
    </row>
    <row r="282" spans="1:11" x14ac:dyDescent="0.4">
      <c r="A282" t="s">
        <v>448</v>
      </c>
      <c r="B282" t="s">
        <v>2467</v>
      </c>
      <c r="C282" s="1">
        <v>42978</v>
      </c>
      <c r="D282" t="s">
        <v>15</v>
      </c>
      <c r="E282" t="s">
        <v>167</v>
      </c>
      <c r="F282" t="s">
        <v>16</v>
      </c>
      <c r="G282">
        <f>YEAR(tbl_Order[[#This Row],[OrderDate]])</f>
        <v>2017</v>
      </c>
      <c r="H282">
        <f>MONTH(tbl_Order[[#This Row],[OrderDate]])</f>
        <v>8</v>
      </c>
      <c r="I282" t="str">
        <f>TEXT(tbl_Order[[#This Row],[OrderDate]],"mmm")</f>
        <v>Aug</v>
      </c>
      <c r="J282" s="3">
        <f>SUMIFS(tbl_OrderProduct[LinePrice],tbl_OrderProduct[OrderID],tbl_Order[[#This Row],[OrderID]])</f>
        <v>143.48000000000002</v>
      </c>
      <c r="K282" s="3" cm="1">
        <f t="array" ref="K282">tbl_Order[[#This Row],[Order Price]]*_xlfn.XLOOKUP(tbl_Order[[#This Row],[Order Year]],_xlfn.ANCHORARRAY('BYROW,BYCOL,MAP Exercises'!$J$111),'BYROW,BYCOL,MAP Exercises'!$L$111:$L$120)</f>
        <v>157.82800000000003</v>
      </c>
    </row>
    <row r="283" spans="1:11" x14ac:dyDescent="0.4">
      <c r="A283" t="s">
        <v>449</v>
      </c>
      <c r="B283" t="s">
        <v>2281</v>
      </c>
      <c r="C283" s="1">
        <v>42980</v>
      </c>
      <c r="D283" t="s">
        <v>17</v>
      </c>
      <c r="E283" t="s">
        <v>167</v>
      </c>
      <c r="F283" t="s">
        <v>16</v>
      </c>
      <c r="G283">
        <f>YEAR(tbl_Order[[#This Row],[OrderDate]])</f>
        <v>2017</v>
      </c>
      <c r="H283">
        <f>MONTH(tbl_Order[[#This Row],[OrderDate]])</f>
        <v>9</v>
      </c>
      <c r="I283" t="str">
        <f>TEXT(tbl_Order[[#This Row],[OrderDate]],"mmm")</f>
        <v>Sep</v>
      </c>
      <c r="J283" s="3">
        <f>SUMIFS(tbl_OrderProduct[LinePrice],tbl_OrderProduct[OrderID],tbl_Order[[#This Row],[OrderID]])</f>
        <v>145.38999999999999</v>
      </c>
      <c r="K283" s="3" cm="1">
        <f t="array" ref="K283">tbl_Order[[#This Row],[Order Price]]*_xlfn.XLOOKUP(tbl_Order[[#This Row],[Order Year]],_xlfn.ANCHORARRAY('BYROW,BYCOL,MAP Exercises'!$J$111),'BYROW,BYCOL,MAP Exercises'!$L$111:$L$120)</f>
        <v>159.929</v>
      </c>
    </row>
    <row r="284" spans="1:11" x14ac:dyDescent="0.4">
      <c r="A284" t="s">
        <v>450</v>
      </c>
      <c r="B284" t="s">
        <v>2399</v>
      </c>
      <c r="C284" s="1">
        <v>42983</v>
      </c>
      <c r="D284" t="s">
        <v>15</v>
      </c>
      <c r="E284" t="s">
        <v>167</v>
      </c>
      <c r="F284" t="s">
        <v>16</v>
      </c>
      <c r="G284">
        <f>YEAR(tbl_Order[[#This Row],[OrderDate]])</f>
        <v>2017</v>
      </c>
      <c r="H284">
        <f>MONTH(tbl_Order[[#This Row],[OrderDate]])</f>
        <v>9</v>
      </c>
      <c r="I284" t="str">
        <f>TEXT(tbl_Order[[#This Row],[OrderDate]],"mmm")</f>
        <v>Sep</v>
      </c>
      <c r="J284" s="3">
        <f>SUMIFS(tbl_OrderProduct[LinePrice],tbl_OrderProduct[OrderID],tbl_Order[[#This Row],[OrderID]])</f>
        <v>357.37</v>
      </c>
      <c r="K284" s="3" cm="1">
        <f t="array" ref="K284">tbl_Order[[#This Row],[Order Price]]*_xlfn.XLOOKUP(tbl_Order[[#This Row],[Order Year]],_xlfn.ANCHORARRAY('BYROW,BYCOL,MAP Exercises'!$J$111),'BYROW,BYCOL,MAP Exercises'!$L$111:$L$120)</f>
        <v>393.10700000000003</v>
      </c>
    </row>
    <row r="285" spans="1:11" x14ac:dyDescent="0.4">
      <c r="A285" t="s">
        <v>451</v>
      </c>
      <c r="B285" t="s">
        <v>2658</v>
      </c>
      <c r="C285" s="1">
        <v>42984</v>
      </c>
      <c r="D285" t="s">
        <v>15</v>
      </c>
      <c r="E285" t="s">
        <v>167</v>
      </c>
      <c r="F285" t="s">
        <v>16</v>
      </c>
      <c r="G285">
        <f>YEAR(tbl_Order[[#This Row],[OrderDate]])</f>
        <v>2017</v>
      </c>
      <c r="H285">
        <f>MONTH(tbl_Order[[#This Row],[OrderDate]])</f>
        <v>9</v>
      </c>
      <c r="I285" t="str">
        <f>TEXT(tbl_Order[[#This Row],[OrderDate]],"mmm")</f>
        <v>Sep</v>
      </c>
      <c r="J285" s="3">
        <f>SUMIFS(tbl_OrderProduct[LinePrice],tbl_OrderProduct[OrderID],tbl_Order[[#This Row],[OrderID]])</f>
        <v>17.5</v>
      </c>
      <c r="K285" s="3" cm="1">
        <f t="array" ref="K285">tbl_Order[[#This Row],[Order Price]]*_xlfn.XLOOKUP(tbl_Order[[#This Row],[Order Year]],_xlfn.ANCHORARRAY('BYROW,BYCOL,MAP Exercises'!$J$111),'BYROW,BYCOL,MAP Exercises'!$L$111:$L$120)</f>
        <v>19.25</v>
      </c>
    </row>
    <row r="286" spans="1:11" x14ac:dyDescent="0.4">
      <c r="A286" t="s">
        <v>452</v>
      </c>
      <c r="B286" t="s">
        <v>2082</v>
      </c>
      <c r="C286" s="1">
        <v>42986</v>
      </c>
      <c r="D286" t="s">
        <v>17</v>
      </c>
      <c r="E286" t="s">
        <v>167</v>
      </c>
      <c r="F286" t="s">
        <v>16</v>
      </c>
      <c r="G286">
        <f>YEAR(tbl_Order[[#This Row],[OrderDate]])</f>
        <v>2017</v>
      </c>
      <c r="H286">
        <f>MONTH(tbl_Order[[#This Row],[OrderDate]])</f>
        <v>9</v>
      </c>
      <c r="I286" t="str">
        <f>TEXT(tbl_Order[[#This Row],[OrderDate]],"mmm")</f>
        <v>Sep</v>
      </c>
      <c r="J286" s="3">
        <f>SUMIFS(tbl_OrderProduct[LinePrice],tbl_OrderProduct[OrderID],tbl_Order[[#This Row],[OrderID]])</f>
        <v>283.89999999999998</v>
      </c>
      <c r="K286" s="3" cm="1">
        <f t="array" ref="K286">tbl_Order[[#This Row],[Order Price]]*_xlfn.XLOOKUP(tbl_Order[[#This Row],[Order Year]],_xlfn.ANCHORARRAY('BYROW,BYCOL,MAP Exercises'!$J$111),'BYROW,BYCOL,MAP Exercises'!$L$111:$L$120)</f>
        <v>312.29000000000002</v>
      </c>
    </row>
    <row r="287" spans="1:11" x14ac:dyDescent="0.4">
      <c r="A287" t="s">
        <v>453</v>
      </c>
      <c r="B287" t="s">
        <v>1756</v>
      </c>
      <c r="C287" s="1">
        <v>42989</v>
      </c>
      <c r="D287" t="s">
        <v>15</v>
      </c>
      <c r="E287" t="s">
        <v>18</v>
      </c>
      <c r="F287" t="s">
        <v>16</v>
      </c>
      <c r="G287">
        <f>YEAR(tbl_Order[[#This Row],[OrderDate]])</f>
        <v>2017</v>
      </c>
      <c r="H287">
        <f>MONTH(tbl_Order[[#This Row],[OrderDate]])</f>
        <v>9</v>
      </c>
      <c r="I287" t="str">
        <f>TEXT(tbl_Order[[#This Row],[OrderDate]],"mmm")</f>
        <v>Sep</v>
      </c>
      <c r="J287" s="3">
        <f>SUMIFS(tbl_OrderProduct[LinePrice],tbl_OrderProduct[OrderID],tbl_Order[[#This Row],[OrderID]])</f>
        <v>184.48000000000002</v>
      </c>
      <c r="K287" s="3" cm="1">
        <f t="array" ref="K287">tbl_Order[[#This Row],[Order Price]]*_xlfn.XLOOKUP(tbl_Order[[#This Row],[Order Year]],_xlfn.ANCHORARRAY('BYROW,BYCOL,MAP Exercises'!$J$111),'BYROW,BYCOL,MAP Exercises'!$L$111:$L$120)</f>
        <v>202.92800000000003</v>
      </c>
    </row>
    <row r="288" spans="1:11" x14ac:dyDescent="0.4">
      <c r="A288" t="s">
        <v>454</v>
      </c>
      <c r="B288" t="s">
        <v>2144</v>
      </c>
      <c r="C288" s="1">
        <v>42991</v>
      </c>
      <c r="D288" t="s">
        <v>15</v>
      </c>
      <c r="E288" t="s">
        <v>167</v>
      </c>
      <c r="F288" t="s">
        <v>16</v>
      </c>
      <c r="G288">
        <f>YEAR(tbl_Order[[#This Row],[OrderDate]])</f>
        <v>2017</v>
      </c>
      <c r="H288">
        <f>MONTH(tbl_Order[[#This Row],[OrderDate]])</f>
        <v>9</v>
      </c>
      <c r="I288" t="str">
        <f>TEXT(tbl_Order[[#This Row],[OrderDate]],"mmm")</f>
        <v>Sep</v>
      </c>
      <c r="J288" s="3">
        <f>SUMIFS(tbl_OrderProduct[LinePrice],tbl_OrderProduct[OrderID],tbl_Order[[#This Row],[OrderID]])</f>
        <v>119.9</v>
      </c>
      <c r="K288" s="3" cm="1">
        <f t="array" ref="K288">tbl_Order[[#This Row],[Order Price]]*_xlfn.XLOOKUP(tbl_Order[[#This Row],[Order Year]],_xlfn.ANCHORARRAY('BYROW,BYCOL,MAP Exercises'!$J$111),'BYROW,BYCOL,MAP Exercises'!$L$111:$L$120)</f>
        <v>131.89000000000001</v>
      </c>
    </row>
    <row r="289" spans="1:11" x14ac:dyDescent="0.4">
      <c r="A289" t="s">
        <v>455</v>
      </c>
      <c r="B289" t="s">
        <v>2289</v>
      </c>
      <c r="C289" s="1">
        <v>42992</v>
      </c>
      <c r="D289" t="s">
        <v>15</v>
      </c>
      <c r="E289" t="s">
        <v>167</v>
      </c>
      <c r="F289" t="s">
        <v>16</v>
      </c>
      <c r="G289">
        <f>YEAR(tbl_Order[[#This Row],[OrderDate]])</f>
        <v>2017</v>
      </c>
      <c r="H289">
        <f>MONTH(tbl_Order[[#This Row],[OrderDate]])</f>
        <v>9</v>
      </c>
      <c r="I289" t="str">
        <f>TEXT(tbl_Order[[#This Row],[OrderDate]],"mmm")</f>
        <v>Sep</v>
      </c>
      <c r="J289" s="3">
        <f>SUMIFS(tbl_OrderProduct[LinePrice],tbl_OrderProduct[OrderID],tbl_Order[[#This Row],[OrderID]])</f>
        <v>182.9</v>
      </c>
      <c r="K289" s="3" cm="1">
        <f t="array" ref="K289">tbl_Order[[#This Row],[Order Price]]*_xlfn.XLOOKUP(tbl_Order[[#This Row],[Order Year]],_xlfn.ANCHORARRAY('BYROW,BYCOL,MAP Exercises'!$J$111),'BYROW,BYCOL,MAP Exercises'!$L$111:$L$120)</f>
        <v>201.19000000000003</v>
      </c>
    </row>
    <row r="290" spans="1:11" x14ac:dyDescent="0.4">
      <c r="A290" t="s">
        <v>456</v>
      </c>
      <c r="B290" t="s">
        <v>2573</v>
      </c>
      <c r="C290" s="1">
        <v>42993</v>
      </c>
      <c r="D290" t="s">
        <v>166</v>
      </c>
      <c r="E290" t="s">
        <v>18</v>
      </c>
      <c r="F290" t="s">
        <v>16</v>
      </c>
      <c r="G290">
        <f>YEAR(tbl_Order[[#This Row],[OrderDate]])</f>
        <v>2017</v>
      </c>
      <c r="H290">
        <f>MONTH(tbl_Order[[#This Row],[OrderDate]])</f>
        <v>9</v>
      </c>
      <c r="I290" t="str">
        <f>TEXT(tbl_Order[[#This Row],[OrderDate]],"mmm")</f>
        <v>Sep</v>
      </c>
      <c r="J290" s="3">
        <f>SUMIFS(tbl_OrderProduct[LinePrice],tbl_OrderProduct[OrderID],tbl_Order[[#This Row],[OrderID]])</f>
        <v>182.94</v>
      </c>
      <c r="K290" s="3" cm="1">
        <f t="array" ref="K290">tbl_Order[[#This Row],[Order Price]]*_xlfn.XLOOKUP(tbl_Order[[#This Row],[Order Year]],_xlfn.ANCHORARRAY('BYROW,BYCOL,MAP Exercises'!$J$111),'BYROW,BYCOL,MAP Exercises'!$L$111:$L$120)</f>
        <v>201.23400000000001</v>
      </c>
    </row>
    <row r="291" spans="1:11" x14ac:dyDescent="0.4">
      <c r="A291" t="s">
        <v>457</v>
      </c>
      <c r="B291" t="s">
        <v>2082</v>
      </c>
      <c r="C291" s="1">
        <v>42995</v>
      </c>
      <c r="D291" t="s">
        <v>15</v>
      </c>
      <c r="E291" t="s">
        <v>167</v>
      </c>
      <c r="F291" t="s">
        <v>16</v>
      </c>
      <c r="G291">
        <f>YEAR(tbl_Order[[#This Row],[OrderDate]])</f>
        <v>2017</v>
      </c>
      <c r="H291">
        <f>MONTH(tbl_Order[[#This Row],[OrderDate]])</f>
        <v>9</v>
      </c>
      <c r="I291" t="str">
        <f>TEXT(tbl_Order[[#This Row],[OrderDate]],"mmm")</f>
        <v>Sep</v>
      </c>
      <c r="J291" s="3">
        <f>SUMIFS(tbl_OrderProduct[LinePrice],tbl_OrderProduct[OrderID],tbl_Order[[#This Row],[OrderID]])</f>
        <v>192.43</v>
      </c>
      <c r="K291" s="3" cm="1">
        <f t="array" ref="K291">tbl_Order[[#This Row],[Order Price]]*_xlfn.XLOOKUP(tbl_Order[[#This Row],[Order Year]],_xlfn.ANCHORARRAY('BYROW,BYCOL,MAP Exercises'!$J$111),'BYROW,BYCOL,MAP Exercises'!$L$111:$L$120)</f>
        <v>211.67300000000003</v>
      </c>
    </row>
    <row r="292" spans="1:11" x14ac:dyDescent="0.4">
      <c r="A292" t="s">
        <v>458</v>
      </c>
      <c r="B292" t="s">
        <v>1942</v>
      </c>
      <c r="C292" s="1">
        <v>42996</v>
      </c>
      <c r="D292" t="s">
        <v>15</v>
      </c>
      <c r="E292" t="s">
        <v>18</v>
      </c>
      <c r="F292" t="s">
        <v>16</v>
      </c>
      <c r="G292">
        <f>YEAR(tbl_Order[[#This Row],[OrderDate]])</f>
        <v>2017</v>
      </c>
      <c r="H292">
        <f>MONTH(tbl_Order[[#This Row],[OrderDate]])</f>
        <v>9</v>
      </c>
      <c r="I292" t="str">
        <f>TEXT(tbl_Order[[#This Row],[OrderDate]],"mmm")</f>
        <v>Sep</v>
      </c>
      <c r="J292" s="3">
        <f>SUMIFS(tbl_OrderProduct[LinePrice],tbl_OrderProduct[OrderID],tbl_Order[[#This Row],[OrderID]])</f>
        <v>62</v>
      </c>
      <c r="K292" s="3" cm="1">
        <f t="array" ref="K292">tbl_Order[[#This Row],[Order Price]]*_xlfn.XLOOKUP(tbl_Order[[#This Row],[Order Year]],_xlfn.ANCHORARRAY('BYROW,BYCOL,MAP Exercises'!$J$111),'BYROW,BYCOL,MAP Exercises'!$L$111:$L$120)</f>
        <v>68.2</v>
      </c>
    </row>
    <row r="293" spans="1:11" x14ac:dyDescent="0.4">
      <c r="A293" t="s">
        <v>459</v>
      </c>
      <c r="B293" t="s">
        <v>2313</v>
      </c>
      <c r="C293" s="1">
        <v>43000</v>
      </c>
      <c r="D293" t="s">
        <v>166</v>
      </c>
      <c r="E293" t="s">
        <v>167</v>
      </c>
      <c r="F293" t="s">
        <v>16</v>
      </c>
      <c r="G293">
        <f>YEAR(tbl_Order[[#This Row],[OrderDate]])</f>
        <v>2017</v>
      </c>
      <c r="H293">
        <f>MONTH(tbl_Order[[#This Row],[OrderDate]])</f>
        <v>9</v>
      </c>
      <c r="I293" t="str">
        <f>TEXT(tbl_Order[[#This Row],[OrderDate]],"mmm")</f>
        <v>Sep</v>
      </c>
      <c r="J293" s="3">
        <f>SUMIFS(tbl_OrderProduct[LinePrice],tbl_OrderProduct[OrderID],tbl_Order[[#This Row],[OrderID]])</f>
        <v>342.4</v>
      </c>
      <c r="K293" s="3" cm="1">
        <f t="array" ref="K293">tbl_Order[[#This Row],[Order Price]]*_xlfn.XLOOKUP(tbl_Order[[#This Row],[Order Year]],_xlfn.ANCHORARRAY('BYROW,BYCOL,MAP Exercises'!$J$111),'BYROW,BYCOL,MAP Exercises'!$L$111:$L$120)</f>
        <v>376.64</v>
      </c>
    </row>
    <row r="294" spans="1:11" x14ac:dyDescent="0.4">
      <c r="A294" t="s">
        <v>460</v>
      </c>
      <c r="B294" t="s">
        <v>1958</v>
      </c>
      <c r="C294" s="1">
        <v>43002</v>
      </c>
      <c r="D294" t="s">
        <v>17</v>
      </c>
      <c r="E294" t="s">
        <v>167</v>
      </c>
      <c r="F294" t="s">
        <v>16</v>
      </c>
      <c r="G294">
        <f>YEAR(tbl_Order[[#This Row],[OrderDate]])</f>
        <v>2017</v>
      </c>
      <c r="H294">
        <f>MONTH(tbl_Order[[#This Row],[OrderDate]])</f>
        <v>9</v>
      </c>
      <c r="I294" t="str">
        <f>TEXT(tbl_Order[[#This Row],[OrderDate]],"mmm")</f>
        <v>Sep</v>
      </c>
      <c r="J294" s="3">
        <f>SUMIFS(tbl_OrderProduct[LinePrice],tbl_OrderProduct[OrderID],tbl_Order[[#This Row],[OrderID]])</f>
        <v>171.95</v>
      </c>
      <c r="K294" s="3" cm="1">
        <f t="array" ref="K294">tbl_Order[[#This Row],[Order Price]]*_xlfn.XLOOKUP(tbl_Order[[#This Row],[Order Year]],_xlfn.ANCHORARRAY('BYROW,BYCOL,MAP Exercises'!$J$111),'BYROW,BYCOL,MAP Exercises'!$L$111:$L$120)</f>
        <v>189.14500000000001</v>
      </c>
    </row>
    <row r="295" spans="1:11" x14ac:dyDescent="0.4">
      <c r="A295" t="s">
        <v>461</v>
      </c>
      <c r="B295" t="s">
        <v>2599</v>
      </c>
      <c r="C295" s="1">
        <v>43003</v>
      </c>
      <c r="D295" t="s">
        <v>15</v>
      </c>
      <c r="E295" t="s">
        <v>20</v>
      </c>
      <c r="F295" t="s">
        <v>16</v>
      </c>
      <c r="G295">
        <f>YEAR(tbl_Order[[#This Row],[OrderDate]])</f>
        <v>2017</v>
      </c>
      <c r="H295">
        <f>MONTH(tbl_Order[[#This Row],[OrderDate]])</f>
        <v>9</v>
      </c>
      <c r="I295" t="str">
        <f>TEXT(tbl_Order[[#This Row],[OrderDate]],"mmm")</f>
        <v>Sep</v>
      </c>
      <c r="J295" s="3">
        <f>SUMIFS(tbl_OrderProduct[LinePrice],tbl_OrderProduct[OrderID],tbl_Order[[#This Row],[OrderID]])</f>
        <v>90.44</v>
      </c>
      <c r="K295" s="3" cm="1">
        <f t="array" ref="K295">tbl_Order[[#This Row],[Order Price]]*_xlfn.XLOOKUP(tbl_Order[[#This Row],[Order Year]],_xlfn.ANCHORARRAY('BYROW,BYCOL,MAP Exercises'!$J$111),'BYROW,BYCOL,MAP Exercises'!$L$111:$L$120)</f>
        <v>99.484000000000009</v>
      </c>
    </row>
    <row r="296" spans="1:11" x14ac:dyDescent="0.4">
      <c r="A296" t="s">
        <v>462</v>
      </c>
      <c r="B296" t="s">
        <v>2102</v>
      </c>
      <c r="C296" s="1">
        <v>43005</v>
      </c>
      <c r="D296" t="s">
        <v>17</v>
      </c>
      <c r="E296" t="s">
        <v>18</v>
      </c>
      <c r="F296" t="s">
        <v>16</v>
      </c>
      <c r="G296">
        <f>YEAR(tbl_Order[[#This Row],[OrderDate]])</f>
        <v>2017</v>
      </c>
      <c r="H296">
        <f>MONTH(tbl_Order[[#This Row],[OrderDate]])</f>
        <v>9</v>
      </c>
      <c r="I296" t="str">
        <f>TEXT(tbl_Order[[#This Row],[OrderDate]],"mmm")</f>
        <v>Sep</v>
      </c>
      <c r="J296" s="3">
        <f>SUMIFS(tbl_OrderProduct[LinePrice],tbl_OrderProduct[OrderID],tbl_Order[[#This Row],[OrderID]])</f>
        <v>98.98</v>
      </c>
      <c r="K296" s="3" cm="1">
        <f t="array" ref="K296">tbl_Order[[#This Row],[Order Price]]*_xlfn.XLOOKUP(tbl_Order[[#This Row],[Order Year]],_xlfn.ANCHORARRAY('BYROW,BYCOL,MAP Exercises'!$J$111),'BYROW,BYCOL,MAP Exercises'!$L$111:$L$120)</f>
        <v>108.87800000000001</v>
      </c>
    </row>
    <row r="297" spans="1:11" x14ac:dyDescent="0.4">
      <c r="A297" t="s">
        <v>463</v>
      </c>
      <c r="B297" t="s">
        <v>1940</v>
      </c>
      <c r="C297" s="1">
        <v>43007</v>
      </c>
      <c r="D297" t="s">
        <v>15</v>
      </c>
      <c r="E297" t="s">
        <v>18</v>
      </c>
      <c r="F297" t="s">
        <v>16</v>
      </c>
      <c r="G297">
        <f>YEAR(tbl_Order[[#This Row],[OrderDate]])</f>
        <v>2017</v>
      </c>
      <c r="H297">
        <f>MONTH(tbl_Order[[#This Row],[OrderDate]])</f>
        <v>9</v>
      </c>
      <c r="I297" t="str">
        <f>TEXT(tbl_Order[[#This Row],[OrderDate]],"mmm")</f>
        <v>Sep</v>
      </c>
      <c r="J297" s="3">
        <f>SUMIFS(tbl_OrderProduct[LinePrice],tbl_OrderProduct[OrderID],tbl_Order[[#This Row],[OrderID]])</f>
        <v>27</v>
      </c>
      <c r="K297" s="3" cm="1">
        <f t="array" ref="K297">tbl_Order[[#This Row],[Order Price]]*_xlfn.XLOOKUP(tbl_Order[[#This Row],[Order Year]],_xlfn.ANCHORARRAY('BYROW,BYCOL,MAP Exercises'!$J$111),'BYROW,BYCOL,MAP Exercises'!$L$111:$L$120)</f>
        <v>29.700000000000003</v>
      </c>
    </row>
    <row r="298" spans="1:11" x14ac:dyDescent="0.4">
      <c r="A298" t="s">
        <v>464</v>
      </c>
      <c r="B298" t="s">
        <v>2379</v>
      </c>
      <c r="C298" s="1">
        <v>43009</v>
      </c>
      <c r="D298" t="s">
        <v>17</v>
      </c>
      <c r="E298" t="s">
        <v>18</v>
      </c>
      <c r="F298" t="s">
        <v>16</v>
      </c>
      <c r="G298">
        <f>YEAR(tbl_Order[[#This Row],[OrderDate]])</f>
        <v>2017</v>
      </c>
      <c r="H298">
        <f>MONTH(tbl_Order[[#This Row],[OrderDate]])</f>
        <v>10</v>
      </c>
      <c r="I298" t="str">
        <f>TEXT(tbl_Order[[#This Row],[OrderDate]],"mmm")</f>
        <v>Oct</v>
      </c>
      <c r="J298" s="3">
        <f>SUMIFS(tbl_OrderProduct[LinePrice],tbl_OrderProduct[OrderID],tbl_Order[[#This Row],[OrderID]])</f>
        <v>15.5</v>
      </c>
      <c r="K298" s="3" cm="1">
        <f t="array" ref="K298">tbl_Order[[#This Row],[Order Price]]*_xlfn.XLOOKUP(tbl_Order[[#This Row],[Order Year]],_xlfn.ANCHORARRAY('BYROW,BYCOL,MAP Exercises'!$J$111),'BYROW,BYCOL,MAP Exercises'!$L$111:$L$120)</f>
        <v>17.05</v>
      </c>
    </row>
    <row r="299" spans="1:11" x14ac:dyDescent="0.4">
      <c r="A299" t="s">
        <v>465</v>
      </c>
      <c r="B299" t="s">
        <v>2434</v>
      </c>
      <c r="C299" s="1">
        <v>43011</v>
      </c>
      <c r="D299" t="s">
        <v>15</v>
      </c>
      <c r="E299" t="s">
        <v>20</v>
      </c>
      <c r="F299" t="s">
        <v>16</v>
      </c>
      <c r="G299">
        <f>YEAR(tbl_Order[[#This Row],[OrderDate]])</f>
        <v>2017</v>
      </c>
      <c r="H299">
        <f>MONTH(tbl_Order[[#This Row],[OrderDate]])</f>
        <v>10</v>
      </c>
      <c r="I299" t="str">
        <f>TEXT(tbl_Order[[#This Row],[OrderDate]],"mmm")</f>
        <v>Oct</v>
      </c>
      <c r="J299" s="3">
        <f>SUMIFS(tbl_OrderProduct[LinePrice],tbl_OrderProduct[OrderID],tbl_Order[[#This Row],[OrderID]])</f>
        <v>116.99000000000001</v>
      </c>
      <c r="K299" s="3" cm="1">
        <f t="array" ref="K299">tbl_Order[[#This Row],[Order Price]]*_xlfn.XLOOKUP(tbl_Order[[#This Row],[Order Year]],_xlfn.ANCHORARRAY('BYROW,BYCOL,MAP Exercises'!$J$111),'BYROW,BYCOL,MAP Exercises'!$L$111:$L$120)</f>
        <v>128.68900000000002</v>
      </c>
    </row>
    <row r="300" spans="1:11" x14ac:dyDescent="0.4">
      <c r="A300" t="s">
        <v>466</v>
      </c>
      <c r="B300" t="s">
        <v>2363</v>
      </c>
      <c r="C300" s="1">
        <v>43013</v>
      </c>
      <c r="D300" t="s">
        <v>17</v>
      </c>
      <c r="E300" t="s">
        <v>18</v>
      </c>
      <c r="F300" t="s">
        <v>16</v>
      </c>
      <c r="G300">
        <f>YEAR(tbl_Order[[#This Row],[OrderDate]])</f>
        <v>2017</v>
      </c>
      <c r="H300">
        <f>MONTH(tbl_Order[[#This Row],[OrderDate]])</f>
        <v>10</v>
      </c>
      <c r="I300" t="str">
        <f>TEXT(tbl_Order[[#This Row],[OrderDate]],"mmm")</f>
        <v>Oct</v>
      </c>
      <c r="J300" s="3">
        <f>SUMIFS(tbl_OrderProduct[LinePrice],tbl_OrderProduct[OrderID],tbl_Order[[#This Row],[OrderID]])</f>
        <v>92.99</v>
      </c>
      <c r="K300" s="3" cm="1">
        <f t="array" ref="K300">tbl_Order[[#This Row],[Order Price]]*_xlfn.XLOOKUP(tbl_Order[[#This Row],[Order Year]],_xlfn.ANCHORARRAY('BYROW,BYCOL,MAP Exercises'!$J$111),'BYROW,BYCOL,MAP Exercises'!$L$111:$L$120)</f>
        <v>102.289</v>
      </c>
    </row>
    <row r="301" spans="1:11" x14ac:dyDescent="0.4">
      <c r="A301" t="s">
        <v>467</v>
      </c>
      <c r="B301" t="s">
        <v>2663</v>
      </c>
      <c r="C301" s="1">
        <v>43014</v>
      </c>
      <c r="D301" t="s">
        <v>17</v>
      </c>
      <c r="E301" t="s">
        <v>167</v>
      </c>
      <c r="F301" t="s">
        <v>16</v>
      </c>
      <c r="G301">
        <f>YEAR(tbl_Order[[#This Row],[OrderDate]])</f>
        <v>2017</v>
      </c>
      <c r="H301">
        <f>MONTH(tbl_Order[[#This Row],[OrderDate]])</f>
        <v>10</v>
      </c>
      <c r="I301" t="str">
        <f>TEXT(tbl_Order[[#This Row],[OrderDate]],"mmm")</f>
        <v>Oct</v>
      </c>
      <c r="J301" s="3">
        <f>SUMIFS(tbl_OrderProduct[LinePrice],tbl_OrderProduct[OrderID],tbl_Order[[#This Row],[OrderID]])</f>
        <v>34.99</v>
      </c>
      <c r="K301" s="3" cm="1">
        <f t="array" ref="K301">tbl_Order[[#This Row],[Order Price]]*_xlfn.XLOOKUP(tbl_Order[[#This Row],[Order Year]],_xlfn.ANCHORARRAY('BYROW,BYCOL,MAP Exercises'!$J$111),'BYROW,BYCOL,MAP Exercises'!$L$111:$L$120)</f>
        <v>38.489000000000004</v>
      </c>
    </row>
    <row r="302" spans="1:11" x14ac:dyDescent="0.4">
      <c r="A302" t="s">
        <v>468</v>
      </c>
      <c r="B302" t="s">
        <v>2067</v>
      </c>
      <c r="C302" s="1">
        <v>43015</v>
      </c>
      <c r="D302" t="s">
        <v>15</v>
      </c>
      <c r="E302" t="s">
        <v>20</v>
      </c>
      <c r="F302" t="s">
        <v>16</v>
      </c>
      <c r="G302">
        <f>YEAR(tbl_Order[[#This Row],[OrderDate]])</f>
        <v>2017</v>
      </c>
      <c r="H302">
        <f>MONTH(tbl_Order[[#This Row],[OrderDate]])</f>
        <v>10</v>
      </c>
      <c r="I302" t="str">
        <f>TEXT(tbl_Order[[#This Row],[OrderDate]],"mmm")</f>
        <v>Oct</v>
      </c>
      <c r="J302" s="3">
        <f>SUMIFS(tbl_OrderProduct[LinePrice],tbl_OrderProduct[OrderID],tbl_Order[[#This Row],[OrderID]])</f>
        <v>20.99</v>
      </c>
      <c r="K302" s="3" cm="1">
        <f t="array" ref="K302">tbl_Order[[#This Row],[Order Price]]*_xlfn.XLOOKUP(tbl_Order[[#This Row],[Order Year]],_xlfn.ANCHORARRAY('BYROW,BYCOL,MAP Exercises'!$J$111),'BYROW,BYCOL,MAP Exercises'!$L$111:$L$120)</f>
        <v>23.088999999999999</v>
      </c>
    </row>
    <row r="303" spans="1:11" x14ac:dyDescent="0.4">
      <c r="A303" t="s">
        <v>469</v>
      </c>
      <c r="B303" t="s">
        <v>2000</v>
      </c>
      <c r="C303" s="1">
        <v>43018</v>
      </c>
      <c r="D303" t="s">
        <v>15</v>
      </c>
      <c r="E303" t="s">
        <v>167</v>
      </c>
      <c r="F303" t="s">
        <v>16</v>
      </c>
      <c r="G303">
        <f>YEAR(tbl_Order[[#This Row],[OrderDate]])</f>
        <v>2017</v>
      </c>
      <c r="H303">
        <f>MONTH(tbl_Order[[#This Row],[OrderDate]])</f>
        <v>10</v>
      </c>
      <c r="I303" t="str">
        <f>TEXT(tbl_Order[[#This Row],[OrderDate]],"mmm")</f>
        <v>Oct</v>
      </c>
      <c r="J303" s="3">
        <f>SUMIFS(tbl_OrderProduct[LinePrice],tbl_OrderProduct[OrderID],tbl_Order[[#This Row],[OrderID]])</f>
        <v>159.93</v>
      </c>
      <c r="K303" s="3" cm="1">
        <f t="array" ref="K303">tbl_Order[[#This Row],[Order Price]]*_xlfn.XLOOKUP(tbl_Order[[#This Row],[Order Year]],_xlfn.ANCHORARRAY('BYROW,BYCOL,MAP Exercises'!$J$111),'BYROW,BYCOL,MAP Exercises'!$L$111:$L$120)</f>
        <v>175.92300000000003</v>
      </c>
    </row>
    <row r="304" spans="1:11" x14ac:dyDescent="0.4">
      <c r="A304" t="s">
        <v>470</v>
      </c>
      <c r="B304" t="s">
        <v>2552</v>
      </c>
      <c r="C304" s="1">
        <v>43021</v>
      </c>
      <c r="D304" t="s">
        <v>15</v>
      </c>
      <c r="E304" t="s">
        <v>18</v>
      </c>
      <c r="F304" t="s">
        <v>16</v>
      </c>
      <c r="G304">
        <f>YEAR(tbl_Order[[#This Row],[OrderDate]])</f>
        <v>2017</v>
      </c>
      <c r="H304">
        <f>MONTH(tbl_Order[[#This Row],[OrderDate]])</f>
        <v>10</v>
      </c>
      <c r="I304" t="str">
        <f>TEXT(tbl_Order[[#This Row],[OrderDate]],"mmm")</f>
        <v>Oct</v>
      </c>
      <c r="J304" s="3">
        <f>SUMIFS(tbl_OrderProduct[LinePrice],tbl_OrderProduct[OrderID],tbl_Order[[#This Row],[OrderID]])</f>
        <v>161.49</v>
      </c>
      <c r="K304" s="3" cm="1">
        <f t="array" ref="K304">tbl_Order[[#This Row],[Order Price]]*_xlfn.XLOOKUP(tbl_Order[[#This Row],[Order Year]],_xlfn.ANCHORARRAY('BYROW,BYCOL,MAP Exercises'!$J$111),'BYROW,BYCOL,MAP Exercises'!$L$111:$L$120)</f>
        <v>177.63900000000004</v>
      </c>
    </row>
    <row r="305" spans="1:11" x14ac:dyDescent="0.4">
      <c r="A305" t="s">
        <v>471</v>
      </c>
      <c r="B305" t="s">
        <v>2426</v>
      </c>
      <c r="C305" s="1">
        <v>43022</v>
      </c>
      <c r="D305" t="s">
        <v>15</v>
      </c>
      <c r="E305" t="s">
        <v>167</v>
      </c>
      <c r="F305" t="s">
        <v>16</v>
      </c>
      <c r="G305">
        <f>YEAR(tbl_Order[[#This Row],[OrderDate]])</f>
        <v>2017</v>
      </c>
      <c r="H305">
        <f>MONTH(tbl_Order[[#This Row],[OrderDate]])</f>
        <v>10</v>
      </c>
      <c r="I305" t="str">
        <f>TEXT(tbl_Order[[#This Row],[OrderDate]],"mmm")</f>
        <v>Oct</v>
      </c>
      <c r="J305" s="3">
        <f>SUMIFS(tbl_OrderProduct[LinePrice],tbl_OrderProduct[OrderID],tbl_Order[[#This Row],[OrderID]])</f>
        <v>163.93</v>
      </c>
      <c r="K305" s="3" cm="1">
        <f t="array" ref="K305">tbl_Order[[#This Row],[Order Price]]*_xlfn.XLOOKUP(tbl_Order[[#This Row],[Order Year]],_xlfn.ANCHORARRAY('BYROW,BYCOL,MAP Exercises'!$J$111),'BYROW,BYCOL,MAP Exercises'!$L$111:$L$120)</f>
        <v>180.32300000000004</v>
      </c>
    </row>
    <row r="306" spans="1:11" x14ac:dyDescent="0.4">
      <c r="A306" t="s">
        <v>472</v>
      </c>
      <c r="B306" t="s">
        <v>2591</v>
      </c>
      <c r="C306" s="1">
        <v>43023</v>
      </c>
      <c r="D306" t="s">
        <v>15</v>
      </c>
      <c r="E306" t="s">
        <v>167</v>
      </c>
      <c r="F306" t="s">
        <v>16</v>
      </c>
      <c r="G306">
        <f>YEAR(tbl_Order[[#This Row],[OrderDate]])</f>
        <v>2017</v>
      </c>
      <c r="H306">
        <f>MONTH(tbl_Order[[#This Row],[OrderDate]])</f>
        <v>10</v>
      </c>
      <c r="I306" t="str">
        <f>TEXT(tbl_Order[[#This Row],[OrderDate]],"mmm")</f>
        <v>Oct</v>
      </c>
      <c r="J306" s="3">
        <f>SUMIFS(tbl_OrderProduct[LinePrice],tbl_OrderProduct[OrderID],tbl_Order[[#This Row],[OrderID]])</f>
        <v>98.98</v>
      </c>
      <c r="K306" s="3" cm="1">
        <f t="array" ref="K306">tbl_Order[[#This Row],[Order Price]]*_xlfn.XLOOKUP(tbl_Order[[#This Row],[Order Year]],_xlfn.ANCHORARRAY('BYROW,BYCOL,MAP Exercises'!$J$111),'BYROW,BYCOL,MAP Exercises'!$L$111:$L$120)</f>
        <v>108.87800000000001</v>
      </c>
    </row>
    <row r="307" spans="1:11" x14ac:dyDescent="0.4">
      <c r="A307" t="s">
        <v>473</v>
      </c>
      <c r="B307" t="s">
        <v>1971</v>
      </c>
      <c r="C307" s="1">
        <v>43024</v>
      </c>
      <c r="D307" t="s">
        <v>15</v>
      </c>
      <c r="E307" t="s">
        <v>167</v>
      </c>
      <c r="F307" t="s">
        <v>16</v>
      </c>
      <c r="G307">
        <f>YEAR(tbl_Order[[#This Row],[OrderDate]])</f>
        <v>2017</v>
      </c>
      <c r="H307">
        <f>MONTH(tbl_Order[[#This Row],[OrderDate]])</f>
        <v>10</v>
      </c>
      <c r="I307" t="str">
        <f>TEXT(tbl_Order[[#This Row],[OrderDate]],"mmm")</f>
        <v>Oct</v>
      </c>
      <c r="J307" s="3">
        <f>SUMIFS(tbl_OrderProduct[LinePrice],tbl_OrderProduct[OrderID],tbl_Order[[#This Row],[OrderID]])</f>
        <v>15.5</v>
      </c>
      <c r="K307" s="3" cm="1">
        <f t="array" ref="K307">tbl_Order[[#This Row],[Order Price]]*_xlfn.XLOOKUP(tbl_Order[[#This Row],[Order Year]],_xlfn.ANCHORARRAY('BYROW,BYCOL,MAP Exercises'!$J$111),'BYROW,BYCOL,MAP Exercises'!$L$111:$L$120)</f>
        <v>17.05</v>
      </c>
    </row>
    <row r="308" spans="1:11" x14ac:dyDescent="0.4">
      <c r="A308" t="s">
        <v>474</v>
      </c>
      <c r="B308" t="s">
        <v>2614</v>
      </c>
      <c r="C308" s="1">
        <v>43025</v>
      </c>
      <c r="D308" t="s">
        <v>17</v>
      </c>
      <c r="E308" t="s">
        <v>167</v>
      </c>
      <c r="F308" t="s">
        <v>16</v>
      </c>
      <c r="G308">
        <f>YEAR(tbl_Order[[#This Row],[OrderDate]])</f>
        <v>2017</v>
      </c>
      <c r="H308">
        <f>MONTH(tbl_Order[[#This Row],[OrderDate]])</f>
        <v>10</v>
      </c>
      <c r="I308" t="str">
        <f>TEXT(tbl_Order[[#This Row],[OrderDate]],"mmm")</f>
        <v>Oct</v>
      </c>
      <c r="J308" s="3">
        <f>SUMIFS(tbl_OrderProduct[LinePrice],tbl_OrderProduct[OrderID],tbl_Order[[#This Row],[OrderID]])</f>
        <v>293.25</v>
      </c>
      <c r="K308" s="3" cm="1">
        <f t="array" ref="K308">tbl_Order[[#This Row],[Order Price]]*_xlfn.XLOOKUP(tbl_Order[[#This Row],[Order Year]],_xlfn.ANCHORARRAY('BYROW,BYCOL,MAP Exercises'!$J$111),'BYROW,BYCOL,MAP Exercises'!$L$111:$L$120)</f>
        <v>322.57500000000005</v>
      </c>
    </row>
    <row r="309" spans="1:11" x14ac:dyDescent="0.4">
      <c r="A309" t="s">
        <v>475</v>
      </c>
      <c r="B309" t="s">
        <v>2641</v>
      </c>
      <c r="C309" s="1">
        <v>43029</v>
      </c>
      <c r="D309" t="s">
        <v>15</v>
      </c>
      <c r="E309" t="s">
        <v>167</v>
      </c>
      <c r="F309" t="s">
        <v>16</v>
      </c>
      <c r="G309">
        <f>YEAR(tbl_Order[[#This Row],[OrderDate]])</f>
        <v>2017</v>
      </c>
      <c r="H309">
        <f>MONTH(tbl_Order[[#This Row],[OrderDate]])</f>
        <v>10</v>
      </c>
      <c r="I309" t="str">
        <f>TEXT(tbl_Order[[#This Row],[OrderDate]],"mmm")</f>
        <v>Oct</v>
      </c>
      <c r="J309" s="3">
        <f>SUMIFS(tbl_OrderProduct[LinePrice],tbl_OrderProduct[OrderID],tbl_Order[[#This Row],[OrderID]])</f>
        <v>225.89000000000001</v>
      </c>
      <c r="K309" s="3" cm="1">
        <f t="array" ref="K309">tbl_Order[[#This Row],[Order Price]]*_xlfn.XLOOKUP(tbl_Order[[#This Row],[Order Year]],_xlfn.ANCHORARRAY('BYROW,BYCOL,MAP Exercises'!$J$111),'BYROW,BYCOL,MAP Exercises'!$L$111:$L$120)</f>
        <v>248.47900000000004</v>
      </c>
    </row>
    <row r="310" spans="1:11" x14ac:dyDescent="0.4">
      <c r="A310" t="s">
        <v>476</v>
      </c>
      <c r="B310" t="s">
        <v>2424</v>
      </c>
      <c r="C310" s="1">
        <v>43032</v>
      </c>
      <c r="D310" t="s">
        <v>166</v>
      </c>
      <c r="E310" t="s">
        <v>167</v>
      </c>
      <c r="F310" t="s">
        <v>16</v>
      </c>
      <c r="G310">
        <f>YEAR(tbl_Order[[#This Row],[OrderDate]])</f>
        <v>2017</v>
      </c>
      <c r="H310">
        <f>MONTH(tbl_Order[[#This Row],[OrderDate]])</f>
        <v>10</v>
      </c>
      <c r="I310" t="str">
        <f>TEXT(tbl_Order[[#This Row],[OrderDate]],"mmm")</f>
        <v>Oct</v>
      </c>
      <c r="J310" s="3">
        <f>SUMIFS(tbl_OrderProduct[LinePrice],tbl_OrderProduct[OrderID],tbl_Order[[#This Row],[OrderID]])</f>
        <v>118.98</v>
      </c>
      <c r="K310" s="3" cm="1">
        <f t="array" ref="K310">tbl_Order[[#This Row],[Order Price]]*_xlfn.XLOOKUP(tbl_Order[[#This Row],[Order Year]],_xlfn.ANCHORARRAY('BYROW,BYCOL,MAP Exercises'!$J$111),'BYROW,BYCOL,MAP Exercises'!$L$111:$L$120)</f>
        <v>130.87800000000001</v>
      </c>
    </row>
    <row r="311" spans="1:11" x14ac:dyDescent="0.4">
      <c r="A311" t="s">
        <v>477</v>
      </c>
      <c r="B311" t="s">
        <v>2197</v>
      </c>
      <c r="C311" s="1">
        <v>43036</v>
      </c>
      <c r="D311" t="s">
        <v>15</v>
      </c>
      <c r="E311" t="s">
        <v>167</v>
      </c>
      <c r="F311" t="s">
        <v>16</v>
      </c>
      <c r="G311">
        <f>YEAR(tbl_Order[[#This Row],[OrderDate]])</f>
        <v>2017</v>
      </c>
      <c r="H311">
        <f>MONTH(tbl_Order[[#This Row],[OrderDate]])</f>
        <v>10</v>
      </c>
      <c r="I311" t="str">
        <f>TEXT(tbl_Order[[#This Row],[OrderDate]],"mmm")</f>
        <v>Oct</v>
      </c>
      <c r="J311" s="3">
        <f>SUMIFS(tbl_OrderProduct[LinePrice],tbl_OrderProduct[OrderID],tbl_Order[[#This Row],[OrderID]])</f>
        <v>180.47</v>
      </c>
      <c r="K311" s="3" cm="1">
        <f t="array" ref="K311">tbl_Order[[#This Row],[Order Price]]*_xlfn.XLOOKUP(tbl_Order[[#This Row],[Order Year]],_xlfn.ANCHORARRAY('BYROW,BYCOL,MAP Exercises'!$J$111),'BYROW,BYCOL,MAP Exercises'!$L$111:$L$120)</f>
        <v>198.51700000000002</v>
      </c>
    </row>
    <row r="312" spans="1:11" x14ac:dyDescent="0.4">
      <c r="A312" t="s">
        <v>478</v>
      </c>
      <c r="B312" t="s">
        <v>2572</v>
      </c>
      <c r="C312" s="1">
        <v>43037</v>
      </c>
      <c r="D312" t="s">
        <v>15</v>
      </c>
      <c r="E312" t="s">
        <v>167</v>
      </c>
      <c r="F312" t="s">
        <v>16</v>
      </c>
      <c r="G312">
        <f>YEAR(tbl_Order[[#This Row],[OrderDate]])</f>
        <v>2017</v>
      </c>
      <c r="H312">
        <f>MONTH(tbl_Order[[#This Row],[OrderDate]])</f>
        <v>10</v>
      </c>
      <c r="I312" t="str">
        <f>TEXT(tbl_Order[[#This Row],[OrderDate]],"mmm")</f>
        <v>Oct</v>
      </c>
      <c r="J312" s="3">
        <f>SUMIFS(tbl_OrderProduct[LinePrice],tbl_OrderProduct[OrderID],tbl_Order[[#This Row],[OrderID]])</f>
        <v>62</v>
      </c>
      <c r="K312" s="3" cm="1">
        <f t="array" ref="K312">tbl_Order[[#This Row],[Order Price]]*_xlfn.XLOOKUP(tbl_Order[[#This Row],[Order Year]],_xlfn.ANCHORARRAY('BYROW,BYCOL,MAP Exercises'!$J$111),'BYROW,BYCOL,MAP Exercises'!$L$111:$L$120)</f>
        <v>68.2</v>
      </c>
    </row>
    <row r="313" spans="1:11" x14ac:dyDescent="0.4">
      <c r="A313" t="s">
        <v>479</v>
      </c>
      <c r="B313" t="s">
        <v>2334</v>
      </c>
      <c r="C313" s="1">
        <v>43039</v>
      </c>
      <c r="D313" t="s">
        <v>17</v>
      </c>
      <c r="E313" t="s">
        <v>18</v>
      </c>
      <c r="F313" t="s">
        <v>16</v>
      </c>
      <c r="G313">
        <f>YEAR(tbl_Order[[#This Row],[OrderDate]])</f>
        <v>2017</v>
      </c>
      <c r="H313">
        <f>MONTH(tbl_Order[[#This Row],[OrderDate]])</f>
        <v>10</v>
      </c>
      <c r="I313" t="str">
        <f>TEXT(tbl_Order[[#This Row],[OrderDate]],"mmm")</f>
        <v>Oct</v>
      </c>
      <c r="J313" s="3">
        <f>SUMIFS(tbl_OrderProduct[LinePrice],tbl_OrderProduct[OrderID],tbl_Order[[#This Row],[OrderID]])</f>
        <v>143.49</v>
      </c>
      <c r="K313" s="3" cm="1">
        <f t="array" ref="K313">tbl_Order[[#This Row],[Order Price]]*_xlfn.XLOOKUP(tbl_Order[[#This Row],[Order Year]],_xlfn.ANCHORARRAY('BYROW,BYCOL,MAP Exercises'!$J$111),'BYROW,BYCOL,MAP Exercises'!$L$111:$L$120)</f>
        <v>157.83900000000003</v>
      </c>
    </row>
    <row r="314" spans="1:11" x14ac:dyDescent="0.4">
      <c r="A314" t="s">
        <v>480</v>
      </c>
      <c r="B314" t="s">
        <v>1810</v>
      </c>
      <c r="C314" s="1">
        <v>43041</v>
      </c>
      <c r="D314" t="s">
        <v>15</v>
      </c>
      <c r="E314" t="s">
        <v>18</v>
      </c>
      <c r="F314" t="s">
        <v>16</v>
      </c>
      <c r="G314">
        <f>YEAR(tbl_Order[[#This Row],[OrderDate]])</f>
        <v>2017</v>
      </c>
      <c r="H314">
        <f>MONTH(tbl_Order[[#This Row],[OrderDate]])</f>
        <v>11</v>
      </c>
      <c r="I314" t="str">
        <f>TEXT(tbl_Order[[#This Row],[OrderDate]],"mmm")</f>
        <v>Nov</v>
      </c>
      <c r="J314" s="3">
        <f>SUMIFS(tbl_OrderProduct[LinePrice],tbl_OrderProduct[OrderID],tbl_Order[[#This Row],[OrderID]])</f>
        <v>74.45</v>
      </c>
      <c r="K314" s="3" cm="1">
        <f t="array" ref="K314">tbl_Order[[#This Row],[Order Price]]*_xlfn.XLOOKUP(tbl_Order[[#This Row],[Order Year]],_xlfn.ANCHORARRAY('BYROW,BYCOL,MAP Exercises'!$J$111),'BYROW,BYCOL,MAP Exercises'!$L$111:$L$120)</f>
        <v>81.89500000000001</v>
      </c>
    </row>
    <row r="315" spans="1:11" x14ac:dyDescent="0.4">
      <c r="A315" t="s">
        <v>481</v>
      </c>
      <c r="B315" t="s">
        <v>2216</v>
      </c>
      <c r="C315" s="1">
        <v>43042</v>
      </c>
      <c r="D315" t="s">
        <v>15</v>
      </c>
      <c r="E315" t="s">
        <v>18</v>
      </c>
      <c r="F315" t="s">
        <v>16</v>
      </c>
      <c r="G315">
        <f>YEAR(tbl_Order[[#This Row],[OrderDate]])</f>
        <v>2017</v>
      </c>
      <c r="H315">
        <f>MONTH(tbl_Order[[#This Row],[OrderDate]])</f>
        <v>11</v>
      </c>
      <c r="I315" t="str">
        <f>TEXT(tbl_Order[[#This Row],[OrderDate]],"mmm")</f>
        <v>Nov</v>
      </c>
      <c r="J315" s="3">
        <f>SUMIFS(tbl_OrderProduct[LinePrice],tbl_OrderProduct[OrderID],tbl_Order[[#This Row],[OrderID]])</f>
        <v>33</v>
      </c>
      <c r="K315" s="3" cm="1">
        <f t="array" ref="K315">tbl_Order[[#This Row],[Order Price]]*_xlfn.XLOOKUP(tbl_Order[[#This Row],[Order Year]],_xlfn.ANCHORARRAY('BYROW,BYCOL,MAP Exercises'!$J$111),'BYROW,BYCOL,MAP Exercises'!$L$111:$L$120)</f>
        <v>36.300000000000004</v>
      </c>
    </row>
    <row r="316" spans="1:11" x14ac:dyDescent="0.4">
      <c r="A316" t="s">
        <v>482</v>
      </c>
      <c r="B316" t="s">
        <v>1845</v>
      </c>
      <c r="C316" s="1">
        <v>43044</v>
      </c>
      <c r="D316" t="s">
        <v>15</v>
      </c>
      <c r="E316" t="s">
        <v>20</v>
      </c>
      <c r="F316" t="s">
        <v>16</v>
      </c>
      <c r="G316">
        <f>YEAR(tbl_Order[[#This Row],[OrderDate]])</f>
        <v>2017</v>
      </c>
      <c r="H316">
        <f>MONTH(tbl_Order[[#This Row],[OrderDate]])</f>
        <v>11</v>
      </c>
      <c r="I316" t="str">
        <f>TEXT(tbl_Order[[#This Row],[OrderDate]],"mmm")</f>
        <v>Nov</v>
      </c>
      <c r="J316" s="3">
        <f>SUMIFS(tbl_OrderProduct[LinePrice],tbl_OrderProduct[OrderID],tbl_Order[[#This Row],[OrderID]])</f>
        <v>38</v>
      </c>
      <c r="K316" s="3" cm="1">
        <f t="array" ref="K316">tbl_Order[[#This Row],[Order Price]]*_xlfn.XLOOKUP(tbl_Order[[#This Row],[Order Year]],_xlfn.ANCHORARRAY('BYROW,BYCOL,MAP Exercises'!$J$111),'BYROW,BYCOL,MAP Exercises'!$L$111:$L$120)</f>
        <v>41.800000000000004</v>
      </c>
    </row>
    <row r="317" spans="1:11" x14ac:dyDescent="0.4">
      <c r="A317" t="s">
        <v>483</v>
      </c>
      <c r="B317" t="s">
        <v>1858</v>
      </c>
      <c r="C317" s="1">
        <v>43044</v>
      </c>
      <c r="D317" t="s">
        <v>17</v>
      </c>
      <c r="E317" t="s">
        <v>167</v>
      </c>
      <c r="F317" t="s">
        <v>16</v>
      </c>
      <c r="G317">
        <f>YEAR(tbl_Order[[#This Row],[OrderDate]])</f>
        <v>2017</v>
      </c>
      <c r="H317">
        <f>MONTH(tbl_Order[[#This Row],[OrderDate]])</f>
        <v>11</v>
      </c>
      <c r="I317" t="str">
        <f>TEXT(tbl_Order[[#This Row],[OrderDate]],"mmm")</f>
        <v>Nov</v>
      </c>
      <c r="J317" s="3">
        <f>SUMIFS(tbl_OrderProduct[LinePrice],tbl_OrderProduct[OrderID],tbl_Order[[#This Row],[OrderID]])</f>
        <v>120.44</v>
      </c>
      <c r="K317" s="3" cm="1">
        <f t="array" ref="K317">tbl_Order[[#This Row],[Order Price]]*_xlfn.XLOOKUP(tbl_Order[[#This Row],[Order Year]],_xlfn.ANCHORARRAY('BYROW,BYCOL,MAP Exercises'!$J$111),'BYROW,BYCOL,MAP Exercises'!$L$111:$L$120)</f>
        <v>132.48400000000001</v>
      </c>
    </row>
    <row r="318" spans="1:11" x14ac:dyDescent="0.4">
      <c r="A318" t="s">
        <v>484</v>
      </c>
      <c r="B318" t="s">
        <v>2077</v>
      </c>
      <c r="C318" s="1">
        <v>43047</v>
      </c>
      <c r="D318" t="s">
        <v>17</v>
      </c>
      <c r="E318" t="s">
        <v>20</v>
      </c>
      <c r="F318" t="s">
        <v>16</v>
      </c>
      <c r="G318">
        <f>YEAR(tbl_Order[[#This Row],[OrderDate]])</f>
        <v>2017</v>
      </c>
      <c r="H318">
        <f>MONTH(tbl_Order[[#This Row],[OrderDate]])</f>
        <v>11</v>
      </c>
      <c r="I318" t="str">
        <f>TEXT(tbl_Order[[#This Row],[OrderDate]],"mmm")</f>
        <v>Nov</v>
      </c>
      <c r="J318" s="3">
        <f>SUMIFS(tbl_OrderProduct[LinePrice],tbl_OrderProduct[OrderID],tbl_Order[[#This Row],[OrderID]])</f>
        <v>38.49</v>
      </c>
      <c r="K318" s="3" cm="1">
        <f t="array" ref="K318">tbl_Order[[#This Row],[Order Price]]*_xlfn.XLOOKUP(tbl_Order[[#This Row],[Order Year]],_xlfn.ANCHORARRAY('BYROW,BYCOL,MAP Exercises'!$J$111),'BYROW,BYCOL,MAP Exercises'!$L$111:$L$120)</f>
        <v>42.339000000000006</v>
      </c>
    </row>
    <row r="319" spans="1:11" x14ac:dyDescent="0.4">
      <c r="A319" t="s">
        <v>485</v>
      </c>
      <c r="B319" t="s">
        <v>2568</v>
      </c>
      <c r="C319" s="1">
        <v>43051</v>
      </c>
      <c r="D319" t="s">
        <v>15</v>
      </c>
      <c r="E319" t="s">
        <v>18</v>
      </c>
      <c r="F319" t="s">
        <v>16</v>
      </c>
      <c r="G319">
        <f>YEAR(tbl_Order[[#This Row],[OrderDate]])</f>
        <v>2017</v>
      </c>
      <c r="H319">
        <f>MONTH(tbl_Order[[#This Row],[OrderDate]])</f>
        <v>11</v>
      </c>
      <c r="I319" t="str">
        <f>TEXT(tbl_Order[[#This Row],[OrderDate]],"mmm")</f>
        <v>Nov</v>
      </c>
      <c r="J319" s="3">
        <f>SUMIFS(tbl_OrderProduct[LinePrice],tbl_OrderProduct[OrderID],tbl_Order[[#This Row],[OrderID]])</f>
        <v>49.49</v>
      </c>
      <c r="K319" s="3" cm="1">
        <f t="array" ref="K319">tbl_Order[[#This Row],[Order Price]]*_xlfn.XLOOKUP(tbl_Order[[#This Row],[Order Year]],_xlfn.ANCHORARRAY('BYROW,BYCOL,MAP Exercises'!$J$111),'BYROW,BYCOL,MAP Exercises'!$L$111:$L$120)</f>
        <v>54.439000000000007</v>
      </c>
    </row>
    <row r="320" spans="1:11" x14ac:dyDescent="0.4">
      <c r="A320" t="s">
        <v>486</v>
      </c>
      <c r="B320" t="s">
        <v>2483</v>
      </c>
      <c r="C320" s="1">
        <v>43054</v>
      </c>
      <c r="D320" t="s">
        <v>17</v>
      </c>
      <c r="E320" t="s">
        <v>18</v>
      </c>
      <c r="F320" t="s">
        <v>16</v>
      </c>
      <c r="G320">
        <f>YEAR(tbl_Order[[#This Row],[OrderDate]])</f>
        <v>2017</v>
      </c>
      <c r="H320">
        <f>MONTH(tbl_Order[[#This Row],[OrderDate]])</f>
        <v>11</v>
      </c>
      <c r="I320" t="str">
        <f>TEXT(tbl_Order[[#This Row],[OrderDate]],"mmm")</f>
        <v>Nov</v>
      </c>
      <c r="J320" s="3">
        <f>SUMIFS(tbl_OrderProduct[LinePrice],tbl_OrderProduct[OrderID],tbl_Order[[#This Row],[OrderID]])</f>
        <v>33.44</v>
      </c>
      <c r="K320" s="3" cm="1">
        <f t="array" ref="K320">tbl_Order[[#This Row],[Order Price]]*_xlfn.XLOOKUP(tbl_Order[[#This Row],[Order Year]],_xlfn.ANCHORARRAY('BYROW,BYCOL,MAP Exercises'!$J$111),'BYROW,BYCOL,MAP Exercises'!$L$111:$L$120)</f>
        <v>36.783999999999999</v>
      </c>
    </row>
    <row r="321" spans="1:11" x14ac:dyDescent="0.4">
      <c r="A321" t="s">
        <v>487</v>
      </c>
      <c r="B321" t="s">
        <v>2541</v>
      </c>
      <c r="C321" s="1">
        <v>43055</v>
      </c>
      <c r="D321" t="s">
        <v>15</v>
      </c>
      <c r="E321" t="s">
        <v>167</v>
      </c>
      <c r="F321" t="s">
        <v>16</v>
      </c>
      <c r="G321">
        <f>YEAR(tbl_Order[[#This Row],[OrderDate]])</f>
        <v>2017</v>
      </c>
      <c r="H321">
        <f>MONTH(tbl_Order[[#This Row],[OrderDate]])</f>
        <v>11</v>
      </c>
      <c r="I321" t="str">
        <f>TEXT(tbl_Order[[#This Row],[OrderDate]],"mmm")</f>
        <v>Nov</v>
      </c>
      <c r="J321" s="3">
        <f>SUMIFS(tbl_OrderProduct[LinePrice],tbl_OrderProduct[OrderID],tbl_Order[[#This Row],[OrderID]])</f>
        <v>73.989999999999995</v>
      </c>
      <c r="K321" s="3" cm="1">
        <f t="array" ref="K321">tbl_Order[[#This Row],[Order Price]]*_xlfn.XLOOKUP(tbl_Order[[#This Row],[Order Year]],_xlfn.ANCHORARRAY('BYROW,BYCOL,MAP Exercises'!$J$111),'BYROW,BYCOL,MAP Exercises'!$L$111:$L$120)</f>
        <v>81.388999999999996</v>
      </c>
    </row>
    <row r="322" spans="1:11" x14ac:dyDescent="0.4">
      <c r="A322" t="s">
        <v>488</v>
      </c>
      <c r="B322" t="s">
        <v>2208</v>
      </c>
      <c r="C322" s="1">
        <v>43057</v>
      </c>
      <c r="D322" t="s">
        <v>15</v>
      </c>
      <c r="E322" t="s">
        <v>167</v>
      </c>
      <c r="F322" t="s">
        <v>16</v>
      </c>
      <c r="G322">
        <f>YEAR(tbl_Order[[#This Row],[OrderDate]])</f>
        <v>2017</v>
      </c>
      <c r="H322">
        <f>MONTH(tbl_Order[[#This Row],[OrderDate]])</f>
        <v>11</v>
      </c>
      <c r="I322" t="str">
        <f>TEXT(tbl_Order[[#This Row],[OrderDate]],"mmm")</f>
        <v>Nov</v>
      </c>
      <c r="J322" s="3">
        <f>SUMIFS(tbl_OrderProduct[LinePrice],tbl_OrderProduct[OrderID],tbl_Order[[#This Row],[OrderID]])</f>
        <v>23.95</v>
      </c>
      <c r="K322" s="3" cm="1">
        <f t="array" ref="K322">tbl_Order[[#This Row],[Order Price]]*_xlfn.XLOOKUP(tbl_Order[[#This Row],[Order Year]],_xlfn.ANCHORARRAY('BYROW,BYCOL,MAP Exercises'!$J$111),'BYROW,BYCOL,MAP Exercises'!$L$111:$L$120)</f>
        <v>26.345000000000002</v>
      </c>
    </row>
    <row r="323" spans="1:11" x14ac:dyDescent="0.4">
      <c r="A323" t="s">
        <v>489</v>
      </c>
      <c r="B323" t="s">
        <v>2127</v>
      </c>
      <c r="C323" s="1">
        <v>43059</v>
      </c>
      <c r="D323" t="s">
        <v>17</v>
      </c>
      <c r="E323" t="s">
        <v>18</v>
      </c>
      <c r="F323" t="s">
        <v>16</v>
      </c>
      <c r="G323">
        <f>YEAR(tbl_Order[[#This Row],[OrderDate]])</f>
        <v>2017</v>
      </c>
      <c r="H323">
        <f>MONTH(tbl_Order[[#This Row],[OrderDate]])</f>
        <v>11</v>
      </c>
      <c r="I323" t="str">
        <f>TEXT(tbl_Order[[#This Row],[OrderDate]],"mmm")</f>
        <v>Nov</v>
      </c>
      <c r="J323" s="3">
        <f>SUMIFS(tbl_OrderProduct[LinePrice],tbl_OrderProduct[OrderID],tbl_Order[[#This Row],[OrderID]])</f>
        <v>70.989999999999995</v>
      </c>
      <c r="K323" s="3" cm="1">
        <f t="array" ref="K323">tbl_Order[[#This Row],[Order Price]]*_xlfn.XLOOKUP(tbl_Order[[#This Row],[Order Year]],_xlfn.ANCHORARRAY('BYROW,BYCOL,MAP Exercises'!$J$111),'BYROW,BYCOL,MAP Exercises'!$L$111:$L$120)</f>
        <v>78.088999999999999</v>
      </c>
    </row>
    <row r="324" spans="1:11" x14ac:dyDescent="0.4">
      <c r="A324" t="s">
        <v>490</v>
      </c>
      <c r="B324" t="s">
        <v>1931</v>
      </c>
      <c r="C324" s="1">
        <v>43060</v>
      </c>
      <c r="D324" t="s">
        <v>15</v>
      </c>
      <c r="E324" t="s">
        <v>18</v>
      </c>
      <c r="F324" t="s">
        <v>16</v>
      </c>
      <c r="G324">
        <f>YEAR(tbl_Order[[#This Row],[OrderDate]])</f>
        <v>2017</v>
      </c>
      <c r="H324">
        <f>MONTH(tbl_Order[[#This Row],[OrderDate]])</f>
        <v>11</v>
      </c>
      <c r="I324" t="str">
        <f>TEXT(tbl_Order[[#This Row],[OrderDate]],"mmm")</f>
        <v>Nov</v>
      </c>
      <c r="J324" s="3">
        <f>SUMIFS(tbl_OrderProduct[LinePrice],tbl_OrderProduct[OrderID],tbl_Order[[#This Row],[OrderID]])</f>
        <v>237.93</v>
      </c>
      <c r="K324" s="3" cm="1">
        <f t="array" ref="K324">tbl_Order[[#This Row],[Order Price]]*_xlfn.XLOOKUP(tbl_Order[[#This Row],[Order Year]],_xlfn.ANCHORARRAY('BYROW,BYCOL,MAP Exercises'!$J$111),'BYROW,BYCOL,MAP Exercises'!$L$111:$L$120)</f>
        <v>261.72300000000001</v>
      </c>
    </row>
    <row r="325" spans="1:11" x14ac:dyDescent="0.4">
      <c r="A325" t="s">
        <v>491</v>
      </c>
      <c r="B325" t="s">
        <v>2377</v>
      </c>
      <c r="C325" s="1">
        <v>43064</v>
      </c>
      <c r="D325" t="s">
        <v>17</v>
      </c>
      <c r="E325" t="s">
        <v>18</v>
      </c>
      <c r="F325" t="s">
        <v>16</v>
      </c>
      <c r="G325">
        <f>YEAR(tbl_Order[[#This Row],[OrderDate]])</f>
        <v>2017</v>
      </c>
      <c r="H325">
        <f>MONTH(tbl_Order[[#This Row],[OrderDate]])</f>
        <v>11</v>
      </c>
      <c r="I325" t="str">
        <f>TEXT(tbl_Order[[#This Row],[OrderDate]],"mmm")</f>
        <v>Nov</v>
      </c>
      <c r="J325" s="3">
        <f>SUMIFS(tbl_OrderProduct[LinePrice],tbl_OrderProduct[OrderID],tbl_Order[[#This Row],[OrderID]])</f>
        <v>39.9</v>
      </c>
      <c r="K325" s="3" cm="1">
        <f t="array" ref="K325">tbl_Order[[#This Row],[Order Price]]*_xlfn.XLOOKUP(tbl_Order[[#This Row],[Order Year]],_xlfn.ANCHORARRAY('BYROW,BYCOL,MAP Exercises'!$J$111),'BYROW,BYCOL,MAP Exercises'!$L$111:$L$120)</f>
        <v>43.89</v>
      </c>
    </row>
    <row r="326" spans="1:11" x14ac:dyDescent="0.4">
      <c r="A326" t="s">
        <v>492</v>
      </c>
      <c r="B326" t="s">
        <v>2074</v>
      </c>
      <c r="C326" s="1">
        <v>43066</v>
      </c>
      <c r="D326" t="s">
        <v>15</v>
      </c>
      <c r="E326" t="s">
        <v>167</v>
      </c>
      <c r="F326" t="s">
        <v>16</v>
      </c>
      <c r="G326">
        <f>YEAR(tbl_Order[[#This Row],[OrderDate]])</f>
        <v>2017</v>
      </c>
      <c r="H326">
        <f>MONTH(tbl_Order[[#This Row],[OrderDate]])</f>
        <v>11</v>
      </c>
      <c r="I326" t="str">
        <f>TEXT(tbl_Order[[#This Row],[OrderDate]],"mmm")</f>
        <v>Nov</v>
      </c>
      <c r="J326" s="3">
        <f>SUMIFS(tbl_OrderProduct[LinePrice],tbl_OrderProduct[OrderID],tbl_Order[[#This Row],[OrderID]])</f>
        <v>81</v>
      </c>
      <c r="K326" s="3" cm="1">
        <f t="array" ref="K326">tbl_Order[[#This Row],[Order Price]]*_xlfn.XLOOKUP(tbl_Order[[#This Row],[Order Year]],_xlfn.ANCHORARRAY('BYROW,BYCOL,MAP Exercises'!$J$111),'BYROW,BYCOL,MAP Exercises'!$L$111:$L$120)</f>
        <v>89.100000000000009</v>
      </c>
    </row>
    <row r="327" spans="1:11" x14ac:dyDescent="0.4">
      <c r="A327" t="s">
        <v>493</v>
      </c>
      <c r="B327" t="s">
        <v>1797</v>
      </c>
      <c r="C327" s="1">
        <v>43068</v>
      </c>
      <c r="D327" t="s">
        <v>17</v>
      </c>
      <c r="E327" t="s">
        <v>167</v>
      </c>
      <c r="F327" t="s">
        <v>16</v>
      </c>
      <c r="G327">
        <f>YEAR(tbl_Order[[#This Row],[OrderDate]])</f>
        <v>2017</v>
      </c>
      <c r="H327">
        <f>MONTH(tbl_Order[[#This Row],[OrderDate]])</f>
        <v>11</v>
      </c>
      <c r="I327" t="str">
        <f>TEXT(tbl_Order[[#This Row],[OrderDate]],"mmm")</f>
        <v>Nov</v>
      </c>
      <c r="J327" s="3">
        <f>SUMIFS(tbl_OrderProduct[LinePrice],tbl_OrderProduct[OrderID],tbl_Order[[#This Row],[OrderID]])</f>
        <v>60.95</v>
      </c>
      <c r="K327" s="3" cm="1">
        <f t="array" ref="K327">tbl_Order[[#This Row],[Order Price]]*_xlfn.XLOOKUP(tbl_Order[[#This Row],[Order Year]],_xlfn.ANCHORARRAY('BYROW,BYCOL,MAP Exercises'!$J$111),'BYROW,BYCOL,MAP Exercises'!$L$111:$L$120)</f>
        <v>67.045000000000002</v>
      </c>
    </row>
    <row r="328" spans="1:11" x14ac:dyDescent="0.4">
      <c r="A328" t="s">
        <v>494</v>
      </c>
      <c r="B328" t="s">
        <v>2611</v>
      </c>
      <c r="C328" s="1">
        <v>43069</v>
      </c>
      <c r="D328" t="s">
        <v>17</v>
      </c>
      <c r="E328" t="s">
        <v>18</v>
      </c>
      <c r="F328" t="s">
        <v>16</v>
      </c>
      <c r="G328">
        <f>YEAR(tbl_Order[[#This Row],[OrderDate]])</f>
        <v>2017</v>
      </c>
      <c r="H328">
        <f>MONTH(tbl_Order[[#This Row],[OrderDate]])</f>
        <v>11</v>
      </c>
      <c r="I328" t="str">
        <f>TEXT(tbl_Order[[#This Row],[OrderDate]],"mmm")</f>
        <v>Nov</v>
      </c>
      <c r="J328" s="3">
        <f>SUMIFS(tbl_OrderProduct[LinePrice],tbl_OrderProduct[OrderID],tbl_Order[[#This Row],[OrderID]])</f>
        <v>264.49</v>
      </c>
      <c r="K328" s="3" cm="1">
        <f t="array" ref="K328">tbl_Order[[#This Row],[Order Price]]*_xlfn.XLOOKUP(tbl_Order[[#This Row],[Order Year]],_xlfn.ANCHORARRAY('BYROW,BYCOL,MAP Exercises'!$J$111),'BYROW,BYCOL,MAP Exercises'!$L$111:$L$120)</f>
        <v>290.93900000000002</v>
      </c>
    </row>
    <row r="329" spans="1:11" x14ac:dyDescent="0.4">
      <c r="A329" t="s">
        <v>495</v>
      </c>
      <c r="B329" t="s">
        <v>2569</v>
      </c>
      <c r="C329" s="1">
        <v>43072</v>
      </c>
      <c r="D329" t="s">
        <v>15</v>
      </c>
      <c r="E329" t="s">
        <v>18</v>
      </c>
      <c r="F329" t="s">
        <v>16</v>
      </c>
      <c r="G329">
        <f>YEAR(tbl_Order[[#This Row],[OrderDate]])</f>
        <v>2017</v>
      </c>
      <c r="H329">
        <f>MONTH(tbl_Order[[#This Row],[OrderDate]])</f>
        <v>12</v>
      </c>
      <c r="I329" t="str">
        <f>TEXT(tbl_Order[[#This Row],[OrderDate]],"mmm")</f>
        <v>Dec</v>
      </c>
      <c r="J329" s="3">
        <f>SUMIFS(tbl_OrderProduct[LinePrice],tbl_OrderProduct[OrderID],tbl_Order[[#This Row],[OrderID]])</f>
        <v>181.93</v>
      </c>
      <c r="K329" s="3" cm="1">
        <f t="array" ref="K329">tbl_Order[[#This Row],[Order Price]]*_xlfn.XLOOKUP(tbl_Order[[#This Row],[Order Year]],_xlfn.ANCHORARRAY('BYROW,BYCOL,MAP Exercises'!$J$111),'BYROW,BYCOL,MAP Exercises'!$L$111:$L$120)</f>
        <v>200.12300000000002</v>
      </c>
    </row>
    <row r="330" spans="1:11" x14ac:dyDescent="0.4">
      <c r="A330" t="s">
        <v>496</v>
      </c>
      <c r="B330" t="s">
        <v>2233</v>
      </c>
      <c r="C330" s="1">
        <v>43073</v>
      </c>
      <c r="D330" t="s">
        <v>15</v>
      </c>
      <c r="E330" t="s">
        <v>167</v>
      </c>
      <c r="F330" t="s">
        <v>16</v>
      </c>
      <c r="G330">
        <f>YEAR(tbl_Order[[#This Row],[OrderDate]])</f>
        <v>2017</v>
      </c>
      <c r="H330">
        <f>MONTH(tbl_Order[[#This Row],[OrderDate]])</f>
        <v>12</v>
      </c>
      <c r="I330" t="str">
        <f>TEXT(tbl_Order[[#This Row],[OrderDate]],"mmm")</f>
        <v>Dec</v>
      </c>
      <c r="J330" s="3">
        <f>SUMIFS(tbl_OrderProduct[LinePrice],tbl_OrderProduct[OrderID],tbl_Order[[#This Row],[OrderID]])</f>
        <v>296.73</v>
      </c>
      <c r="K330" s="3" cm="1">
        <f t="array" ref="K330">tbl_Order[[#This Row],[Order Price]]*_xlfn.XLOOKUP(tbl_Order[[#This Row],[Order Year]],_xlfn.ANCHORARRAY('BYROW,BYCOL,MAP Exercises'!$J$111),'BYROW,BYCOL,MAP Exercises'!$L$111:$L$120)</f>
        <v>326.40300000000002</v>
      </c>
    </row>
    <row r="331" spans="1:11" x14ac:dyDescent="0.4">
      <c r="A331" t="s">
        <v>497</v>
      </c>
      <c r="B331" t="s">
        <v>2601</v>
      </c>
      <c r="C331" s="1">
        <v>43074</v>
      </c>
      <c r="D331" t="s">
        <v>17</v>
      </c>
      <c r="E331" t="s">
        <v>18</v>
      </c>
      <c r="F331" t="s">
        <v>16</v>
      </c>
      <c r="G331">
        <f>YEAR(tbl_Order[[#This Row],[OrderDate]])</f>
        <v>2017</v>
      </c>
      <c r="H331">
        <f>MONTH(tbl_Order[[#This Row],[OrderDate]])</f>
        <v>12</v>
      </c>
      <c r="I331" t="str">
        <f>TEXT(tbl_Order[[#This Row],[OrderDate]],"mmm")</f>
        <v>Dec</v>
      </c>
      <c r="J331" s="3">
        <f>SUMIFS(tbl_OrderProduct[LinePrice],tbl_OrderProduct[OrderID],tbl_Order[[#This Row],[OrderID]])</f>
        <v>93.5</v>
      </c>
      <c r="K331" s="3" cm="1">
        <f t="array" ref="K331">tbl_Order[[#This Row],[Order Price]]*_xlfn.XLOOKUP(tbl_Order[[#This Row],[Order Year]],_xlfn.ANCHORARRAY('BYROW,BYCOL,MAP Exercises'!$J$111),'BYROW,BYCOL,MAP Exercises'!$L$111:$L$120)</f>
        <v>102.85000000000001</v>
      </c>
    </row>
    <row r="332" spans="1:11" x14ac:dyDescent="0.4">
      <c r="A332" t="s">
        <v>498</v>
      </c>
      <c r="B332" t="s">
        <v>2079</v>
      </c>
      <c r="C332" s="1">
        <v>43074</v>
      </c>
      <c r="D332" t="s">
        <v>17</v>
      </c>
      <c r="E332" t="s">
        <v>167</v>
      </c>
      <c r="F332" t="s">
        <v>16</v>
      </c>
      <c r="G332">
        <f>YEAR(tbl_Order[[#This Row],[OrderDate]])</f>
        <v>2017</v>
      </c>
      <c r="H332">
        <f>MONTH(tbl_Order[[#This Row],[OrderDate]])</f>
        <v>12</v>
      </c>
      <c r="I332" t="str">
        <f>TEXT(tbl_Order[[#This Row],[OrderDate]],"mmm")</f>
        <v>Dec</v>
      </c>
      <c r="J332" s="3">
        <f>SUMIFS(tbl_OrderProduct[LinePrice],tbl_OrderProduct[OrderID],tbl_Order[[#This Row],[OrderID]])</f>
        <v>95.94</v>
      </c>
      <c r="K332" s="3" cm="1">
        <f t="array" ref="K332">tbl_Order[[#This Row],[Order Price]]*_xlfn.XLOOKUP(tbl_Order[[#This Row],[Order Year]],_xlfn.ANCHORARRAY('BYROW,BYCOL,MAP Exercises'!$J$111),'BYROW,BYCOL,MAP Exercises'!$L$111:$L$120)</f>
        <v>105.53400000000001</v>
      </c>
    </row>
    <row r="333" spans="1:11" x14ac:dyDescent="0.4">
      <c r="A333" t="s">
        <v>499</v>
      </c>
      <c r="B333" t="s">
        <v>1892</v>
      </c>
      <c r="C333" s="1">
        <v>43076</v>
      </c>
      <c r="D333" t="s">
        <v>17</v>
      </c>
      <c r="E333" t="s">
        <v>167</v>
      </c>
      <c r="F333" t="s">
        <v>16</v>
      </c>
      <c r="G333">
        <f>YEAR(tbl_Order[[#This Row],[OrderDate]])</f>
        <v>2017</v>
      </c>
      <c r="H333">
        <f>MONTH(tbl_Order[[#This Row],[OrderDate]])</f>
        <v>12</v>
      </c>
      <c r="I333" t="str">
        <f>TEXT(tbl_Order[[#This Row],[OrderDate]],"mmm")</f>
        <v>Dec</v>
      </c>
      <c r="J333" s="3">
        <f>SUMIFS(tbl_OrderProduct[LinePrice],tbl_OrderProduct[OrderID],tbl_Order[[#This Row],[OrderID]])</f>
        <v>33.979999999999997</v>
      </c>
      <c r="K333" s="3" cm="1">
        <f t="array" ref="K333">tbl_Order[[#This Row],[Order Price]]*_xlfn.XLOOKUP(tbl_Order[[#This Row],[Order Year]],_xlfn.ANCHORARRAY('BYROW,BYCOL,MAP Exercises'!$J$111),'BYROW,BYCOL,MAP Exercises'!$L$111:$L$120)</f>
        <v>37.378</v>
      </c>
    </row>
    <row r="334" spans="1:11" x14ac:dyDescent="0.4">
      <c r="A334" t="s">
        <v>500</v>
      </c>
      <c r="B334" t="s">
        <v>2446</v>
      </c>
      <c r="C334" s="1">
        <v>43077</v>
      </c>
      <c r="D334" t="s">
        <v>17</v>
      </c>
      <c r="E334" t="s">
        <v>167</v>
      </c>
      <c r="F334" t="s">
        <v>16</v>
      </c>
      <c r="G334">
        <f>YEAR(tbl_Order[[#This Row],[OrderDate]])</f>
        <v>2017</v>
      </c>
      <c r="H334">
        <f>MONTH(tbl_Order[[#This Row],[OrderDate]])</f>
        <v>12</v>
      </c>
      <c r="I334" t="str">
        <f>TEXT(tbl_Order[[#This Row],[OrderDate]],"mmm")</f>
        <v>Dec</v>
      </c>
      <c r="J334" s="3">
        <f>SUMIFS(tbl_OrderProduct[LinePrice],tbl_OrderProduct[OrderID],tbl_Order[[#This Row],[OrderID]])</f>
        <v>45</v>
      </c>
      <c r="K334" s="3" cm="1">
        <f t="array" ref="K334">tbl_Order[[#This Row],[Order Price]]*_xlfn.XLOOKUP(tbl_Order[[#This Row],[Order Year]],_xlfn.ANCHORARRAY('BYROW,BYCOL,MAP Exercises'!$J$111),'BYROW,BYCOL,MAP Exercises'!$L$111:$L$120)</f>
        <v>49.500000000000007</v>
      </c>
    </row>
    <row r="335" spans="1:11" x14ac:dyDescent="0.4">
      <c r="A335" t="s">
        <v>501</v>
      </c>
      <c r="B335" t="s">
        <v>2323</v>
      </c>
      <c r="C335" s="1">
        <v>43079</v>
      </c>
      <c r="D335" t="s">
        <v>15</v>
      </c>
      <c r="E335" t="s">
        <v>167</v>
      </c>
      <c r="F335" t="s">
        <v>16</v>
      </c>
      <c r="G335">
        <f>YEAR(tbl_Order[[#This Row],[OrderDate]])</f>
        <v>2017</v>
      </c>
      <c r="H335">
        <f>MONTH(tbl_Order[[#This Row],[OrderDate]])</f>
        <v>12</v>
      </c>
      <c r="I335" t="str">
        <f>TEXT(tbl_Order[[#This Row],[OrderDate]],"mmm")</f>
        <v>Dec</v>
      </c>
      <c r="J335" s="3">
        <f>SUMIFS(tbl_OrderProduct[LinePrice],tbl_OrderProduct[OrderID],tbl_Order[[#This Row],[OrderID]])</f>
        <v>54.5</v>
      </c>
      <c r="K335" s="3" cm="1">
        <f t="array" ref="K335">tbl_Order[[#This Row],[Order Price]]*_xlfn.XLOOKUP(tbl_Order[[#This Row],[Order Year]],_xlfn.ANCHORARRAY('BYROW,BYCOL,MAP Exercises'!$J$111),'BYROW,BYCOL,MAP Exercises'!$L$111:$L$120)</f>
        <v>59.95</v>
      </c>
    </row>
    <row r="336" spans="1:11" x14ac:dyDescent="0.4">
      <c r="A336" t="s">
        <v>502</v>
      </c>
      <c r="B336" t="s">
        <v>2105</v>
      </c>
      <c r="C336" s="1">
        <v>43080</v>
      </c>
      <c r="D336" t="s">
        <v>15</v>
      </c>
      <c r="E336" t="s">
        <v>167</v>
      </c>
      <c r="F336" t="s">
        <v>16</v>
      </c>
      <c r="G336">
        <f>YEAR(tbl_Order[[#This Row],[OrderDate]])</f>
        <v>2017</v>
      </c>
      <c r="H336">
        <f>MONTH(tbl_Order[[#This Row],[OrderDate]])</f>
        <v>12</v>
      </c>
      <c r="I336" t="str">
        <f>TEXT(tbl_Order[[#This Row],[OrderDate]],"mmm")</f>
        <v>Dec</v>
      </c>
      <c r="J336" s="3">
        <f>SUMIFS(tbl_OrderProduct[LinePrice],tbl_OrderProduct[OrderID],tbl_Order[[#This Row],[OrderID]])</f>
        <v>45</v>
      </c>
      <c r="K336" s="3" cm="1">
        <f t="array" ref="K336">tbl_Order[[#This Row],[Order Price]]*_xlfn.XLOOKUP(tbl_Order[[#This Row],[Order Year]],_xlfn.ANCHORARRAY('BYROW,BYCOL,MAP Exercises'!$J$111),'BYROW,BYCOL,MAP Exercises'!$L$111:$L$120)</f>
        <v>49.500000000000007</v>
      </c>
    </row>
    <row r="337" spans="1:11" x14ac:dyDescent="0.4">
      <c r="A337" t="s">
        <v>503</v>
      </c>
      <c r="B337" t="s">
        <v>2323</v>
      </c>
      <c r="C337" s="1">
        <v>43081</v>
      </c>
      <c r="D337" t="s">
        <v>15</v>
      </c>
      <c r="E337" t="s">
        <v>167</v>
      </c>
      <c r="F337" t="s">
        <v>16</v>
      </c>
      <c r="G337">
        <f>YEAR(tbl_Order[[#This Row],[OrderDate]])</f>
        <v>2017</v>
      </c>
      <c r="H337">
        <f>MONTH(tbl_Order[[#This Row],[OrderDate]])</f>
        <v>12</v>
      </c>
      <c r="I337" t="str">
        <f>TEXT(tbl_Order[[#This Row],[OrderDate]],"mmm")</f>
        <v>Dec</v>
      </c>
      <c r="J337" s="3">
        <f>SUMIFS(tbl_OrderProduct[LinePrice],tbl_OrderProduct[OrderID],tbl_Order[[#This Row],[OrderID]])</f>
        <v>83.47</v>
      </c>
      <c r="K337" s="3" cm="1">
        <f t="array" ref="K337">tbl_Order[[#This Row],[Order Price]]*_xlfn.XLOOKUP(tbl_Order[[#This Row],[Order Year]],_xlfn.ANCHORARRAY('BYROW,BYCOL,MAP Exercises'!$J$111),'BYROW,BYCOL,MAP Exercises'!$L$111:$L$120)</f>
        <v>91.817000000000007</v>
      </c>
    </row>
    <row r="338" spans="1:11" x14ac:dyDescent="0.4">
      <c r="A338" t="s">
        <v>504</v>
      </c>
      <c r="B338" t="s">
        <v>2104</v>
      </c>
      <c r="C338" s="1">
        <v>43085</v>
      </c>
      <c r="D338" t="s">
        <v>17</v>
      </c>
      <c r="E338" t="s">
        <v>167</v>
      </c>
      <c r="F338" t="s">
        <v>16</v>
      </c>
      <c r="G338">
        <f>YEAR(tbl_Order[[#This Row],[OrderDate]])</f>
        <v>2017</v>
      </c>
      <c r="H338">
        <f>MONTH(tbl_Order[[#This Row],[OrderDate]])</f>
        <v>12</v>
      </c>
      <c r="I338" t="str">
        <f>TEXT(tbl_Order[[#This Row],[OrderDate]],"mmm")</f>
        <v>Dec</v>
      </c>
      <c r="J338" s="3">
        <f>SUMIFS(tbl_OrderProduct[LinePrice],tbl_OrderProduct[OrderID],tbl_Order[[#This Row],[OrderID]])</f>
        <v>31</v>
      </c>
      <c r="K338" s="3" cm="1">
        <f t="array" ref="K338">tbl_Order[[#This Row],[Order Price]]*_xlfn.XLOOKUP(tbl_Order[[#This Row],[Order Year]],_xlfn.ANCHORARRAY('BYROW,BYCOL,MAP Exercises'!$J$111),'BYROW,BYCOL,MAP Exercises'!$L$111:$L$120)</f>
        <v>34.1</v>
      </c>
    </row>
    <row r="339" spans="1:11" x14ac:dyDescent="0.4">
      <c r="A339" t="s">
        <v>505</v>
      </c>
      <c r="B339" t="s">
        <v>2420</v>
      </c>
      <c r="C339" s="1">
        <v>43086</v>
      </c>
      <c r="D339" t="s">
        <v>17</v>
      </c>
      <c r="E339" t="s">
        <v>167</v>
      </c>
      <c r="F339" t="s">
        <v>16</v>
      </c>
      <c r="G339">
        <f>YEAR(tbl_Order[[#This Row],[OrderDate]])</f>
        <v>2017</v>
      </c>
      <c r="H339">
        <f>MONTH(tbl_Order[[#This Row],[OrderDate]])</f>
        <v>12</v>
      </c>
      <c r="I339" t="str">
        <f>TEXT(tbl_Order[[#This Row],[OrderDate]],"mmm")</f>
        <v>Dec</v>
      </c>
      <c r="J339" s="3">
        <f>SUMIFS(tbl_OrderProduct[LinePrice],tbl_OrderProduct[OrderID],tbl_Order[[#This Row],[OrderID]])</f>
        <v>326.96000000000004</v>
      </c>
      <c r="K339" s="3" cm="1">
        <f t="array" ref="K339">tbl_Order[[#This Row],[Order Price]]*_xlfn.XLOOKUP(tbl_Order[[#This Row],[Order Year]],_xlfn.ANCHORARRAY('BYROW,BYCOL,MAP Exercises'!$J$111),'BYROW,BYCOL,MAP Exercises'!$L$111:$L$120)</f>
        <v>359.65600000000006</v>
      </c>
    </row>
    <row r="340" spans="1:11" x14ac:dyDescent="0.4">
      <c r="A340" t="s">
        <v>506</v>
      </c>
      <c r="B340" t="s">
        <v>1931</v>
      </c>
      <c r="C340" s="1">
        <v>43089</v>
      </c>
      <c r="D340" t="s">
        <v>17</v>
      </c>
      <c r="E340" t="s">
        <v>167</v>
      </c>
      <c r="F340" t="s">
        <v>16</v>
      </c>
      <c r="G340">
        <f>YEAR(tbl_Order[[#This Row],[OrderDate]])</f>
        <v>2017</v>
      </c>
      <c r="H340">
        <f>MONTH(tbl_Order[[#This Row],[OrderDate]])</f>
        <v>12</v>
      </c>
      <c r="I340" t="str">
        <f>TEXT(tbl_Order[[#This Row],[OrderDate]],"mmm")</f>
        <v>Dec</v>
      </c>
      <c r="J340" s="3">
        <f>SUMIFS(tbl_OrderProduct[LinePrice],tbl_OrderProduct[OrderID],tbl_Order[[#This Row],[OrderID]])</f>
        <v>27</v>
      </c>
      <c r="K340" s="3" cm="1">
        <f t="array" ref="K340">tbl_Order[[#This Row],[Order Price]]*_xlfn.XLOOKUP(tbl_Order[[#This Row],[Order Year]],_xlfn.ANCHORARRAY('BYROW,BYCOL,MAP Exercises'!$J$111),'BYROW,BYCOL,MAP Exercises'!$L$111:$L$120)</f>
        <v>29.700000000000003</v>
      </c>
    </row>
    <row r="341" spans="1:11" x14ac:dyDescent="0.4">
      <c r="A341" t="s">
        <v>507</v>
      </c>
      <c r="B341" t="s">
        <v>2170</v>
      </c>
      <c r="C341" s="1">
        <v>43090</v>
      </c>
      <c r="D341" t="s">
        <v>15</v>
      </c>
      <c r="E341" t="s">
        <v>20</v>
      </c>
      <c r="F341" t="s">
        <v>16</v>
      </c>
      <c r="G341">
        <f>YEAR(tbl_Order[[#This Row],[OrderDate]])</f>
        <v>2017</v>
      </c>
      <c r="H341">
        <f>MONTH(tbl_Order[[#This Row],[OrderDate]])</f>
        <v>12</v>
      </c>
      <c r="I341" t="str">
        <f>TEXT(tbl_Order[[#This Row],[OrderDate]],"mmm")</f>
        <v>Dec</v>
      </c>
      <c r="J341" s="3">
        <f>SUMIFS(tbl_OrderProduct[LinePrice],tbl_OrderProduct[OrderID],tbl_Order[[#This Row],[OrderID]])</f>
        <v>393.3</v>
      </c>
      <c r="K341" s="3" cm="1">
        <f t="array" ref="K341">tbl_Order[[#This Row],[Order Price]]*_xlfn.XLOOKUP(tbl_Order[[#This Row],[Order Year]],_xlfn.ANCHORARRAY('BYROW,BYCOL,MAP Exercises'!$J$111),'BYROW,BYCOL,MAP Exercises'!$L$111:$L$120)</f>
        <v>432.63000000000005</v>
      </c>
    </row>
    <row r="342" spans="1:11" x14ac:dyDescent="0.4">
      <c r="A342" t="s">
        <v>508</v>
      </c>
      <c r="B342" t="s">
        <v>2362</v>
      </c>
      <c r="C342" s="1">
        <v>43091</v>
      </c>
      <c r="D342" t="s">
        <v>15</v>
      </c>
      <c r="E342" t="s">
        <v>18</v>
      </c>
      <c r="F342" t="s">
        <v>16</v>
      </c>
      <c r="G342">
        <f>YEAR(tbl_Order[[#This Row],[OrderDate]])</f>
        <v>2017</v>
      </c>
      <c r="H342">
        <f>MONTH(tbl_Order[[#This Row],[OrderDate]])</f>
        <v>12</v>
      </c>
      <c r="I342" t="str">
        <f>TEXT(tbl_Order[[#This Row],[OrderDate]],"mmm")</f>
        <v>Dec</v>
      </c>
      <c r="J342" s="3">
        <f>SUMIFS(tbl_OrderProduct[LinePrice],tbl_OrderProduct[OrderID],tbl_Order[[#This Row],[OrderID]])</f>
        <v>180.94</v>
      </c>
      <c r="K342" s="3" cm="1">
        <f t="array" ref="K342">tbl_Order[[#This Row],[Order Price]]*_xlfn.XLOOKUP(tbl_Order[[#This Row],[Order Year]],_xlfn.ANCHORARRAY('BYROW,BYCOL,MAP Exercises'!$J$111),'BYROW,BYCOL,MAP Exercises'!$L$111:$L$120)</f>
        <v>199.03400000000002</v>
      </c>
    </row>
    <row r="343" spans="1:11" x14ac:dyDescent="0.4">
      <c r="A343" t="s">
        <v>509</v>
      </c>
      <c r="B343" t="s">
        <v>2621</v>
      </c>
      <c r="C343" s="1">
        <v>43091</v>
      </c>
      <c r="D343" t="s">
        <v>15</v>
      </c>
      <c r="E343" t="s">
        <v>18</v>
      </c>
      <c r="F343" t="s">
        <v>16</v>
      </c>
      <c r="G343">
        <f>YEAR(tbl_Order[[#This Row],[OrderDate]])</f>
        <v>2017</v>
      </c>
      <c r="H343">
        <f>MONTH(tbl_Order[[#This Row],[OrderDate]])</f>
        <v>12</v>
      </c>
      <c r="I343" t="str">
        <f>TEXT(tbl_Order[[#This Row],[OrderDate]],"mmm")</f>
        <v>Dec</v>
      </c>
      <c r="J343" s="3">
        <f>SUMIFS(tbl_OrderProduct[LinePrice],tbl_OrderProduct[OrderID],tbl_Order[[#This Row],[OrderID]])</f>
        <v>64.95</v>
      </c>
      <c r="K343" s="3" cm="1">
        <f t="array" ref="K343">tbl_Order[[#This Row],[Order Price]]*_xlfn.XLOOKUP(tbl_Order[[#This Row],[Order Year]],_xlfn.ANCHORARRAY('BYROW,BYCOL,MAP Exercises'!$J$111),'BYROW,BYCOL,MAP Exercises'!$L$111:$L$120)</f>
        <v>71.445000000000007</v>
      </c>
    </row>
    <row r="344" spans="1:11" x14ac:dyDescent="0.4">
      <c r="A344" t="s">
        <v>510</v>
      </c>
      <c r="B344" t="s">
        <v>1942</v>
      </c>
      <c r="C344" s="1">
        <v>43092</v>
      </c>
      <c r="D344" t="s">
        <v>17</v>
      </c>
      <c r="E344" t="s">
        <v>167</v>
      </c>
      <c r="F344" t="s">
        <v>16</v>
      </c>
      <c r="G344">
        <f>YEAR(tbl_Order[[#This Row],[OrderDate]])</f>
        <v>2017</v>
      </c>
      <c r="H344">
        <f>MONTH(tbl_Order[[#This Row],[OrderDate]])</f>
        <v>12</v>
      </c>
      <c r="I344" t="str">
        <f>TEXT(tbl_Order[[#This Row],[OrderDate]],"mmm")</f>
        <v>Dec</v>
      </c>
      <c r="J344" s="3">
        <f>SUMIFS(tbl_OrderProduct[LinePrice],tbl_OrderProduct[OrderID],tbl_Order[[#This Row],[OrderID]])</f>
        <v>131.4</v>
      </c>
      <c r="K344" s="3" cm="1">
        <f t="array" ref="K344">tbl_Order[[#This Row],[Order Price]]*_xlfn.XLOOKUP(tbl_Order[[#This Row],[Order Year]],_xlfn.ANCHORARRAY('BYROW,BYCOL,MAP Exercises'!$J$111),'BYROW,BYCOL,MAP Exercises'!$L$111:$L$120)</f>
        <v>144.54000000000002</v>
      </c>
    </row>
    <row r="345" spans="1:11" x14ac:dyDescent="0.4">
      <c r="A345" t="s">
        <v>511</v>
      </c>
      <c r="B345" t="s">
        <v>2411</v>
      </c>
      <c r="C345" s="1">
        <v>43094</v>
      </c>
      <c r="D345" t="s">
        <v>17</v>
      </c>
      <c r="E345" t="s">
        <v>167</v>
      </c>
      <c r="F345" t="s">
        <v>16</v>
      </c>
      <c r="G345">
        <f>YEAR(tbl_Order[[#This Row],[OrderDate]])</f>
        <v>2017</v>
      </c>
      <c r="H345">
        <f>MONTH(tbl_Order[[#This Row],[OrderDate]])</f>
        <v>12</v>
      </c>
      <c r="I345" t="str">
        <f>TEXT(tbl_Order[[#This Row],[OrderDate]],"mmm")</f>
        <v>Dec</v>
      </c>
      <c r="J345" s="3">
        <f>SUMIFS(tbl_OrderProduct[LinePrice],tbl_OrderProduct[OrderID],tbl_Order[[#This Row],[OrderID]])</f>
        <v>183.98000000000002</v>
      </c>
      <c r="K345" s="3" cm="1">
        <f t="array" ref="K345">tbl_Order[[#This Row],[Order Price]]*_xlfn.XLOOKUP(tbl_Order[[#This Row],[Order Year]],_xlfn.ANCHORARRAY('BYROW,BYCOL,MAP Exercises'!$J$111),'BYROW,BYCOL,MAP Exercises'!$L$111:$L$120)</f>
        <v>202.37800000000004</v>
      </c>
    </row>
    <row r="346" spans="1:11" x14ac:dyDescent="0.4">
      <c r="A346" t="s">
        <v>512</v>
      </c>
      <c r="B346" t="s">
        <v>2252</v>
      </c>
      <c r="C346" s="1">
        <v>43095</v>
      </c>
      <c r="D346" t="s">
        <v>17</v>
      </c>
      <c r="E346" t="s">
        <v>20</v>
      </c>
      <c r="F346" t="s">
        <v>16</v>
      </c>
      <c r="G346">
        <f>YEAR(tbl_Order[[#This Row],[OrderDate]])</f>
        <v>2017</v>
      </c>
      <c r="H346">
        <f>MONTH(tbl_Order[[#This Row],[OrderDate]])</f>
        <v>12</v>
      </c>
      <c r="I346" t="str">
        <f>TEXT(tbl_Order[[#This Row],[OrderDate]],"mmm")</f>
        <v>Dec</v>
      </c>
      <c r="J346" s="3">
        <f>SUMIFS(tbl_OrderProduct[LinePrice],tbl_OrderProduct[OrderID],tbl_Order[[#This Row],[OrderID]])</f>
        <v>89.990000000000009</v>
      </c>
      <c r="K346" s="3" cm="1">
        <f t="array" ref="K346">tbl_Order[[#This Row],[Order Price]]*_xlfn.XLOOKUP(tbl_Order[[#This Row],[Order Year]],_xlfn.ANCHORARRAY('BYROW,BYCOL,MAP Exercises'!$J$111),'BYROW,BYCOL,MAP Exercises'!$L$111:$L$120)</f>
        <v>98.989000000000019</v>
      </c>
    </row>
    <row r="347" spans="1:11" x14ac:dyDescent="0.4">
      <c r="A347" t="s">
        <v>513</v>
      </c>
      <c r="B347" t="s">
        <v>2444</v>
      </c>
      <c r="C347" s="1">
        <v>43098</v>
      </c>
      <c r="D347" t="s">
        <v>15</v>
      </c>
      <c r="E347" t="s">
        <v>18</v>
      </c>
      <c r="F347" t="s">
        <v>16</v>
      </c>
      <c r="G347">
        <f>YEAR(tbl_Order[[#This Row],[OrderDate]])</f>
        <v>2017</v>
      </c>
      <c r="H347">
        <f>MONTH(tbl_Order[[#This Row],[OrderDate]])</f>
        <v>12</v>
      </c>
      <c r="I347" t="str">
        <f>TEXT(tbl_Order[[#This Row],[OrderDate]],"mmm")</f>
        <v>Dec</v>
      </c>
      <c r="J347" s="3">
        <f>SUMIFS(tbl_OrderProduct[LinePrice],tbl_OrderProduct[OrderID],tbl_Order[[#This Row],[OrderID]])</f>
        <v>45</v>
      </c>
      <c r="K347" s="3" cm="1">
        <f t="array" ref="K347">tbl_Order[[#This Row],[Order Price]]*_xlfn.XLOOKUP(tbl_Order[[#This Row],[Order Year]],_xlfn.ANCHORARRAY('BYROW,BYCOL,MAP Exercises'!$J$111),'BYROW,BYCOL,MAP Exercises'!$L$111:$L$120)</f>
        <v>49.500000000000007</v>
      </c>
    </row>
    <row r="348" spans="1:11" x14ac:dyDescent="0.4">
      <c r="A348" t="s">
        <v>514</v>
      </c>
      <c r="B348" t="s">
        <v>2539</v>
      </c>
      <c r="C348" s="1">
        <v>43101</v>
      </c>
      <c r="D348" t="s">
        <v>15</v>
      </c>
      <c r="E348" t="s">
        <v>167</v>
      </c>
      <c r="F348" t="s">
        <v>16</v>
      </c>
      <c r="G348">
        <f>YEAR(tbl_Order[[#This Row],[OrderDate]])</f>
        <v>2018</v>
      </c>
      <c r="H348">
        <f>MONTH(tbl_Order[[#This Row],[OrderDate]])</f>
        <v>1</v>
      </c>
      <c r="I348" t="str">
        <f>TEXT(tbl_Order[[#This Row],[OrderDate]],"mmm")</f>
        <v>Jan</v>
      </c>
      <c r="J348" s="3">
        <f>SUMIFS(tbl_OrderProduct[LinePrice],tbl_OrderProduct[OrderID],tbl_Order[[#This Row],[OrderID]])</f>
        <v>17.5</v>
      </c>
      <c r="K348" s="3" cm="1">
        <f t="array" ref="K348">tbl_Order[[#This Row],[Order Price]]*_xlfn.XLOOKUP(tbl_Order[[#This Row],[Order Year]],_xlfn.ANCHORARRAY('BYROW,BYCOL,MAP Exercises'!$J$111),'BYROW,BYCOL,MAP Exercises'!$L$111:$L$120)</f>
        <v>20.125</v>
      </c>
    </row>
    <row r="349" spans="1:11" x14ac:dyDescent="0.4">
      <c r="A349" t="s">
        <v>515</v>
      </c>
      <c r="B349" t="s">
        <v>2437</v>
      </c>
      <c r="C349" s="1">
        <v>43104</v>
      </c>
      <c r="D349" t="s">
        <v>17</v>
      </c>
      <c r="E349" t="s">
        <v>167</v>
      </c>
      <c r="F349" t="s">
        <v>16</v>
      </c>
      <c r="G349">
        <f>YEAR(tbl_Order[[#This Row],[OrderDate]])</f>
        <v>2018</v>
      </c>
      <c r="H349">
        <f>MONTH(tbl_Order[[#This Row],[OrderDate]])</f>
        <v>1</v>
      </c>
      <c r="I349" t="str">
        <f>TEXT(tbl_Order[[#This Row],[OrderDate]],"mmm")</f>
        <v>Jan</v>
      </c>
      <c r="J349" s="3">
        <f>SUMIFS(tbl_OrderProduct[LinePrice],tbl_OrderProduct[OrderID],tbl_Order[[#This Row],[OrderID]])</f>
        <v>49.49</v>
      </c>
      <c r="K349" s="3" cm="1">
        <f t="array" ref="K349">tbl_Order[[#This Row],[Order Price]]*_xlfn.XLOOKUP(tbl_Order[[#This Row],[Order Year]],_xlfn.ANCHORARRAY('BYROW,BYCOL,MAP Exercises'!$J$111),'BYROW,BYCOL,MAP Exercises'!$L$111:$L$120)</f>
        <v>56.913499999999999</v>
      </c>
    </row>
    <row r="350" spans="1:11" x14ac:dyDescent="0.4">
      <c r="A350" t="s">
        <v>516</v>
      </c>
      <c r="B350" t="s">
        <v>2087</v>
      </c>
      <c r="C350" s="1">
        <v>43106</v>
      </c>
      <c r="D350" t="s">
        <v>15</v>
      </c>
      <c r="E350" t="s">
        <v>18</v>
      </c>
      <c r="F350" t="s">
        <v>16</v>
      </c>
      <c r="G350">
        <f>YEAR(tbl_Order[[#This Row],[OrderDate]])</f>
        <v>2018</v>
      </c>
      <c r="H350">
        <f>MONTH(tbl_Order[[#This Row],[OrderDate]])</f>
        <v>1</v>
      </c>
      <c r="I350" t="str">
        <f>TEXT(tbl_Order[[#This Row],[OrderDate]],"mmm")</f>
        <v>Jan</v>
      </c>
      <c r="J350" s="3">
        <f>SUMIFS(tbl_OrderProduct[LinePrice],tbl_OrderProduct[OrderID],tbl_Order[[#This Row],[OrderID]])</f>
        <v>99.9</v>
      </c>
      <c r="K350" s="3" cm="1">
        <f t="array" ref="K350">tbl_Order[[#This Row],[Order Price]]*_xlfn.XLOOKUP(tbl_Order[[#This Row],[Order Year]],_xlfn.ANCHORARRAY('BYROW,BYCOL,MAP Exercises'!$J$111),'BYROW,BYCOL,MAP Exercises'!$L$111:$L$120)</f>
        <v>114.88499999999999</v>
      </c>
    </row>
    <row r="351" spans="1:11" x14ac:dyDescent="0.4">
      <c r="A351" t="s">
        <v>517</v>
      </c>
      <c r="B351" t="s">
        <v>2251</v>
      </c>
      <c r="C351" s="1">
        <v>43109</v>
      </c>
      <c r="D351" t="s">
        <v>15</v>
      </c>
      <c r="E351" t="s">
        <v>167</v>
      </c>
      <c r="F351" t="s">
        <v>16</v>
      </c>
      <c r="G351">
        <f>YEAR(tbl_Order[[#This Row],[OrderDate]])</f>
        <v>2018</v>
      </c>
      <c r="H351">
        <f>MONTH(tbl_Order[[#This Row],[OrderDate]])</f>
        <v>1</v>
      </c>
      <c r="I351" t="str">
        <f>TEXT(tbl_Order[[#This Row],[OrderDate]],"mmm")</f>
        <v>Jan</v>
      </c>
      <c r="J351" s="3">
        <f>SUMIFS(tbl_OrderProduct[LinePrice],tbl_OrderProduct[OrderID],tbl_Order[[#This Row],[OrderID]])</f>
        <v>60.95</v>
      </c>
      <c r="K351" s="3" cm="1">
        <f t="array" ref="K351">tbl_Order[[#This Row],[Order Price]]*_xlfn.XLOOKUP(tbl_Order[[#This Row],[Order Year]],_xlfn.ANCHORARRAY('BYROW,BYCOL,MAP Exercises'!$J$111),'BYROW,BYCOL,MAP Exercises'!$L$111:$L$120)</f>
        <v>70.092500000000001</v>
      </c>
    </row>
    <row r="352" spans="1:11" x14ac:dyDescent="0.4">
      <c r="A352" t="s">
        <v>518</v>
      </c>
      <c r="B352" t="s">
        <v>1758</v>
      </c>
      <c r="C352" s="1">
        <v>43111</v>
      </c>
      <c r="D352" t="s">
        <v>15</v>
      </c>
      <c r="E352" t="s">
        <v>167</v>
      </c>
      <c r="F352" t="s">
        <v>16</v>
      </c>
      <c r="G352">
        <f>YEAR(tbl_Order[[#This Row],[OrderDate]])</f>
        <v>2018</v>
      </c>
      <c r="H352">
        <f>MONTH(tbl_Order[[#This Row],[OrderDate]])</f>
        <v>1</v>
      </c>
      <c r="I352" t="str">
        <f>TEXT(tbl_Order[[#This Row],[OrderDate]],"mmm")</f>
        <v>Jan</v>
      </c>
      <c r="J352" s="3">
        <f>SUMIFS(tbl_OrderProduct[LinePrice],tbl_OrderProduct[OrderID],tbl_Order[[#This Row],[OrderID]])</f>
        <v>40.950000000000003</v>
      </c>
      <c r="K352" s="3" cm="1">
        <f t="array" ref="K352">tbl_Order[[#This Row],[Order Price]]*_xlfn.XLOOKUP(tbl_Order[[#This Row],[Order Year]],_xlfn.ANCHORARRAY('BYROW,BYCOL,MAP Exercises'!$J$111),'BYROW,BYCOL,MAP Exercises'!$L$111:$L$120)</f>
        <v>47.092500000000001</v>
      </c>
    </row>
    <row r="353" spans="1:11" x14ac:dyDescent="0.4">
      <c r="A353" t="s">
        <v>519</v>
      </c>
      <c r="B353" t="s">
        <v>2003</v>
      </c>
      <c r="C353" s="1">
        <v>43111</v>
      </c>
      <c r="D353" t="s">
        <v>15</v>
      </c>
      <c r="E353" t="s">
        <v>18</v>
      </c>
      <c r="F353" t="s">
        <v>16</v>
      </c>
      <c r="G353">
        <f>YEAR(tbl_Order[[#This Row],[OrderDate]])</f>
        <v>2018</v>
      </c>
      <c r="H353">
        <f>MONTH(tbl_Order[[#This Row],[OrderDate]])</f>
        <v>1</v>
      </c>
      <c r="I353" t="str">
        <f>TEXT(tbl_Order[[#This Row],[OrderDate]],"mmm")</f>
        <v>Jan</v>
      </c>
      <c r="J353" s="3">
        <f>SUMIFS(tbl_OrderProduct[LinePrice],tbl_OrderProduct[OrderID],tbl_Order[[#This Row],[OrderID]])</f>
        <v>356.37</v>
      </c>
      <c r="K353" s="3" cm="1">
        <f t="array" ref="K353">tbl_Order[[#This Row],[Order Price]]*_xlfn.XLOOKUP(tbl_Order[[#This Row],[Order Year]],_xlfn.ANCHORARRAY('BYROW,BYCOL,MAP Exercises'!$J$111),'BYROW,BYCOL,MAP Exercises'!$L$111:$L$120)</f>
        <v>409.82549999999998</v>
      </c>
    </row>
    <row r="354" spans="1:11" x14ac:dyDescent="0.4">
      <c r="A354" t="s">
        <v>520</v>
      </c>
      <c r="B354" t="s">
        <v>2364</v>
      </c>
      <c r="C354" s="1">
        <v>43113</v>
      </c>
      <c r="D354" t="s">
        <v>15</v>
      </c>
      <c r="E354" t="s">
        <v>18</v>
      </c>
      <c r="F354" t="s">
        <v>16</v>
      </c>
      <c r="G354">
        <f>YEAR(tbl_Order[[#This Row],[OrderDate]])</f>
        <v>2018</v>
      </c>
      <c r="H354">
        <f>MONTH(tbl_Order[[#This Row],[OrderDate]])</f>
        <v>1</v>
      </c>
      <c r="I354" t="str">
        <f>TEXT(tbl_Order[[#This Row],[OrderDate]],"mmm")</f>
        <v>Jan</v>
      </c>
      <c r="J354" s="3">
        <f>SUMIFS(tbl_OrderProduct[LinePrice],tbl_OrderProduct[OrderID],tbl_Order[[#This Row],[OrderID]])</f>
        <v>398.84000000000003</v>
      </c>
      <c r="K354" s="3" cm="1">
        <f t="array" ref="K354">tbl_Order[[#This Row],[Order Price]]*_xlfn.XLOOKUP(tbl_Order[[#This Row],[Order Year]],_xlfn.ANCHORARRAY('BYROW,BYCOL,MAP Exercises'!$J$111),'BYROW,BYCOL,MAP Exercises'!$L$111:$L$120)</f>
        <v>458.666</v>
      </c>
    </row>
    <row r="355" spans="1:11" x14ac:dyDescent="0.4">
      <c r="A355" t="s">
        <v>521</v>
      </c>
      <c r="B355" t="s">
        <v>2401</v>
      </c>
      <c r="C355" s="1">
        <v>43117</v>
      </c>
      <c r="D355" t="s">
        <v>15</v>
      </c>
      <c r="E355" t="s">
        <v>167</v>
      </c>
      <c r="F355" t="s">
        <v>16</v>
      </c>
      <c r="G355">
        <f>YEAR(tbl_Order[[#This Row],[OrderDate]])</f>
        <v>2018</v>
      </c>
      <c r="H355">
        <f>MONTH(tbl_Order[[#This Row],[OrderDate]])</f>
        <v>1</v>
      </c>
      <c r="I355" t="str">
        <f>TEXT(tbl_Order[[#This Row],[OrderDate]],"mmm")</f>
        <v>Jan</v>
      </c>
      <c r="J355" s="3">
        <f>SUMIFS(tbl_OrderProduct[LinePrice],tbl_OrderProduct[OrderID],tbl_Order[[#This Row],[OrderID]])</f>
        <v>26.49</v>
      </c>
      <c r="K355" s="3" cm="1">
        <f t="array" ref="K355">tbl_Order[[#This Row],[Order Price]]*_xlfn.XLOOKUP(tbl_Order[[#This Row],[Order Year]],_xlfn.ANCHORARRAY('BYROW,BYCOL,MAP Exercises'!$J$111),'BYROW,BYCOL,MAP Exercises'!$L$111:$L$120)</f>
        <v>30.463499999999996</v>
      </c>
    </row>
    <row r="356" spans="1:11" x14ac:dyDescent="0.4">
      <c r="A356" t="s">
        <v>522</v>
      </c>
      <c r="B356" t="s">
        <v>2654</v>
      </c>
      <c r="C356" s="1">
        <v>43119</v>
      </c>
      <c r="D356" t="s">
        <v>17</v>
      </c>
      <c r="E356" t="s">
        <v>167</v>
      </c>
      <c r="F356" t="s">
        <v>16</v>
      </c>
      <c r="G356">
        <f>YEAR(tbl_Order[[#This Row],[OrderDate]])</f>
        <v>2018</v>
      </c>
      <c r="H356">
        <f>MONTH(tbl_Order[[#This Row],[OrderDate]])</f>
        <v>1</v>
      </c>
      <c r="I356" t="str">
        <f>TEXT(tbl_Order[[#This Row],[OrderDate]],"mmm")</f>
        <v>Jan</v>
      </c>
      <c r="J356" s="3">
        <f>SUMIFS(tbl_OrderProduct[LinePrice],tbl_OrderProduct[OrderID],tbl_Order[[#This Row],[OrderID]])</f>
        <v>62</v>
      </c>
      <c r="K356" s="3" cm="1">
        <f t="array" ref="K356">tbl_Order[[#This Row],[Order Price]]*_xlfn.XLOOKUP(tbl_Order[[#This Row],[Order Year]],_xlfn.ANCHORARRAY('BYROW,BYCOL,MAP Exercises'!$J$111),'BYROW,BYCOL,MAP Exercises'!$L$111:$L$120)</f>
        <v>71.3</v>
      </c>
    </row>
    <row r="357" spans="1:11" x14ac:dyDescent="0.4">
      <c r="A357" t="s">
        <v>523</v>
      </c>
      <c r="B357" t="s">
        <v>2070</v>
      </c>
      <c r="C357" s="1">
        <v>43122</v>
      </c>
      <c r="D357" t="s">
        <v>15</v>
      </c>
      <c r="E357" t="s">
        <v>167</v>
      </c>
      <c r="F357" t="s">
        <v>16</v>
      </c>
      <c r="G357">
        <f>YEAR(tbl_Order[[#This Row],[OrderDate]])</f>
        <v>2018</v>
      </c>
      <c r="H357">
        <f>MONTH(tbl_Order[[#This Row],[OrderDate]])</f>
        <v>1</v>
      </c>
      <c r="I357" t="str">
        <f>TEXT(tbl_Order[[#This Row],[OrderDate]],"mmm")</f>
        <v>Jan</v>
      </c>
      <c r="J357" s="3">
        <f>SUMIFS(tbl_OrderProduct[LinePrice],tbl_OrderProduct[OrderID],tbl_Order[[#This Row],[OrderID]])</f>
        <v>113.95</v>
      </c>
      <c r="K357" s="3" cm="1">
        <f t="array" ref="K357">tbl_Order[[#This Row],[Order Price]]*_xlfn.XLOOKUP(tbl_Order[[#This Row],[Order Year]],_xlfn.ANCHORARRAY('BYROW,BYCOL,MAP Exercises'!$J$111),'BYROW,BYCOL,MAP Exercises'!$L$111:$L$120)</f>
        <v>131.04249999999999</v>
      </c>
    </row>
    <row r="358" spans="1:11" x14ac:dyDescent="0.4">
      <c r="A358" t="s">
        <v>524</v>
      </c>
      <c r="B358" t="s">
        <v>2167</v>
      </c>
      <c r="C358" s="1">
        <v>43124</v>
      </c>
      <c r="D358" t="s">
        <v>15</v>
      </c>
      <c r="E358" t="s">
        <v>18</v>
      </c>
      <c r="F358" t="s">
        <v>16</v>
      </c>
      <c r="G358">
        <f>YEAR(tbl_Order[[#This Row],[OrderDate]])</f>
        <v>2018</v>
      </c>
      <c r="H358">
        <f>MONTH(tbl_Order[[#This Row],[OrderDate]])</f>
        <v>1</v>
      </c>
      <c r="I358" t="str">
        <f>TEXT(tbl_Order[[#This Row],[OrderDate]],"mmm")</f>
        <v>Jan</v>
      </c>
      <c r="J358" s="3">
        <f>SUMIFS(tbl_OrderProduct[LinePrice],tbl_OrderProduct[OrderID],tbl_Order[[#This Row],[OrderID]])</f>
        <v>166.39</v>
      </c>
      <c r="K358" s="3" cm="1">
        <f t="array" ref="K358">tbl_Order[[#This Row],[Order Price]]*_xlfn.XLOOKUP(tbl_Order[[#This Row],[Order Year]],_xlfn.ANCHORARRAY('BYROW,BYCOL,MAP Exercises'!$J$111),'BYROW,BYCOL,MAP Exercises'!$L$111:$L$120)</f>
        <v>191.34849999999997</v>
      </c>
    </row>
    <row r="359" spans="1:11" x14ac:dyDescent="0.4">
      <c r="A359" t="s">
        <v>525</v>
      </c>
      <c r="B359" t="s">
        <v>2011</v>
      </c>
      <c r="C359" s="1">
        <v>43126</v>
      </c>
      <c r="D359" t="s">
        <v>17</v>
      </c>
      <c r="E359" t="s">
        <v>167</v>
      </c>
      <c r="F359" t="s">
        <v>16</v>
      </c>
      <c r="G359">
        <f>YEAR(tbl_Order[[#This Row],[OrderDate]])</f>
        <v>2018</v>
      </c>
      <c r="H359">
        <f>MONTH(tbl_Order[[#This Row],[OrderDate]])</f>
        <v>1</v>
      </c>
      <c r="I359" t="str">
        <f>TEXT(tbl_Order[[#This Row],[OrderDate]],"mmm")</f>
        <v>Jan</v>
      </c>
      <c r="J359" s="3">
        <f>SUMIFS(tbl_OrderProduct[LinePrice],tbl_OrderProduct[OrderID],tbl_Order[[#This Row],[OrderID]])</f>
        <v>39.9</v>
      </c>
      <c r="K359" s="3" cm="1">
        <f t="array" ref="K359">tbl_Order[[#This Row],[Order Price]]*_xlfn.XLOOKUP(tbl_Order[[#This Row],[Order Year]],_xlfn.ANCHORARRAY('BYROW,BYCOL,MAP Exercises'!$J$111),'BYROW,BYCOL,MAP Exercises'!$L$111:$L$120)</f>
        <v>45.884999999999998</v>
      </c>
    </row>
    <row r="360" spans="1:11" x14ac:dyDescent="0.4">
      <c r="A360" t="s">
        <v>526</v>
      </c>
      <c r="B360" t="s">
        <v>2560</v>
      </c>
      <c r="C360" s="1">
        <v>43126</v>
      </c>
      <c r="D360" t="s">
        <v>15</v>
      </c>
      <c r="E360" t="s">
        <v>18</v>
      </c>
      <c r="F360" t="s">
        <v>16</v>
      </c>
      <c r="G360">
        <f>YEAR(tbl_Order[[#This Row],[OrderDate]])</f>
        <v>2018</v>
      </c>
      <c r="H360">
        <f>MONTH(tbl_Order[[#This Row],[OrderDate]])</f>
        <v>1</v>
      </c>
      <c r="I360" t="str">
        <f>TEXT(tbl_Order[[#This Row],[OrderDate]],"mmm")</f>
        <v>Jan</v>
      </c>
      <c r="J360" s="3">
        <f>SUMIFS(tbl_OrderProduct[LinePrice],tbl_OrderProduct[OrderID],tbl_Order[[#This Row],[OrderID]])</f>
        <v>112.5</v>
      </c>
      <c r="K360" s="3" cm="1">
        <f t="array" ref="K360">tbl_Order[[#This Row],[Order Price]]*_xlfn.XLOOKUP(tbl_Order[[#This Row],[Order Year]],_xlfn.ANCHORARRAY('BYROW,BYCOL,MAP Exercises'!$J$111),'BYROW,BYCOL,MAP Exercises'!$L$111:$L$120)</f>
        <v>129.375</v>
      </c>
    </row>
    <row r="361" spans="1:11" x14ac:dyDescent="0.4">
      <c r="A361" t="s">
        <v>527</v>
      </c>
      <c r="B361" t="s">
        <v>1949</v>
      </c>
      <c r="C361" s="1">
        <v>43127</v>
      </c>
      <c r="D361" t="s">
        <v>17</v>
      </c>
      <c r="E361" t="s">
        <v>20</v>
      </c>
      <c r="F361" t="s">
        <v>16</v>
      </c>
      <c r="G361">
        <f>YEAR(tbl_Order[[#This Row],[OrderDate]])</f>
        <v>2018</v>
      </c>
      <c r="H361">
        <f>MONTH(tbl_Order[[#This Row],[OrderDate]])</f>
        <v>1</v>
      </c>
      <c r="I361" t="str">
        <f>TEXT(tbl_Order[[#This Row],[OrderDate]],"mmm")</f>
        <v>Jan</v>
      </c>
      <c r="J361" s="3">
        <f>SUMIFS(tbl_OrderProduct[LinePrice],tbl_OrderProduct[OrderID],tbl_Order[[#This Row],[OrderID]])</f>
        <v>29.939999999999998</v>
      </c>
      <c r="K361" s="3" cm="1">
        <f t="array" ref="K361">tbl_Order[[#This Row],[Order Price]]*_xlfn.XLOOKUP(tbl_Order[[#This Row],[Order Year]],_xlfn.ANCHORARRAY('BYROW,BYCOL,MAP Exercises'!$J$111),'BYROW,BYCOL,MAP Exercises'!$L$111:$L$120)</f>
        <v>34.430999999999997</v>
      </c>
    </row>
    <row r="362" spans="1:11" x14ac:dyDescent="0.4">
      <c r="A362" t="s">
        <v>528</v>
      </c>
      <c r="B362" t="s">
        <v>2381</v>
      </c>
      <c r="C362" s="1">
        <v>43129</v>
      </c>
      <c r="D362" t="s">
        <v>15</v>
      </c>
      <c r="E362" t="s">
        <v>167</v>
      </c>
      <c r="F362" t="s">
        <v>16</v>
      </c>
      <c r="G362">
        <f>YEAR(tbl_Order[[#This Row],[OrderDate]])</f>
        <v>2018</v>
      </c>
      <c r="H362">
        <f>MONTH(tbl_Order[[#This Row],[OrderDate]])</f>
        <v>1</v>
      </c>
      <c r="I362" t="str">
        <f>TEXT(tbl_Order[[#This Row],[OrderDate]],"mmm")</f>
        <v>Jan</v>
      </c>
      <c r="J362" s="3">
        <f>SUMIFS(tbl_OrderProduct[LinePrice],tbl_OrderProduct[OrderID],tbl_Order[[#This Row],[OrderID]])</f>
        <v>98.98</v>
      </c>
      <c r="K362" s="3" cm="1">
        <f t="array" ref="K362">tbl_Order[[#This Row],[Order Price]]*_xlfn.XLOOKUP(tbl_Order[[#This Row],[Order Year]],_xlfn.ANCHORARRAY('BYROW,BYCOL,MAP Exercises'!$J$111),'BYROW,BYCOL,MAP Exercises'!$L$111:$L$120)</f>
        <v>113.827</v>
      </c>
    </row>
    <row r="363" spans="1:11" x14ac:dyDescent="0.4">
      <c r="A363" t="s">
        <v>529</v>
      </c>
      <c r="B363" t="s">
        <v>1784</v>
      </c>
      <c r="C363" s="1">
        <v>43131</v>
      </c>
      <c r="D363" t="s">
        <v>15</v>
      </c>
      <c r="E363" t="s">
        <v>18</v>
      </c>
      <c r="F363" t="s">
        <v>16</v>
      </c>
      <c r="G363">
        <f>YEAR(tbl_Order[[#This Row],[OrderDate]])</f>
        <v>2018</v>
      </c>
      <c r="H363">
        <f>MONTH(tbl_Order[[#This Row],[OrderDate]])</f>
        <v>1</v>
      </c>
      <c r="I363" t="str">
        <f>TEXT(tbl_Order[[#This Row],[OrderDate]],"mmm")</f>
        <v>Jan</v>
      </c>
      <c r="J363" s="3">
        <f>SUMIFS(tbl_OrderProduct[LinePrice],tbl_OrderProduct[OrderID],tbl_Order[[#This Row],[OrderID]])</f>
        <v>177.8</v>
      </c>
      <c r="K363" s="3" cm="1">
        <f t="array" ref="K363">tbl_Order[[#This Row],[Order Price]]*_xlfn.XLOOKUP(tbl_Order[[#This Row],[Order Year]],_xlfn.ANCHORARRAY('BYROW,BYCOL,MAP Exercises'!$J$111),'BYROW,BYCOL,MAP Exercises'!$L$111:$L$120)</f>
        <v>204.47</v>
      </c>
    </row>
    <row r="364" spans="1:11" x14ac:dyDescent="0.4">
      <c r="A364" t="s">
        <v>530</v>
      </c>
      <c r="B364" t="s">
        <v>1997</v>
      </c>
      <c r="C364" s="1">
        <v>43134</v>
      </c>
      <c r="D364" t="s">
        <v>17</v>
      </c>
      <c r="E364" t="s">
        <v>167</v>
      </c>
      <c r="F364" t="s">
        <v>16</v>
      </c>
      <c r="G364">
        <f>YEAR(tbl_Order[[#This Row],[OrderDate]])</f>
        <v>2018</v>
      </c>
      <c r="H364">
        <f>MONTH(tbl_Order[[#This Row],[OrderDate]])</f>
        <v>2</v>
      </c>
      <c r="I364" t="str">
        <f>TEXT(tbl_Order[[#This Row],[OrderDate]],"mmm")</f>
        <v>Feb</v>
      </c>
      <c r="J364" s="3">
        <f>SUMIFS(tbl_OrderProduct[LinePrice],tbl_OrderProduct[OrderID],tbl_Order[[#This Row],[OrderID]])</f>
        <v>328.82000000000005</v>
      </c>
      <c r="K364" s="3" cm="1">
        <f t="array" ref="K364">tbl_Order[[#This Row],[Order Price]]*_xlfn.XLOOKUP(tbl_Order[[#This Row],[Order Year]],_xlfn.ANCHORARRAY('BYROW,BYCOL,MAP Exercises'!$J$111),'BYROW,BYCOL,MAP Exercises'!$L$111:$L$120)</f>
        <v>378.14300000000003</v>
      </c>
    </row>
    <row r="365" spans="1:11" x14ac:dyDescent="0.4">
      <c r="A365" t="s">
        <v>531</v>
      </c>
      <c r="B365" t="s">
        <v>1923</v>
      </c>
      <c r="C365" s="1">
        <v>43138</v>
      </c>
      <c r="D365" t="s">
        <v>15</v>
      </c>
      <c r="E365" t="s">
        <v>167</v>
      </c>
      <c r="F365" t="s">
        <v>16</v>
      </c>
      <c r="G365">
        <f>YEAR(tbl_Order[[#This Row],[OrderDate]])</f>
        <v>2018</v>
      </c>
      <c r="H365">
        <f>MONTH(tbl_Order[[#This Row],[OrderDate]])</f>
        <v>2</v>
      </c>
      <c r="I365" t="str">
        <f>TEXT(tbl_Order[[#This Row],[OrderDate]],"mmm")</f>
        <v>Feb</v>
      </c>
      <c r="J365" s="3">
        <f>SUMIFS(tbl_OrderProduct[LinePrice],tbl_OrderProduct[OrderID],tbl_Order[[#This Row],[OrderID]])</f>
        <v>229.5</v>
      </c>
      <c r="K365" s="3" cm="1">
        <f t="array" ref="K365">tbl_Order[[#This Row],[Order Price]]*_xlfn.XLOOKUP(tbl_Order[[#This Row],[Order Year]],_xlfn.ANCHORARRAY('BYROW,BYCOL,MAP Exercises'!$J$111),'BYROW,BYCOL,MAP Exercises'!$L$111:$L$120)</f>
        <v>263.92499999999995</v>
      </c>
    </row>
    <row r="366" spans="1:11" x14ac:dyDescent="0.4">
      <c r="A366" t="s">
        <v>532</v>
      </c>
      <c r="B366" t="s">
        <v>2355</v>
      </c>
      <c r="C366" s="1">
        <v>43141</v>
      </c>
      <c r="D366" t="s">
        <v>15</v>
      </c>
      <c r="E366" t="s">
        <v>20</v>
      </c>
      <c r="F366" t="s">
        <v>16</v>
      </c>
      <c r="G366">
        <f>YEAR(tbl_Order[[#This Row],[OrderDate]])</f>
        <v>2018</v>
      </c>
      <c r="H366">
        <f>MONTH(tbl_Order[[#This Row],[OrderDate]])</f>
        <v>2</v>
      </c>
      <c r="I366" t="str">
        <f>TEXT(tbl_Order[[#This Row],[OrderDate]],"mmm")</f>
        <v>Feb</v>
      </c>
      <c r="J366" s="3">
        <f>SUMIFS(tbl_OrderProduct[LinePrice],tbl_OrderProduct[OrderID],tbl_Order[[#This Row],[OrderID]])</f>
        <v>169.35000000000002</v>
      </c>
      <c r="K366" s="3" cm="1">
        <f t="array" ref="K366">tbl_Order[[#This Row],[Order Price]]*_xlfn.XLOOKUP(tbl_Order[[#This Row],[Order Year]],_xlfn.ANCHORARRAY('BYROW,BYCOL,MAP Exercises'!$J$111),'BYROW,BYCOL,MAP Exercises'!$L$111:$L$120)</f>
        <v>194.7525</v>
      </c>
    </row>
    <row r="367" spans="1:11" x14ac:dyDescent="0.4">
      <c r="A367" t="s">
        <v>533</v>
      </c>
      <c r="B367" t="s">
        <v>1874</v>
      </c>
      <c r="C367" s="1">
        <v>43144</v>
      </c>
      <c r="D367" t="s">
        <v>17</v>
      </c>
      <c r="E367" t="s">
        <v>20</v>
      </c>
      <c r="F367" t="s">
        <v>16</v>
      </c>
      <c r="G367">
        <f>YEAR(tbl_Order[[#This Row],[OrderDate]])</f>
        <v>2018</v>
      </c>
      <c r="H367">
        <f>MONTH(tbl_Order[[#This Row],[OrderDate]])</f>
        <v>2</v>
      </c>
      <c r="I367" t="str">
        <f>TEXT(tbl_Order[[#This Row],[OrderDate]],"mmm")</f>
        <v>Feb</v>
      </c>
      <c r="J367" s="3">
        <f>SUMIFS(tbl_OrderProduct[LinePrice],tbl_OrderProduct[OrderID],tbl_Order[[#This Row],[OrderID]])</f>
        <v>377.91</v>
      </c>
      <c r="K367" s="3" cm="1">
        <f t="array" ref="K367">tbl_Order[[#This Row],[Order Price]]*_xlfn.XLOOKUP(tbl_Order[[#This Row],[Order Year]],_xlfn.ANCHORARRAY('BYROW,BYCOL,MAP Exercises'!$J$111),'BYROW,BYCOL,MAP Exercises'!$L$111:$L$120)</f>
        <v>434.59649999999999</v>
      </c>
    </row>
    <row r="368" spans="1:11" x14ac:dyDescent="0.4">
      <c r="A368" t="s">
        <v>534</v>
      </c>
      <c r="B368" t="s">
        <v>2004</v>
      </c>
      <c r="C368" s="1">
        <v>43145</v>
      </c>
      <c r="D368" t="s">
        <v>15</v>
      </c>
      <c r="E368" t="s">
        <v>167</v>
      </c>
      <c r="F368" t="s">
        <v>16</v>
      </c>
      <c r="G368">
        <f>YEAR(tbl_Order[[#This Row],[OrderDate]])</f>
        <v>2018</v>
      </c>
      <c r="H368">
        <f>MONTH(tbl_Order[[#This Row],[OrderDate]])</f>
        <v>2</v>
      </c>
      <c r="I368" t="str">
        <f>TEXT(tbl_Order[[#This Row],[OrderDate]],"mmm")</f>
        <v>Feb</v>
      </c>
      <c r="J368" s="3">
        <f>SUMIFS(tbl_OrderProduct[LinePrice],tbl_OrderProduct[OrderID],tbl_Order[[#This Row],[OrderID]])</f>
        <v>82.93</v>
      </c>
      <c r="K368" s="3" cm="1">
        <f t="array" ref="K368">tbl_Order[[#This Row],[Order Price]]*_xlfn.XLOOKUP(tbl_Order[[#This Row],[Order Year]],_xlfn.ANCHORARRAY('BYROW,BYCOL,MAP Exercises'!$J$111),'BYROW,BYCOL,MAP Exercises'!$L$111:$L$120)</f>
        <v>95.369500000000002</v>
      </c>
    </row>
    <row r="369" spans="1:11" x14ac:dyDescent="0.4">
      <c r="A369" t="s">
        <v>535</v>
      </c>
      <c r="B369" t="s">
        <v>2601</v>
      </c>
      <c r="C369" s="1">
        <v>43149</v>
      </c>
      <c r="D369" t="s">
        <v>17</v>
      </c>
      <c r="E369" t="s">
        <v>167</v>
      </c>
      <c r="F369" t="s">
        <v>16</v>
      </c>
      <c r="G369">
        <f>YEAR(tbl_Order[[#This Row],[OrderDate]])</f>
        <v>2018</v>
      </c>
      <c r="H369">
        <f>MONTH(tbl_Order[[#This Row],[OrderDate]])</f>
        <v>2</v>
      </c>
      <c r="I369" t="str">
        <f>TEXT(tbl_Order[[#This Row],[OrderDate]],"mmm")</f>
        <v>Feb</v>
      </c>
      <c r="J369" s="3">
        <f>SUMIFS(tbl_OrderProduct[LinePrice],tbl_OrderProduct[OrderID],tbl_Order[[#This Row],[OrderID]])</f>
        <v>425.38</v>
      </c>
      <c r="K369" s="3" cm="1">
        <f t="array" ref="K369">tbl_Order[[#This Row],[Order Price]]*_xlfn.XLOOKUP(tbl_Order[[#This Row],[Order Year]],_xlfn.ANCHORARRAY('BYROW,BYCOL,MAP Exercises'!$J$111),'BYROW,BYCOL,MAP Exercises'!$L$111:$L$120)</f>
        <v>489.18699999999995</v>
      </c>
    </row>
    <row r="370" spans="1:11" x14ac:dyDescent="0.4">
      <c r="A370" t="s">
        <v>536</v>
      </c>
      <c r="B370" t="s">
        <v>2607</v>
      </c>
      <c r="C370" s="1">
        <v>43151</v>
      </c>
      <c r="D370" t="s">
        <v>166</v>
      </c>
      <c r="E370" t="s">
        <v>20</v>
      </c>
      <c r="F370" t="s">
        <v>16</v>
      </c>
      <c r="G370">
        <f>YEAR(tbl_Order[[#This Row],[OrderDate]])</f>
        <v>2018</v>
      </c>
      <c r="H370">
        <f>MONTH(tbl_Order[[#This Row],[OrderDate]])</f>
        <v>2</v>
      </c>
      <c r="I370" t="str">
        <f>TEXT(tbl_Order[[#This Row],[OrderDate]],"mmm")</f>
        <v>Feb</v>
      </c>
      <c r="J370" s="3">
        <f>SUMIFS(tbl_OrderProduct[LinePrice],tbl_OrderProduct[OrderID],tbl_Order[[#This Row],[OrderID]])</f>
        <v>24</v>
      </c>
      <c r="K370" s="3" cm="1">
        <f t="array" ref="K370">tbl_Order[[#This Row],[Order Price]]*_xlfn.XLOOKUP(tbl_Order[[#This Row],[Order Year]],_xlfn.ANCHORARRAY('BYROW,BYCOL,MAP Exercises'!$J$111),'BYROW,BYCOL,MAP Exercises'!$L$111:$L$120)</f>
        <v>27.599999999999998</v>
      </c>
    </row>
    <row r="371" spans="1:11" x14ac:dyDescent="0.4">
      <c r="A371" t="s">
        <v>537</v>
      </c>
      <c r="B371" t="s">
        <v>2593</v>
      </c>
      <c r="C371" s="1">
        <v>43152</v>
      </c>
      <c r="D371" t="s">
        <v>15</v>
      </c>
      <c r="E371" t="s">
        <v>167</v>
      </c>
      <c r="F371" t="s">
        <v>16</v>
      </c>
      <c r="G371">
        <f>YEAR(tbl_Order[[#This Row],[OrderDate]])</f>
        <v>2018</v>
      </c>
      <c r="H371">
        <f>MONTH(tbl_Order[[#This Row],[OrderDate]])</f>
        <v>2</v>
      </c>
      <c r="I371" t="str">
        <f>TEXT(tbl_Order[[#This Row],[OrderDate]],"mmm")</f>
        <v>Feb</v>
      </c>
      <c r="J371" s="3">
        <f>SUMIFS(tbl_OrderProduct[LinePrice],tbl_OrderProduct[OrderID],tbl_Order[[#This Row],[OrderID]])</f>
        <v>41.98</v>
      </c>
      <c r="K371" s="3" cm="1">
        <f t="array" ref="K371">tbl_Order[[#This Row],[Order Price]]*_xlfn.XLOOKUP(tbl_Order[[#This Row],[Order Year]],_xlfn.ANCHORARRAY('BYROW,BYCOL,MAP Exercises'!$J$111),'BYROW,BYCOL,MAP Exercises'!$L$111:$L$120)</f>
        <v>48.276999999999994</v>
      </c>
    </row>
    <row r="372" spans="1:11" x14ac:dyDescent="0.4">
      <c r="A372" t="s">
        <v>538</v>
      </c>
      <c r="B372" t="s">
        <v>2223</v>
      </c>
      <c r="C372" s="1">
        <v>43154</v>
      </c>
      <c r="D372" t="s">
        <v>166</v>
      </c>
      <c r="E372" t="s">
        <v>167</v>
      </c>
      <c r="F372" t="s">
        <v>16</v>
      </c>
      <c r="G372">
        <f>YEAR(tbl_Order[[#This Row],[OrderDate]])</f>
        <v>2018</v>
      </c>
      <c r="H372">
        <f>MONTH(tbl_Order[[#This Row],[OrderDate]])</f>
        <v>2</v>
      </c>
      <c r="I372" t="str">
        <f>TEXT(tbl_Order[[#This Row],[OrderDate]],"mmm")</f>
        <v>Feb</v>
      </c>
      <c r="J372" s="3">
        <f>SUMIFS(tbl_OrderProduct[LinePrice],tbl_OrderProduct[OrderID],tbl_Order[[#This Row],[OrderID]])</f>
        <v>91</v>
      </c>
      <c r="K372" s="3" cm="1">
        <f t="array" ref="K372">tbl_Order[[#This Row],[Order Price]]*_xlfn.XLOOKUP(tbl_Order[[#This Row],[Order Year]],_xlfn.ANCHORARRAY('BYROW,BYCOL,MAP Exercises'!$J$111),'BYROW,BYCOL,MAP Exercises'!$L$111:$L$120)</f>
        <v>104.64999999999999</v>
      </c>
    </row>
    <row r="373" spans="1:11" x14ac:dyDescent="0.4">
      <c r="A373" t="s">
        <v>539</v>
      </c>
      <c r="B373" t="s">
        <v>2049</v>
      </c>
      <c r="C373" s="1">
        <v>43155</v>
      </c>
      <c r="D373" t="s">
        <v>15</v>
      </c>
      <c r="E373" t="s">
        <v>167</v>
      </c>
      <c r="F373" t="s">
        <v>16</v>
      </c>
      <c r="G373">
        <f>YEAR(tbl_Order[[#This Row],[OrderDate]])</f>
        <v>2018</v>
      </c>
      <c r="H373">
        <f>MONTH(tbl_Order[[#This Row],[OrderDate]])</f>
        <v>2</v>
      </c>
      <c r="I373" t="str">
        <f>TEXT(tbl_Order[[#This Row],[OrderDate]],"mmm")</f>
        <v>Feb</v>
      </c>
      <c r="J373" s="3">
        <f>SUMIFS(tbl_OrderProduct[LinePrice],tbl_OrderProduct[OrderID],tbl_Order[[#This Row],[OrderID]])</f>
        <v>57.94</v>
      </c>
      <c r="K373" s="3" cm="1">
        <f t="array" ref="K373">tbl_Order[[#This Row],[Order Price]]*_xlfn.XLOOKUP(tbl_Order[[#This Row],[Order Year]],_xlfn.ANCHORARRAY('BYROW,BYCOL,MAP Exercises'!$J$111),'BYROW,BYCOL,MAP Exercises'!$L$111:$L$120)</f>
        <v>66.630999999999986</v>
      </c>
    </row>
    <row r="374" spans="1:11" x14ac:dyDescent="0.4">
      <c r="A374" t="s">
        <v>540</v>
      </c>
      <c r="B374" t="s">
        <v>1971</v>
      </c>
      <c r="C374" s="1">
        <v>43158</v>
      </c>
      <c r="D374" t="s">
        <v>15</v>
      </c>
      <c r="E374" t="s">
        <v>167</v>
      </c>
      <c r="F374" t="s">
        <v>16</v>
      </c>
      <c r="G374">
        <f>YEAR(tbl_Order[[#This Row],[OrderDate]])</f>
        <v>2018</v>
      </c>
      <c r="H374">
        <f>MONTH(tbl_Order[[#This Row],[OrderDate]])</f>
        <v>2</v>
      </c>
      <c r="I374" t="str">
        <f>TEXT(tbl_Order[[#This Row],[OrderDate]],"mmm")</f>
        <v>Feb</v>
      </c>
      <c r="J374" s="3">
        <f>SUMIFS(tbl_OrderProduct[LinePrice],tbl_OrderProduct[OrderID],tbl_Order[[#This Row],[OrderID]])</f>
        <v>93.95</v>
      </c>
      <c r="K374" s="3" cm="1">
        <f t="array" ref="K374">tbl_Order[[#This Row],[Order Price]]*_xlfn.XLOOKUP(tbl_Order[[#This Row],[Order Year]],_xlfn.ANCHORARRAY('BYROW,BYCOL,MAP Exercises'!$J$111),'BYROW,BYCOL,MAP Exercises'!$L$111:$L$120)</f>
        <v>108.04249999999999</v>
      </c>
    </row>
    <row r="375" spans="1:11" x14ac:dyDescent="0.4">
      <c r="A375" t="s">
        <v>541</v>
      </c>
      <c r="B375" t="s">
        <v>2354</v>
      </c>
      <c r="C375" s="1">
        <v>43160</v>
      </c>
      <c r="D375" t="s">
        <v>17</v>
      </c>
      <c r="E375" t="s">
        <v>20</v>
      </c>
      <c r="F375" t="s">
        <v>16</v>
      </c>
      <c r="G375">
        <f>YEAR(tbl_Order[[#This Row],[OrderDate]])</f>
        <v>2018</v>
      </c>
      <c r="H375">
        <f>MONTH(tbl_Order[[#This Row],[OrderDate]])</f>
        <v>3</v>
      </c>
      <c r="I375" t="str">
        <f>TEXT(tbl_Order[[#This Row],[OrderDate]],"mmm")</f>
        <v>Mar</v>
      </c>
      <c r="J375" s="3">
        <f>SUMIFS(tbl_OrderProduct[LinePrice],tbl_OrderProduct[OrderID],tbl_Order[[#This Row],[OrderID]])</f>
        <v>106</v>
      </c>
      <c r="K375" s="3" cm="1">
        <f t="array" ref="K375">tbl_Order[[#This Row],[Order Price]]*_xlfn.XLOOKUP(tbl_Order[[#This Row],[Order Year]],_xlfn.ANCHORARRAY('BYROW,BYCOL,MAP Exercises'!$J$111),'BYROW,BYCOL,MAP Exercises'!$L$111:$L$120)</f>
        <v>121.89999999999999</v>
      </c>
    </row>
    <row r="376" spans="1:11" x14ac:dyDescent="0.4">
      <c r="A376" t="s">
        <v>542</v>
      </c>
      <c r="B376" t="s">
        <v>2226</v>
      </c>
      <c r="C376" s="1">
        <v>43164</v>
      </c>
      <c r="D376" t="s">
        <v>166</v>
      </c>
      <c r="E376" t="s">
        <v>18</v>
      </c>
      <c r="F376" t="s">
        <v>16</v>
      </c>
      <c r="G376">
        <f>YEAR(tbl_Order[[#This Row],[OrderDate]])</f>
        <v>2018</v>
      </c>
      <c r="H376">
        <f>MONTH(tbl_Order[[#This Row],[OrderDate]])</f>
        <v>3</v>
      </c>
      <c r="I376" t="str">
        <f>TEXT(tbl_Order[[#This Row],[OrderDate]],"mmm")</f>
        <v>Mar</v>
      </c>
      <c r="J376" s="3">
        <f>SUMIFS(tbl_OrderProduct[LinePrice],tbl_OrderProduct[OrderID],tbl_Order[[#This Row],[OrderID]])</f>
        <v>282.38</v>
      </c>
      <c r="K376" s="3" cm="1">
        <f t="array" ref="K376">tbl_Order[[#This Row],[Order Price]]*_xlfn.XLOOKUP(tbl_Order[[#This Row],[Order Year]],_xlfn.ANCHORARRAY('BYROW,BYCOL,MAP Exercises'!$J$111),'BYROW,BYCOL,MAP Exercises'!$L$111:$L$120)</f>
        <v>324.73699999999997</v>
      </c>
    </row>
    <row r="377" spans="1:11" x14ac:dyDescent="0.4">
      <c r="A377" t="s">
        <v>543</v>
      </c>
      <c r="B377" t="s">
        <v>2627</v>
      </c>
      <c r="C377" s="1">
        <v>43167</v>
      </c>
      <c r="D377" t="s">
        <v>17</v>
      </c>
      <c r="E377" t="s">
        <v>20</v>
      </c>
      <c r="F377" t="s">
        <v>16</v>
      </c>
      <c r="G377">
        <f>YEAR(tbl_Order[[#This Row],[OrderDate]])</f>
        <v>2018</v>
      </c>
      <c r="H377">
        <f>MONTH(tbl_Order[[#This Row],[OrderDate]])</f>
        <v>3</v>
      </c>
      <c r="I377" t="str">
        <f>TEXT(tbl_Order[[#This Row],[OrderDate]],"mmm")</f>
        <v>Mar</v>
      </c>
      <c r="J377" s="3">
        <f>SUMIFS(tbl_OrderProduct[LinePrice],tbl_OrderProduct[OrderID],tbl_Order[[#This Row],[OrderID]])</f>
        <v>52.5</v>
      </c>
      <c r="K377" s="3" cm="1">
        <f t="array" ref="K377">tbl_Order[[#This Row],[Order Price]]*_xlfn.XLOOKUP(tbl_Order[[#This Row],[Order Year]],_xlfn.ANCHORARRAY('BYROW,BYCOL,MAP Exercises'!$J$111),'BYROW,BYCOL,MAP Exercises'!$L$111:$L$120)</f>
        <v>60.374999999999993</v>
      </c>
    </row>
    <row r="378" spans="1:11" x14ac:dyDescent="0.4">
      <c r="A378" t="s">
        <v>544</v>
      </c>
      <c r="B378" t="s">
        <v>2646</v>
      </c>
      <c r="C378" s="1">
        <v>43168</v>
      </c>
      <c r="D378" t="s">
        <v>15</v>
      </c>
      <c r="E378" t="s">
        <v>167</v>
      </c>
      <c r="F378" t="s">
        <v>16</v>
      </c>
      <c r="G378">
        <f>YEAR(tbl_Order[[#This Row],[OrderDate]])</f>
        <v>2018</v>
      </c>
      <c r="H378">
        <f>MONTH(tbl_Order[[#This Row],[OrderDate]])</f>
        <v>3</v>
      </c>
      <c r="I378" t="str">
        <f>TEXT(tbl_Order[[#This Row],[OrderDate]],"mmm")</f>
        <v>Mar</v>
      </c>
      <c r="J378" s="3">
        <f>SUMIFS(tbl_OrderProduct[LinePrice],tbl_OrderProduct[OrderID],tbl_Order[[#This Row],[OrderID]])</f>
        <v>147.49</v>
      </c>
      <c r="K378" s="3" cm="1">
        <f t="array" ref="K378">tbl_Order[[#This Row],[Order Price]]*_xlfn.XLOOKUP(tbl_Order[[#This Row],[Order Year]],_xlfn.ANCHORARRAY('BYROW,BYCOL,MAP Exercises'!$J$111),'BYROW,BYCOL,MAP Exercises'!$L$111:$L$120)</f>
        <v>169.61349999999999</v>
      </c>
    </row>
    <row r="379" spans="1:11" x14ac:dyDescent="0.4">
      <c r="A379" t="s">
        <v>545</v>
      </c>
      <c r="B379" t="s">
        <v>1771</v>
      </c>
      <c r="C379" s="1">
        <v>43170</v>
      </c>
      <c r="D379" t="s">
        <v>17</v>
      </c>
      <c r="E379" t="s">
        <v>18</v>
      </c>
      <c r="F379" t="s">
        <v>16</v>
      </c>
      <c r="G379">
        <f>YEAR(tbl_Order[[#This Row],[OrderDate]])</f>
        <v>2018</v>
      </c>
      <c r="H379">
        <f>MONTH(tbl_Order[[#This Row],[OrderDate]])</f>
        <v>3</v>
      </c>
      <c r="I379" t="str">
        <f>TEXT(tbl_Order[[#This Row],[OrderDate]],"mmm")</f>
        <v>Mar</v>
      </c>
      <c r="J379" s="3">
        <f>SUMIFS(tbl_OrderProduct[LinePrice],tbl_OrderProduct[OrderID],tbl_Order[[#This Row],[OrderID]])</f>
        <v>199.92999999999998</v>
      </c>
      <c r="K379" s="3" cm="1">
        <f t="array" ref="K379">tbl_Order[[#This Row],[Order Price]]*_xlfn.XLOOKUP(tbl_Order[[#This Row],[Order Year]],_xlfn.ANCHORARRAY('BYROW,BYCOL,MAP Exercises'!$J$111),'BYROW,BYCOL,MAP Exercises'!$L$111:$L$120)</f>
        <v>229.91949999999997</v>
      </c>
    </row>
    <row r="380" spans="1:11" x14ac:dyDescent="0.4">
      <c r="A380" t="s">
        <v>546</v>
      </c>
      <c r="B380" t="s">
        <v>1972</v>
      </c>
      <c r="C380" s="1">
        <v>43172</v>
      </c>
      <c r="D380" t="s">
        <v>166</v>
      </c>
      <c r="E380" t="s">
        <v>18</v>
      </c>
      <c r="F380" t="s">
        <v>16</v>
      </c>
      <c r="G380">
        <f>YEAR(tbl_Order[[#This Row],[OrderDate]])</f>
        <v>2018</v>
      </c>
      <c r="H380">
        <f>MONTH(tbl_Order[[#This Row],[OrderDate]])</f>
        <v>3</v>
      </c>
      <c r="I380" t="str">
        <f>TEXT(tbl_Order[[#This Row],[OrderDate]],"mmm")</f>
        <v>Mar</v>
      </c>
      <c r="J380" s="3">
        <f>SUMIFS(tbl_OrderProduct[LinePrice],tbl_OrderProduct[OrderID],tbl_Order[[#This Row],[OrderID]])</f>
        <v>31</v>
      </c>
      <c r="K380" s="3" cm="1">
        <f t="array" ref="K380">tbl_Order[[#This Row],[Order Price]]*_xlfn.XLOOKUP(tbl_Order[[#This Row],[Order Year]],_xlfn.ANCHORARRAY('BYROW,BYCOL,MAP Exercises'!$J$111),'BYROW,BYCOL,MAP Exercises'!$L$111:$L$120)</f>
        <v>35.65</v>
      </c>
    </row>
    <row r="381" spans="1:11" x14ac:dyDescent="0.4">
      <c r="A381" t="s">
        <v>547</v>
      </c>
      <c r="B381" t="s">
        <v>2331</v>
      </c>
      <c r="C381" s="1">
        <v>43173</v>
      </c>
      <c r="D381" t="s">
        <v>15</v>
      </c>
      <c r="E381" t="s">
        <v>18</v>
      </c>
      <c r="F381" t="s">
        <v>16</v>
      </c>
      <c r="G381">
        <f>YEAR(tbl_Order[[#This Row],[OrderDate]])</f>
        <v>2018</v>
      </c>
      <c r="H381">
        <f>MONTH(tbl_Order[[#This Row],[OrderDate]])</f>
        <v>3</v>
      </c>
      <c r="I381" t="str">
        <f>TEXT(tbl_Order[[#This Row],[OrderDate]],"mmm")</f>
        <v>Mar</v>
      </c>
      <c r="J381" s="3">
        <f>SUMIFS(tbl_OrderProduct[LinePrice],tbl_OrderProduct[OrderID],tbl_Order[[#This Row],[OrderID]])</f>
        <v>300.46000000000004</v>
      </c>
      <c r="K381" s="3" cm="1">
        <f t="array" ref="K381">tbl_Order[[#This Row],[Order Price]]*_xlfn.XLOOKUP(tbl_Order[[#This Row],[Order Year]],_xlfn.ANCHORARRAY('BYROW,BYCOL,MAP Exercises'!$J$111),'BYROW,BYCOL,MAP Exercises'!$L$111:$L$120)</f>
        <v>345.529</v>
      </c>
    </row>
    <row r="382" spans="1:11" x14ac:dyDescent="0.4">
      <c r="A382" t="s">
        <v>548</v>
      </c>
      <c r="B382" t="s">
        <v>2435</v>
      </c>
      <c r="C382" s="1">
        <v>43176</v>
      </c>
      <c r="D382" t="s">
        <v>166</v>
      </c>
      <c r="E382" t="s">
        <v>167</v>
      </c>
      <c r="F382" t="s">
        <v>16</v>
      </c>
      <c r="G382">
        <f>YEAR(tbl_Order[[#This Row],[OrderDate]])</f>
        <v>2018</v>
      </c>
      <c r="H382">
        <f>MONTH(tbl_Order[[#This Row],[OrderDate]])</f>
        <v>3</v>
      </c>
      <c r="I382" t="str">
        <f>TEXT(tbl_Order[[#This Row],[OrderDate]],"mmm")</f>
        <v>Mar</v>
      </c>
      <c r="J382" s="3">
        <f>SUMIFS(tbl_OrderProduct[LinePrice],tbl_OrderProduct[OrderID],tbl_Order[[#This Row],[OrderID]])</f>
        <v>98.98</v>
      </c>
      <c r="K382" s="3" cm="1">
        <f t="array" ref="K382">tbl_Order[[#This Row],[Order Price]]*_xlfn.XLOOKUP(tbl_Order[[#This Row],[Order Year]],_xlfn.ANCHORARRAY('BYROW,BYCOL,MAP Exercises'!$J$111),'BYROW,BYCOL,MAP Exercises'!$L$111:$L$120)</f>
        <v>113.827</v>
      </c>
    </row>
    <row r="383" spans="1:11" x14ac:dyDescent="0.4">
      <c r="A383" t="s">
        <v>549</v>
      </c>
      <c r="B383" t="s">
        <v>2328</v>
      </c>
      <c r="C383" s="1">
        <v>43177</v>
      </c>
      <c r="D383" t="s">
        <v>17</v>
      </c>
      <c r="E383" t="s">
        <v>18</v>
      </c>
      <c r="F383" t="s">
        <v>16</v>
      </c>
      <c r="G383">
        <f>YEAR(tbl_Order[[#This Row],[OrderDate]])</f>
        <v>2018</v>
      </c>
      <c r="H383">
        <f>MONTH(tbl_Order[[#This Row],[OrderDate]])</f>
        <v>3</v>
      </c>
      <c r="I383" t="str">
        <f>TEXT(tbl_Order[[#This Row],[OrderDate]],"mmm")</f>
        <v>Mar</v>
      </c>
      <c r="J383" s="3">
        <f>SUMIFS(tbl_OrderProduct[LinePrice],tbl_OrderProduct[OrderID],tbl_Order[[#This Row],[OrderID]])</f>
        <v>49.95</v>
      </c>
      <c r="K383" s="3" cm="1">
        <f t="array" ref="K383">tbl_Order[[#This Row],[Order Price]]*_xlfn.XLOOKUP(tbl_Order[[#This Row],[Order Year]],_xlfn.ANCHORARRAY('BYROW,BYCOL,MAP Exercises'!$J$111),'BYROW,BYCOL,MAP Exercises'!$L$111:$L$120)</f>
        <v>57.442499999999995</v>
      </c>
    </row>
    <row r="384" spans="1:11" x14ac:dyDescent="0.4">
      <c r="A384" t="s">
        <v>550</v>
      </c>
      <c r="B384" t="s">
        <v>2339</v>
      </c>
      <c r="C384" s="1">
        <v>43177</v>
      </c>
      <c r="D384" t="s">
        <v>17</v>
      </c>
      <c r="E384" t="s">
        <v>20</v>
      </c>
      <c r="F384" t="s">
        <v>16</v>
      </c>
      <c r="G384">
        <f>YEAR(tbl_Order[[#This Row],[OrderDate]])</f>
        <v>2018</v>
      </c>
      <c r="H384">
        <f>MONTH(tbl_Order[[#This Row],[OrderDate]])</f>
        <v>3</v>
      </c>
      <c r="I384" t="str">
        <f>TEXT(tbl_Order[[#This Row],[OrderDate]],"mmm")</f>
        <v>Mar</v>
      </c>
      <c r="J384" s="3">
        <f>SUMIFS(tbl_OrderProduct[LinePrice],tbl_OrderProduct[OrderID],tbl_Order[[#This Row],[OrderID]])</f>
        <v>166.92000000000002</v>
      </c>
      <c r="K384" s="3" cm="1">
        <f t="array" ref="K384">tbl_Order[[#This Row],[Order Price]]*_xlfn.XLOOKUP(tbl_Order[[#This Row],[Order Year]],_xlfn.ANCHORARRAY('BYROW,BYCOL,MAP Exercises'!$J$111),'BYROW,BYCOL,MAP Exercises'!$L$111:$L$120)</f>
        <v>191.958</v>
      </c>
    </row>
    <row r="385" spans="1:11" x14ac:dyDescent="0.4">
      <c r="A385" t="s">
        <v>551</v>
      </c>
      <c r="B385" t="s">
        <v>1932</v>
      </c>
      <c r="C385" s="1">
        <v>43179</v>
      </c>
      <c r="D385" t="s">
        <v>15</v>
      </c>
      <c r="E385" t="s">
        <v>167</v>
      </c>
      <c r="F385" t="s">
        <v>16</v>
      </c>
      <c r="G385">
        <f>YEAR(tbl_Order[[#This Row],[OrderDate]])</f>
        <v>2018</v>
      </c>
      <c r="H385">
        <f>MONTH(tbl_Order[[#This Row],[OrderDate]])</f>
        <v>3</v>
      </c>
      <c r="I385" t="str">
        <f>TEXT(tbl_Order[[#This Row],[OrderDate]],"mmm")</f>
        <v>Mar</v>
      </c>
      <c r="J385" s="3">
        <f>SUMIFS(tbl_OrderProduct[LinePrice],tbl_OrderProduct[OrderID],tbl_Order[[#This Row],[OrderID]])</f>
        <v>20.49</v>
      </c>
      <c r="K385" s="3" cm="1">
        <f t="array" ref="K385">tbl_Order[[#This Row],[Order Price]]*_xlfn.XLOOKUP(tbl_Order[[#This Row],[Order Year]],_xlfn.ANCHORARRAY('BYROW,BYCOL,MAP Exercises'!$J$111),'BYROW,BYCOL,MAP Exercises'!$L$111:$L$120)</f>
        <v>23.563499999999998</v>
      </c>
    </row>
    <row r="386" spans="1:11" x14ac:dyDescent="0.4">
      <c r="A386" t="s">
        <v>552</v>
      </c>
      <c r="B386" t="s">
        <v>1945</v>
      </c>
      <c r="C386" s="1">
        <v>43182</v>
      </c>
      <c r="D386" t="s">
        <v>17</v>
      </c>
      <c r="E386" t="s">
        <v>167</v>
      </c>
      <c r="F386" t="s">
        <v>16</v>
      </c>
      <c r="G386">
        <f>YEAR(tbl_Order[[#This Row],[OrderDate]])</f>
        <v>2018</v>
      </c>
      <c r="H386">
        <f>MONTH(tbl_Order[[#This Row],[OrderDate]])</f>
        <v>3</v>
      </c>
      <c r="I386" t="str">
        <f>TEXT(tbl_Order[[#This Row],[OrderDate]],"mmm")</f>
        <v>Mar</v>
      </c>
      <c r="J386" s="3">
        <f>SUMIFS(tbl_OrderProduct[LinePrice],tbl_OrderProduct[OrderID],tbl_Order[[#This Row],[OrderID]])</f>
        <v>37.950000000000003</v>
      </c>
      <c r="K386" s="3" cm="1">
        <f t="array" ref="K386">tbl_Order[[#This Row],[Order Price]]*_xlfn.XLOOKUP(tbl_Order[[#This Row],[Order Year]],_xlfn.ANCHORARRAY('BYROW,BYCOL,MAP Exercises'!$J$111),'BYROW,BYCOL,MAP Exercises'!$L$111:$L$120)</f>
        <v>43.642499999999998</v>
      </c>
    </row>
    <row r="387" spans="1:11" x14ac:dyDescent="0.4">
      <c r="A387" t="s">
        <v>553</v>
      </c>
      <c r="B387" t="s">
        <v>2297</v>
      </c>
      <c r="C387" s="1">
        <v>43184</v>
      </c>
      <c r="D387" t="s">
        <v>17</v>
      </c>
      <c r="E387" t="s">
        <v>20</v>
      </c>
      <c r="F387" t="s">
        <v>16</v>
      </c>
      <c r="G387">
        <f>YEAR(tbl_Order[[#This Row],[OrderDate]])</f>
        <v>2018</v>
      </c>
      <c r="H387">
        <f>MONTH(tbl_Order[[#This Row],[OrderDate]])</f>
        <v>3</v>
      </c>
      <c r="I387" t="str">
        <f>TEXT(tbl_Order[[#This Row],[OrderDate]],"mmm")</f>
        <v>Mar</v>
      </c>
      <c r="J387" s="3">
        <f>SUMIFS(tbl_OrderProduct[LinePrice],tbl_OrderProduct[OrderID],tbl_Order[[#This Row],[OrderID]])</f>
        <v>98.98</v>
      </c>
      <c r="K387" s="3" cm="1">
        <f t="array" ref="K387">tbl_Order[[#This Row],[Order Price]]*_xlfn.XLOOKUP(tbl_Order[[#This Row],[Order Year]],_xlfn.ANCHORARRAY('BYROW,BYCOL,MAP Exercises'!$J$111),'BYROW,BYCOL,MAP Exercises'!$L$111:$L$120)</f>
        <v>113.827</v>
      </c>
    </row>
    <row r="388" spans="1:11" x14ac:dyDescent="0.4">
      <c r="A388" t="s">
        <v>554</v>
      </c>
      <c r="B388" t="s">
        <v>1752</v>
      </c>
      <c r="C388" s="1">
        <v>43186</v>
      </c>
      <c r="D388" t="s">
        <v>15</v>
      </c>
      <c r="E388" t="s">
        <v>18</v>
      </c>
      <c r="F388" t="s">
        <v>16</v>
      </c>
      <c r="G388">
        <f>YEAR(tbl_Order[[#This Row],[OrderDate]])</f>
        <v>2018</v>
      </c>
      <c r="H388">
        <f>MONTH(tbl_Order[[#This Row],[OrderDate]])</f>
        <v>3</v>
      </c>
      <c r="I388" t="str">
        <f>TEXT(tbl_Order[[#This Row],[OrderDate]],"mmm")</f>
        <v>Mar</v>
      </c>
      <c r="J388" s="3">
        <f>SUMIFS(tbl_OrderProduct[LinePrice],tbl_OrderProduct[OrderID],tbl_Order[[#This Row],[OrderID]])</f>
        <v>38</v>
      </c>
      <c r="K388" s="3" cm="1">
        <f t="array" ref="K388">tbl_Order[[#This Row],[Order Price]]*_xlfn.XLOOKUP(tbl_Order[[#This Row],[Order Year]],_xlfn.ANCHORARRAY('BYROW,BYCOL,MAP Exercises'!$J$111),'BYROW,BYCOL,MAP Exercises'!$L$111:$L$120)</f>
        <v>43.699999999999996</v>
      </c>
    </row>
    <row r="389" spans="1:11" x14ac:dyDescent="0.4">
      <c r="A389" t="s">
        <v>555</v>
      </c>
      <c r="B389" t="s">
        <v>2607</v>
      </c>
      <c r="C389" s="1">
        <v>43189</v>
      </c>
      <c r="D389" t="s">
        <v>17</v>
      </c>
      <c r="E389" t="s">
        <v>18</v>
      </c>
      <c r="F389" t="s">
        <v>16</v>
      </c>
      <c r="G389">
        <f>YEAR(tbl_Order[[#This Row],[OrderDate]])</f>
        <v>2018</v>
      </c>
      <c r="H389">
        <f>MONTH(tbl_Order[[#This Row],[OrderDate]])</f>
        <v>3</v>
      </c>
      <c r="I389" t="str">
        <f>TEXT(tbl_Order[[#This Row],[OrderDate]],"mmm")</f>
        <v>Mar</v>
      </c>
      <c r="J389" s="3">
        <f>SUMIFS(tbl_OrderProduct[LinePrice],tbl_OrderProduct[OrderID],tbl_Order[[#This Row],[OrderID]])</f>
        <v>79.430000000000007</v>
      </c>
      <c r="K389" s="3" cm="1">
        <f t="array" ref="K389">tbl_Order[[#This Row],[Order Price]]*_xlfn.XLOOKUP(tbl_Order[[#This Row],[Order Year]],_xlfn.ANCHORARRAY('BYROW,BYCOL,MAP Exercises'!$J$111),'BYROW,BYCOL,MAP Exercises'!$L$111:$L$120)</f>
        <v>91.344499999999996</v>
      </c>
    </row>
    <row r="390" spans="1:11" x14ac:dyDescent="0.4">
      <c r="A390" t="s">
        <v>556</v>
      </c>
      <c r="B390" t="s">
        <v>1898</v>
      </c>
      <c r="C390" s="1">
        <v>43190</v>
      </c>
      <c r="D390" t="s">
        <v>15</v>
      </c>
      <c r="E390" t="s">
        <v>167</v>
      </c>
      <c r="F390" t="s">
        <v>16</v>
      </c>
      <c r="G390">
        <f>YEAR(tbl_Order[[#This Row],[OrderDate]])</f>
        <v>2018</v>
      </c>
      <c r="H390">
        <f>MONTH(tbl_Order[[#This Row],[OrderDate]])</f>
        <v>3</v>
      </c>
      <c r="I390" t="str">
        <f>TEXT(tbl_Order[[#This Row],[OrderDate]],"mmm")</f>
        <v>Mar</v>
      </c>
      <c r="J390" s="3">
        <f>SUMIFS(tbl_OrderProduct[LinePrice],tbl_OrderProduct[OrderID],tbl_Order[[#This Row],[OrderID]])</f>
        <v>200.92000000000002</v>
      </c>
      <c r="K390" s="3" cm="1">
        <f t="array" ref="K390">tbl_Order[[#This Row],[Order Price]]*_xlfn.XLOOKUP(tbl_Order[[#This Row],[Order Year]],_xlfn.ANCHORARRAY('BYROW,BYCOL,MAP Exercises'!$J$111),'BYROW,BYCOL,MAP Exercises'!$L$111:$L$120)</f>
        <v>231.05799999999999</v>
      </c>
    </row>
    <row r="391" spans="1:11" x14ac:dyDescent="0.4">
      <c r="A391" t="s">
        <v>557</v>
      </c>
      <c r="B391" t="s">
        <v>1883</v>
      </c>
      <c r="C391" s="1">
        <v>43192</v>
      </c>
      <c r="D391" t="s">
        <v>15</v>
      </c>
      <c r="E391" t="s">
        <v>18</v>
      </c>
      <c r="F391" t="s">
        <v>16</v>
      </c>
      <c r="G391">
        <f>YEAR(tbl_Order[[#This Row],[OrderDate]])</f>
        <v>2018</v>
      </c>
      <c r="H391">
        <f>MONTH(tbl_Order[[#This Row],[OrderDate]])</f>
        <v>4</v>
      </c>
      <c r="I391" t="str">
        <f>TEXT(tbl_Order[[#This Row],[OrderDate]],"mmm")</f>
        <v>Apr</v>
      </c>
      <c r="J391" s="3">
        <f>SUMIFS(tbl_OrderProduct[LinePrice],tbl_OrderProduct[OrderID],tbl_Order[[#This Row],[OrderID]])</f>
        <v>70.989999999999995</v>
      </c>
      <c r="K391" s="3" cm="1">
        <f t="array" ref="K391">tbl_Order[[#This Row],[Order Price]]*_xlfn.XLOOKUP(tbl_Order[[#This Row],[Order Year]],_xlfn.ANCHORARRAY('BYROW,BYCOL,MAP Exercises'!$J$111),'BYROW,BYCOL,MAP Exercises'!$L$111:$L$120)</f>
        <v>81.638499999999993</v>
      </c>
    </row>
    <row r="392" spans="1:11" x14ac:dyDescent="0.4">
      <c r="A392" t="s">
        <v>558</v>
      </c>
      <c r="B392" t="s">
        <v>1903</v>
      </c>
      <c r="C392" s="1">
        <v>43195</v>
      </c>
      <c r="D392" t="s">
        <v>17</v>
      </c>
      <c r="E392" t="s">
        <v>167</v>
      </c>
      <c r="F392" t="s">
        <v>16</v>
      </c>
      <c r="G392">
        <f>YEAR(tbl_Order[[#This Row],[OrderDate]])</f>
        <v>2018</v>
      </c>
      <c r="H392">
        <f>MONTH(tbl_Order[[#This Row],[OrderDate]])</f>
        <v>4</v>
      </c>
      <c r="I392" t="str">
        <f>TEXT(tbl_Order[[#This Row],[OrderDate]],"mmm")</f>
        <v>Apr</v>
      </c>
      <c r="J392" s="3">
        <f>SUMIFS(tbl_OrderProduct[LinePrice],tbl_OrderProduct[OrderID],tbl_Order[[#This Row],[OrderID]])</f>
        <v>49.49</v>
      </c>
      <c r="K392" s="3" cm="1">
        <f t="array" ref="K392">tbl_Order[[#This Row],[Order Price]]*_xlfn.XLOOKUP(tbl_Order[[#This Row],[Order Year]],_xlfn.ANCHORARRAY('BYROW,BYCOL,MAP Exercises'!$J$111),'BYROW,BYCOL,MAP Exercises'!$L$111:$L$120)</f>
        <v>56.913499999999999</v>
      </c>
    </row>
    <row r="393" spans="1:11" x14ac:dyDescent="0.4">
      <c r="A393" t="s">
        <v>559</v>
      </c>
      <c r="B393" t="s">
        <v>1769</v>
      </c>
      <c r="C393" s="1">
        <v>43197</v>
      </c>
      <c r="D393" t="s">
        <v>17</v>
      </c>
      <c r="E393" t="s">
        <v>167</v>
      </c>
      <c r="F393" t="s">
        <v>16</v>
      </c>
      <c r="G393">
        <f>YEAR(tbl_Order[[#This Row],[OrderDate]])</f>
        <v>2018</v>
      </c>
      <c r="H393">
        <f>MONTH(tbl_Order[[#This Row],[OrderDate]])</f>
        <v>4</v>
      </c>
      <c r="I393" t="str">
        <f>TEXT(tbl_Order[[#This Row],[OrderDate]],"mmm")</f>
        <v>Apr</v>
      </c>
      <c r="J393" s="3">
        <f>SUMIFS(tbl_OrderProduct[LinePrice],tbl_OrderProduct[OrderID],tbl_Order[[#This Row],[OrderID]])</f>
        <v>124</v>
      </c>
      <c r="K393" s="3" cm="1">
        <f t="array" ref="K393">tbl_Order[[#This Row],[Order Price]]*_xlfn.XLOOKUP(tbl_Order[[#This Row],[Order Year]],_xlfn.ANCHORARRAY('BYROW,BYCOL,MAP Exercises'!$J$111),'BYROW,BYCOL,MAP Exercises'!$L$111:$L$120)</f>
        <v>142.6</v>
      </c>
    </row>
    <row r="394" spans="1:11" x14ac:dyDescent="0.4">
      <c r="A394" t="s">
        <v>560</v>
      </c>
      <c r="B394" t="s">
        <v>2649</v>
      </c>
      <c r="C394" s="1">
        <v>43198</v>
      </c>
      <c r="D394" t="s">
        <v>166</v>
      </c>
      <c r="E394" t="s">
        <v>18</v>
      </c>
      <c r="F394" t="s">
        <v>16</v>
      </c>
      <c r="G394">
        <f>YEAR(tbl_Order[[#This Row],[OrderDate]])</f>
        <v>2018</v>
      </c>
      <c r="H394">
        <f>MONTH(tbl_Order[[#This Row],[OrderDate]])</f>
        <v>4</v>
      </c>
      <c r="I394" t="str">
        <f>TEXT(tbl_Order[[#This Row],[OrderDate]],"mmm")</f>
        <v>Apr</v>
      </c>
      <c r="J394" s="3">
        <f>SUMIFS(tbl_OrderProduct[LinePrice],tbl_OrderProduct[OrderID],tbl_Order[[#This Row],[OrderID]])</f>
        <v>71.849999999999994</v>
      </c>
      <c r="K394" s="3" cm="1">
        <f t="array" ref="K394">tbl_Order[[#This Row],[Order Price]]*_xlfn.XLOOKUP(tbl_Order[[#This Row],[Order Year]],_xlfn.ANCHORARRAY('BYROW,BYCOL,MAP Exercises'!$J$111),'BYROW,BYCOL,MAP Exercises'!$L$111:$L$120)</f>
        <v>82.627499999999984</v>
      </c>
    </row>
    <row r="395" spans="1:11" x14ac:dyDescent="0.4">
      <c r="A395" t="s">
        <v>561</v>
      </c>
      <c r="B395" t="s">
        <v>2614</v>
      </c>
      <c r="C395" s="1">
        <v>43201</v>
      </c>
      <c r="D395" t="s">
        <v>15</v>
      </c>
      <c r="E395" t="s">
        <v>167</v>
      </c>
      <c r="F395" t="s">
        <v>16</v>
      </c>
      <c r="G395">
        <f>YEAR(tbl_Order[[#This Row],[OrderDate]])</f>
        <v>2018</v>
      </c>
      <c r="H395">
        <f>MONTH(tbl_Order[[#This Row],[OrderDate]])</f>
        <v>4</v>
      </c>
      <c r="I395" t="str">
        <f>TEXT(tbl_Order[[#This Row],[OrderDate]],"mmm")</f>
        <v>Apr</v>
      </c>
      <c r="J395" s="3">
        <f>SUMIFS(tbl_OrderProduct[LinePrice],tbl_OrderProduct[OrderID],tbl_Order[[#This Row],[OrderID]])</f>
        <v>302.85000000000002</v>
      </c>
      <c r="K395" s="3" cm="1">
        <f t="array" ref="K395">tbl_Order[[#This Row],[Order Price]]*_xlfn.XLOOKUP(tbl_Order[[#This Row],[Order Year]],_xlfn.ANCHORARRAY('BYROW,BYCOL,MAP Exercises'!$J$111),'BYROW,BYCOL,MAP Exercises'!$L$111:$L$120)</f>
        <v>348.27749999999997</v>
      </c>
    </row>
    <row r="396" spans="1:11" x14ac:dyDescent="0.4">
      <c r="A396" t="s">
        <v>562</v>
      </c>
      <c r="B396" t="s">
        <v>1794</v>
      </c>
      <c r="C396" s="1">
        <v>43202</v>
      </c>
      <c r="D396" t="s">
        <v>15</v>
      </c>
      <c r="E396" t="s">
        <v>20</v>
      </c>
      <c r="F396" t="s">
        <v>16</v>
      </c>
      <c r="G396">
        <f>YEAR(tbl_Order[[#This Row],[OrderDate]])</f>
        <v>2018</v>
      </c>
      <c r="H396">
        <f>MONTH(tbl_Order[[#This Row],[OrderDate]])</f>
        <v>4</v>
      </c>
      <c r="I396" t="str">
        <f>TEXT(tbl_Order[[#This Row],[OrderDate]],"mmm")</f>
        <v>Apr</v>
      </c>
      <c r="J396" s="3">
        <f>SUMIFS(tbl_OrderProduct[LinePrice],tbl_OrderProduct[OrderID],tbl_Order[[#This Row],[OrderID]])</f>
        <v>53.45</v>
      </c>
      <c r="K396" s="3" cm="1">
        <f t="array" ref="K396">tbl_Order[[#This Row],[Order Price]]*_xlfn.XLOOKUP(tbl_Order[[#This Row],[Order Year]],_xlfn.ANCHORARRAY('BYROW,BYCOL,MAP Exercises'!$J$111),'BYROW,BYCOL,MAP Exercises'!$L$111:$L$120)</f>
        <v>61.467500000000001</v>
      </c>
    </row>
    <row r="397" spans="1:11" x14ac:dyDescent="0.4">
      <c r="A397" t="s">
        <v>563</v>
      </c>
      <c r="B397" t="s">
        <v>2217</v>
      </c>
      <c r="C397" s="1">
        <v>43203</v>
      </c>
      <c r="D397" t="s">
        <v>17</v>
      </c>
      <c r="E397" t="s">
        <v>167</v>
      </c>
      <c r="F397" t="s">
        <v>16</v>
      </c>
      <c r="G397">
        <f>YEAR(tbl_Order[[#This Row],[OrderDate]])</f>
        <v>2018</v>
      </c>
      <c r="H397">
        <f>MONTH(tbl_Order[[#This Row],[OrderDate]])</f>
        <v>4</v>
      </c>
      <c r="I397" t="str">
        <f>TEXT(tbl_Order[[#This Row],[OrderDate]],"mmm")</f>
        <v>Apr</v>
      </c>
      <c r="J397" s="3">
        <f>SUMIFS(tbl_OrderProduct[LinePrice],tbl_OrderProduct[OrderID],tbl_Order[[#This Row],[OrderID]])</f>
        <v>198.87</v>
      </c>
      <c r="K397" s="3" cm="1">
        <f t="array" ref="K397">tbl_Order[[#This Row],[Order Price]]*_xlfn.XLOOKUP(tbl_Order[[#This Row],[Order Year]],_xlfn.ANCHORARRAY('BYROW,BYCOL,MAP Exercises'!$J$111),'BYROW,BYCOL,MAP Exercises'!$L$111:$L$120)</f>
        <v>228.70049999999998</v>
      </c>
    </row>
    <row r="398" spans="1:11" x14ac:dyDescent="0.4">
      <c r="A398" t="s">
        <v>564</v>
      </c>
      <c r="B398" t="s">
        <v>2535</v>
      </c>
      <c r="C398" s="1">
        <v>43206</v>
      </c>
      <c r="D398" t="s">
        <v>166</v>
      </c>
      <c r="E398" t="s">
        <v>167</v>
      </c>
      <c r="F398" t="s">
        <v>16</v>
      </c>
      <c r="G398">
        <f>YEAR(tbl_Order[[#This Row],[OrderDate]])</f>
        <v>2018</v>
      </c>
      <c r="H398">
        <f>MONTH(tbl_Order[[#This Row],[OrderDate]])</f>
        <v>4</v>
      </c>
      <c r="I398" t="str">
        <f>TEXT(tbl_Order[[#This Row],[OrderDate]],"mmm")</f>
        <v>Apr</v>
      </c>
      <c r="J398" s="3">
        <f>SUMIFS(tbl_OrderProduct[LinePrice],tbl_OrderProduct[OrderID],tbl_Order[[#This Row],[OrderID]])</f>
        <v>197.48</v>
      </c>
      <c r="K398" s="3" cm="1">
        <f t="array" ref="K398">tbl_Order[[#This Row],[Order Price]]*_xlfn.XLOOKUP(tbl_Order[[#This Row],[Order Year]],_xlfn.ANCHORARRAY('BYROW,BYCOL,MAP Exercises'!$J$111),'BYROW,BYCOL,MAP Exercises'!$L$111:$L$120)</f>
        <v>227.10199999999998</v>
      </c>
    </row>
    <row r="399" spans="1:11" x14ac:dyDescent="0.4">
      <c r="A399" t="s">
        <v>565</v>
      </c>
      <c r="B399" t="s">
        <v>1993</v>
      </c>
      <c r="C399" s="1">
        <v>43209</v>
      </c>
      <c r="D399" t="s">
        <v>17</v>
      </c>
      <c r="E399" t="s">
        <v>20</v>
      </c>
      <c r="F399" t="s">
        <v>16</v>
      </c>
      <c r="G399">
        <f>YEAR(tbl_Order[[#This Row],[OrderDate]])</f>
        <v>2018</v>
      </c>
      <c r="H399">
        <f>MONTH(tbl_Order[[#This Row],[OrderDate]])</f>
        <v>4</v>
      </c>
      <c r="I399" t="str">
        <f>TEXT(tbl_Order[[#This Row],[OrderDate]],"mmm")</f>
        <v>Apr</v>
      </c>
      <c r="J399" s="3">
        <f>SUMIFS(tbl_OrderProduct[LinePrice],tbl_OrderProduct[OrderID],tbl_Order[[#This Row],[OrderID]])</f>
        <v>89.990000000000009</v>
      </c>
      <c r="K399" s="3" cm="1">
        <f t="array" ref="K399">tbl_Order[[#This Row],[Order Price]]*_xlfn.XLOOKUP(tbl_Order[[#This Row],[Order Year]],_xlfn.ANCHORARRAY('BYROW,BYCOL,MAP Exercises'!$J$111),'BYROW,BYCOL,MAP Exercises'!$L$111:$L$120)</f>
        <v>103.4885</v>
      </c>
    </row>
    <row r="400" spans="1:11" x14ac:dyDescent="0.4">
      <c r="A400" t="s">
        <v>566</v>
      </c>
      <c r="B400" t="s">
        <v>2388</v>
      </c>
      <c r="C400" s="1">
        <v>43212</v>
      </c>
      <c r="D400" t="s">
        <v>17</v>
      </c>
      <c r="E400" t="s">
        <v>167</v>
      </c>
      <c r="F400" t="s">
        <v>16</v>
      </c>
      <c r="G400">
        <f>YEAR(tbl_Order[[#This Row],[OrderDate]])</f>
        <v>2018</v>
      </c>
      <c r="H400">
        <f>MONTH(tbl_Order[[#This Row],[OrderDate]])</f>
        <v>4</v>
      </c>
      <c r="I400" t="str">
        <f>TEXT(tbl_Order[[#This Row],[OrderDate]],"mmm")</f>
        <v>Apr</v>
      </c>
      <c r="J400" s="3">
        <f>SUMIFS(tbl_OrderProduct[LinePrice],tbl_OrderProduct[OrderID],tbl_Order[[#This Row],[OrderID]])</f>
        <v>164.97</v>
      </c>
      <c r="K400" s="3" cm="1">
        <f t="array" ref="K400">tbl_Order[[#This Row],[Order Price]]*_xlfn.XLOOKUP(tbl_Order[[#This Row],[Order Year]],_xlfn.ANCHORARRAY('BYROW,BYCOL,MAP Exercises'!$J$111),'BYROW,BYCOL,MAP Exercises'!$L$111:$L$120)</f>
        <v>189.71549999999999</v>
      </c>
    </row>
    <row r="401" spans="1:11" x14ac:dyDescent="0.4">
      <c r="A401" t="s">
        <v>567</v>
      </c>
      <c r="B401" t="s">
        <v>2611</v>
      </c>
      <c r="C401" s="1">
        <v>43214</v>
      </c>
      <c r="D401" t="s">
        <v>15</v>
      </c>
      <c r="E401" t="s">
        <v>167</v>
      </c>
      <c r="F401" t="s">
        <v>16</v>
      </c>
      <c r="G401">
        <f>YEAR(tbl_Order[[#This Row],[OrderDate]])</f>
        <v>2018</v>
      </c>
      <c r="H401">
        <f>MONTH(tbl_Order[[#This Row],[OrderDate]])</f>
        <v>4</v>
      </c>
      <c r="I401" t="str">
        <f>TEXT(tbl_Order[[#This Row],[OrderDate]],"mmm")</f>
        <v>Apr</v>
      </c>
      <c r="J401" s="3">
        <f>SUMIFS(tbl_OrderProduct[LinePrice],tbl_OrderProduct[OrderID],tbl_Order[[#This Row],[OrderID]])</f>
        <v>184.45999999999998</v>
      </c>
      <c r="K401" s="3" cm="1">
        <f t="array" ref="K401">tbl_Order[[#This Row],[Order Price]]*_xlfn.XLOOKUP(tbl_Order[[#This Row],[Order Year]],_xlfn.ANCHORARRAY('BYROW,BYCOL,MAP Exercises'!$J$111),'BYROW,BYCOL,MAP Exercises'!$L$111:$L$120)</f>
        <v>212.12899999999996</v>
      </c>
    </row>
    <row r="402" spans="1:11" x14ac:dyDescent="0.4">
      <c r="A402" t="s">
        <v>568</v>
      </c>
      <c r="B402" t="s">
        <v>1800</v>
      </c>
      <c r="C402" s="1">
        <v>43217</v>
      </c>
      <c r="D402" t="s">
        <v>17</v>
      </c>
      <c r="E402" t="s">
        <v>18</v>
      </c>
      <c r="F402" t="s">
        <v>16</v>
      </c>
      <c r="G402">
        <f>YEAR(tbl_Order[[#This Row],[OrderDate]])</f>
        <v>2018</v>
      </c>
      <c r="H402">
        <f>MONTH(tbl_Order[[#This Row],[OrderDate]])</f>
        <v>4</v>
      </c>
      <c r="I402" t="str">
        <f>TEXT(tbl_Order[[#This Row],[OrderDate]],"mmm")</f>
        <v>Apr</v>
      </c>
      <c r="J402" s="3">
        <f>SUMIFS(tbl_OrderProduct[LinePrice],tbl_OrderProduct[OrderID],tbl_Order[[#This Row],[OrderID]])</f>
        <v>212.98000000000002</v>
      </c>
      <c r="K402" s="3" cm="1">
        <f t="array" ref="K402">tbl_Order[[#This Row],[Order Price]]*_xlfn.XLOOKUP(tbl_Order[[#This Row],[Order Year]],_xlfn.ANCHORARRAY('BYROW,BYCOL,MAP Exercises'!$J$111),'BYROW,BYCOL,MAP Exercises'!$L$111:$L$120)</f>
        <v>244.92699999999999</v>
      </c>
    </row>
    <row r="403" spans="1:11" x14ac:dyDescent="0.4">
      <c r="A403" t="s">
        <v>569</v>
      </c>
      <c r="B403" t="s">
        <v>2037</v>
      </c>
      <c r="C403" s="1">
        <v>43219</v>
      </c>
      <c r="D403" t="s">
        <v>166</v>
      </c>
      <c r="E403" t="s">
        <v>18</v>
      </c>
      <c r="F403" t="s">
        <v>16</v>
      </c>
      <c r="G403">
        <f>YEAR(tbl_Order[[#This Row],[OrderDate]])</f>
        <v>2018</v>
      </c>
      <c r="H403">
        <f>MONTH(tbl_Order[[#This Row],[OrderDate]])</f>
        <v>4</v>
      </c>
      <c r="I403" t="str">
        <f>TEXT(tbl_Order[[#This Row],[OrderDate]],"mmm")</f>
        <v>Apr</v>
      </c>
      <c r="J403" s="3">
        <f>SUMIFS(tbl_OrderProduct[LinePrice],tbl_OrderProduct[OrderID],tbl_Order[[#This Row],[OrderID]])</f>
        <v>367.86</v>
      </c>
      <c r="K403" s="3" cm="1">
        <f t="array" ref="K403">tbl_Order[[#This Row],[Order Price]]*_xlfn.XLOOKUP(tbl_Order[[#This Row],[Order Year]],_xlfn.ANCHORARRAY('BYROW,BYCOL,MAP Exercises'!$J$111),'BYROW,BYCOL,MAP Exercises'!$L$111:$L$120)</f>
        <v>423.03899999999999</v>
      </c>
    </row>
    <row r="404" spans="1:11" x14ac:dyDescent="0.4">
      <c r="A404" t="s">
        <v>570</v>
      </c>
      <c r="B404" t="s">
        <v>2374</v>
      </c>
      <c r="C404" s="1">
        <v>43220</v>
      </c>
      <c r="D404" t="s">
        <v>15</v>
      </c>
      <c r="E404" t="s">
        <v>167</v>
      </c>
      <c r="F404" t="s">
        <v>16</v>
      </c>
      <c r="G404">
        <f>YEAR(tbl_Order[[#This Row],[OrderDate]])</f>
        <v>2018</v>
      </c>
      <c r="H404">
        <f>MONTH(tbl_Order[[#This Row],[OrderDate]])</f>
        <v>4</v>
      </c>
      <c r="I404" t="str">
        <f>TEXT(tbl_Order[[#This Row],[OrderDate]],"mmm")</f>
        <v>Apr</v>
      </c>
      <c r="J404" s="3">
        <f>SUMIFS(tbl_OrderProduct[LinePrice],tbl_OrderProduct[OrderID],tbl_Order[[#This Row],[OrderID]])</f>
        <v>311.89</v>
      </c>
      <c r="K404" s="3" cm="1">
        <f t="array" ref="K404">tbl_Order[[#This Row],[Order Price]]*_xlfn.XLOOKUP(tbl_Order[[#This Row],[Order Year]],_xlfn.ANCHORARRAY('BYROW,BYCOL,MAP Exercises'!$J$111),'BYROW,BYCOL,MAP Exercises'!$L$111:$L$120)</f>
        <v>358.67349999999993</v>
      </c>
    </row>
    <row r="405" spans="1:11" x14ac:dyDescent="0.4">
      <c r="A405" t="s">
        <v>571</v>
      </c>
      <c r="B405" t="s">
        <v>2558</v>
      </c>
      <c r="C405" s="1">
        <v>43224</v>
      </c>
      <c r="D405" t="s">
        <v>17</v>
      </c>
      <c r="E405" t="s">
        <v>18</v>
      </c>
      <c r="F405" t="s">
        <v>16</v>
      </c>
      <c r="G405">
        <f>YEAR(tbl_Order[[#This Row],[OrderDate]])</f>
        <v>2018</v>
      </c>
      <c r="H405">
        <f>MONTH(tbl_Order[[#This Row],[OrderDate]])</f>
        <v>5</v>
      </c>
      <c r="I405" t="str">
        <f>TEXT(tbl_Order[[#This Row],[OrderDate]],"mmm")</f>
        <v>May</v>
      </c>
      <c r="J405" s="3">
        <f>SUMIFS(tbl_OrderProduct[LinePrice],tbl_OrderProduct[OrderID],tbl_Order[[#This Row],[OrderID]])</f>
        <v>299.93</v>
      </c>
      <c r="K405" s="3" cm="1">
        <f t="array" ref="K405">tbl_Order[[#This Row],[Order Price]]*_xlfn.XLOOKUP(tbl_Order[[#This Row],[Order Year]],_xlfn.ANCHORARRAY('BYROW,BYCOL,MAP Exercises'!$J$111),'BYROW,BYCOL,MAP Exercises'!$L$111:$L$120)</f>
        <v>344.91949999999997</v>
      </c>
    </row>
    <row r="406" spans="1:11" x14ac:dyDescent="0.4">
      <c r="A406" t="s">
        <v>572</v>
      </c>
      <c r="B406" t="s">
        <v>1958</v>
      </c>
      <c r="C406" s="1">
        <v>43227</v>
      </c>
      <c r="D406" t="s">
        <v>17</v>
      </c>
      <c r="E406" t="s">
        <v>18</v>
      </c>
      <c r="F406" t="s">
        <v>16</v>
      </c>
      <c r="G406">
        <f>YEAR(tbl_Order[[#This Row],[OrderDate]])</f>
        <v>2018</v>
      </c>
      <c r="H406">
        <f>MONTH(tbl_Order[[#This Row],[OrderDate]])</f>
        <v>5</v>
      </c>
      <c r="I406" t="str">
        <f>TEXT(tbl_Order[[#This Row],[OrderDate]],"mmm")</f>
        <v>May</v>
      </c>
      <c r="J406" s="3">
        <f>SUMIFS(tbl_OrderProduct[LinePrice],tbl_OrderProduct[OrderID],tbl_Order[[#This Row],[OrderID]])</f>
        <v>121.9</v>
      </c>
      <c r="K406" s="3" cm="1">
        <f t="array" ref="K406">tbl_Order[[#This Row],[Order Price]]*_xlfn.XLOOKUP(tbl_Order[[#This Row],[Order Year]],_xlfn.ANCHORARRAY('BYROW,BYCOL,MAP Exercises'!$J$111),'BYROW,BYCOL,MAP Exercises'!$L$111:$L$120)</f>
        <v>140.185</v>
      </c>
    </row>
    <row r="407" spans="1:11" x14ac:dyDescent="0.4">
      <c r="A407" t="s">
        <v>573</v>
      </c>
      <c r="B407" t="s">
        <v>2517</v>
      </c>
      <c r="C407" s="1">
        <v>43229</v>
      </c>
      <c r="D407" t="s">
        <v>15</v>
      </c>
      <c r="E407" t="s">
        <v>167</v>
      </c>
      <c r="F407" t="s">
        <v>16</v>
      </c>
      <c r="G407">
        <f>YEAR(tbl_Order[[#This Row],[OrderDate]])</f>
        <v>2018</v>
      </c>
      <c r="H407">
        <f>MONTH(tbl_Order[[#This Row],[OrderDate]])</f>
        <v>5</v>
      </c>
      <c r="I407" t="str">
        <f>TEXT(tbl_Order[[#This Row],[OrderDate]],"mmm")</f>
        <v>May</v>
      </c>
      <c r="J407" s="3">
        <f>SUMIFS(tbl_OrderProduct[LinePrice],tbl_OrderProduct[OrderID],tbl_Order[[#This Row],[OrderID]])</f>
        <v>269.44</v>
      </c>
      <c r="K407" s="3" cm="1">
        <f t="array" ref="K407">tbl_Order[[#This Row],[Order Price]]*_xlfn.XLOOKUP(tbl_Order[[#This Row],[Order Year]],_xlfn.ANCHORARRAY('BYROW,BYCOL,MAP Exercises'!$J$111),'BYROW,BYCOL,MAP Exercises'!$L$111:$L$120)</f>
        <v>309.85599999999999</v>
      </c>
    </row>
    <row r="408" spans="1:11" x14ac:dyDescent="0.4">
      <c r="A408" t="s">
        <v>574</v>
      </c>
      <c r="B408" t="s">
        <v>2453</v>
      </c>
      <c r="C408" s="1">
        <v>43229</v>
      </c>
      <c r="D408" t="s">
        <v>15</v>
      </c>
      <c r="E408" t="s">
        <v>20</v>
      </c>
      <c r="F408" t="s">
        <v>16</v>
      </c>
      <c r="G408">
        <f>YEAR(tbl_Order[[#This Row],[OrderDate]])</f>
        <v>2018</v>
      </c>
      <c r="H408">
        <f>MONTH(tbl_Order[[#This Row],[OrderDate]])</f>
        <v>5</v>
      </c>
      <c r="I408" t="str">
        <f>TEXT(tbl_Order[[#This Row],[OrderDate]],"mmm")</f>
        <v>May</v>
      </c>
      <c r="J408" s="3">
        <f>SUMIFS(tbl_OrderProduct[LinePrice],tbl_OrderProduct[OrderID],tbl_Order[[#This Row],[OrderID]])</f>
        <v>289.85000000000002</v>
      </c>
      <c r="K408" s="3" cm="1">
        <f t="array" ref="K408">tbl_Order[[#This Row],[Order Price]]*_xlfn.XLOOKUP(tbl_Order[[#This Row],[Order Year]],_xlfn.ANCHORARRAY('BYROW,BYCOL,MAP Exercises'!$J$111),'BYROW,BYCOL,MAP Exercises'!$L$111:$L$120)</f>
        <v>333.32749999999999</v>
      </c>
    </row>
    <row r="409" spans="1:11" x14ac:dyDescent="0.4">
      <c r="A409" t="s">
        <v>575</v>
      </c>
      <c r="B409" t="s">
        <v>2259</v>
      </c>
      <c r="C409" s="1">
        <v>43231</v>
      </c>
      <c r="D409" t="s">
        <v>15</v>
      </c>
      <c r="E409" t="s">
        <v>20</v>
      </c>
      <c r="F409" t="s">
        <v>16</v>
      </c>
      <c r="G409">
        <f>YEAR(tbl_Order[[#This Row],[OrderDate]])</f>
        <v>2018</v>
      </c>
      <c r="H409">
        <f>MONTH(tbl_Order[[#This Row],[OrderDate]])</f>
        <v>5</v>
      </c>
      <c r="I409" t="str">
        <f>TEXT(tbl_Order[[#This Row],[OrderDate]],"mmm")</f>
        <v>May</v>
      </c>
      <c r="J409" s="3">
        <f>SUMIFS(tbl_OrderProduct[LinePrice],tbl_OrderProduct[OrderID],tbl_Order[[#This Row],[OrderID]])</f>
        <v>49.95</v>
      </c>
      <c r="K409" s="3" cm="1">
        <f t="array" ref="K409">tbl_Order[[#This Row],[Order Price]]*_xlfn.XLOOKUP(tbl_Order[[#This Row],[Order Year]],_xlfn.ANCHORARRAY('BYROW,BYCOL,MAP Exercises'!$J$111),'BYROW,BYCOL,MAP Exercises'!$L$111:$L$120)</f>
        <v>57.442499999999995</v>
      </c>
    </row>
    <row r="410" spans="1:11" x14ac:dyDescent="0.4">
      <c r="A410" t="s">
        <v>576</v>
      </c>
      <c r="B410" t="s">
        <v>1859</v>
      </c>
      <c r="C410" s="1">
        <v>43232</v>
      </c>
      <c r="D410" t="s">
        <v>15</v>
      </c>
      <c r="E410" t="s">
        <v>18</v>
      </c>
      <c r="F410" t="s">
        <v>16</v>
      </c>
      <c r="G410">
        <f>YEAR(tbl_Order[[#This Row],[OrderDate]])</f>
        <v>2018</v>
      </c>
      <c r="H410">
        <f>MONTH(tbl_Order[[#This Row],[OrderDate]])</f>
        <v>5</v>
      </c>
      <c r="I410" t="str">
        <f>TEXT(tbl_Order[[#This Row],[OrderDate]],"mmm")</f>
        <v>May</v>
      </c>
      <c r="J410" s="3">
        <f>SUMIFS(tbl_OrderProduct[LinePrice],tbl_OrderProduct[OrderID],tbl_Order[[#This Row],[OrderID]])</f>
        <v>159.5</v>
      </c>
      <c r="K410" s="3" cm="1">
        <f t="array" ref="K410">tbl_Order[[#This Row],[Order Price]]*_xlfn.XLOOKUP(tbl_Order[[#This Row],[Order Year]],_xlfn.ANCHORARRAY('BYROW,BYCOL,MAP Exercises'!$J$111),'BYROW,BYCOL,MAP Exercises'!$L$111:$L$120)</f>
        <v>183.42499999999998</v>
      </c>
    </row>
    <row r="411" spans="1:11" x14ac:dyDescent="0.4">
      <c r="A411" t="s">
        <v>577</v>
      </c>
      <c r="B411" t="s">
        <v>2252</v>
      </c>
      <c r="C411" s="1">
        <v>43235</v>
      </c>
      <c r="D411" t="s">
        <v>15</v>
      </c>
      <c r="E411" t="s">
        <v>167</v>
      </c>
      <c r="F411" t="s">
        <v>16</v>
      </c>
      <c r="G411">
        <f>YEAR(tbl_Order[[#This Row],[OrderDate]])</f>
        <v>2018</v>
      </c>
      <c r="H411">
        <f>MONTH(tbl_Order[[#This Row],[OrderDate]])</f>
        <v>5</v>
      </c>
      <c r="I411" t="str">
        <f>TEXT(tbl_Order[[#This Row],[OrderDate]],"mmm")</f>
        <v>May</v>
      </c>
      <c r="J411" s="3">
        <f>SUMIFS(tbl_OrderProduct[LinePrice],tbl_OrderProduct[OrderID],tbl_Order[[#This Row],[OrderID]])</f>
        <v>124.5</v>
      </c>
      <c r="K411" s="3" cm="1">
        <f t="array" ref="K411">tbl_Order[[#This Row],[Order Price]]*_xlfn.XLOOKUP(tbl_Order[[#This Row],[Order Year]],_xlfn.ANCHORARRAY('BYROW,BYCOL,MAP Exercises'!$J$111),'BYROW,BYCOL,MAP Exercises'!$L$111:$L$120)</f>
        <v>143.17499999999998</v>
      </c>
    </row>
    <row r="412" spans="1:11" x14ac:dyDescent="0.4">
      <c r="A412" t="s">
        <v>578</v>
      </c>
      <c r="B412" t="s">
        <v>2456</v>
      </c>
      <c r="C412" s="1">
        <v>43238</v>
      </c>
      <c r="D412" t="s">
        <v>15</v>
      </c>
      <c r="E412" t="s">
        <v>20</v>
      </c>
      <c r="F412" t="s">
        <v>16</v>
      </c>
      <c r="G412">
        <f>YEAR(tbl_Order[[#This Row],[OrderDate]])</f>
        <v>2018</v>
      </c>
      <c r="H412">
        <f>MONTH(tbl_Order[[#This Row],[OrderDate]])</f>
        <v>5</v>
      </c>
      <c r="I412" t="str">
        <f>TEXT(tbl_Order[[#This Row],[OrderDate]],"mmm")</f>
        <v>May</v>
      </c>
      <c r="J412" s="3">
        <f>SUMIFS(tbl_OrderProduct[LinePrice],tbl_OrderProduct[OrderID],tbl_Order[[#This Row],[OrderID]])</f>
        <v>211.87</v>
      </c>
      <c r="K412" s="3" cm="1">
        <f t="array" ref="K412">tbl_Order[[#This Row],[Order Price]]*_xlfn.XLOOKUP(tbl_Order[[#This Row],[Order Year]],_xlfn.ANCHORARRAY('BYROW,BYCOL,MAP Exercises'!$J$111),'BYROW,BYCOL,MAP Exercises'!$L$111:$L$120)</f>
        <v>243.65049999999999</v>
      </c>
    </row>
    <row r="413" spans="1:11" x14ac:dyDescent="0.4">
      <c r="A413" t="s">
        <v>579</v>
      </c>
      <c r="B413" t="s">
        <v>1922</v>
      </c>
      <c r="C413" s="1">
        <v>43242</v>
      </c>
      <c r="D413" t="s">
        <v>17</v>
      </c>
      <c r="E413" t="s">
        <v>20</v>
      </c>
      <c r="F413" t="s">
        <v>16</v>
      </c>
      <c r="G413">
        <f>YEAR(tbl_Order[[#This Row],[OrderDate]])</f>
        <v>2018</v>
      </c>
      <c r="H413">
        <f>MONTH(tbl_Order[[#This Row],[OrderDate]])</f>
        <v>5</v>
      </c>
      <c r="I413" t="str">
        <f>TEXT(tbl_Order[[#This Row],[OrderDate]],"mmm")</f>
        <v>May</v>
      </c>
      <c r="J413" s="3">
        <f>SUMIFS(tbl_OrderProduct[LinePrice],tbl_OrderProduct[OrderID],tbl_Order[[#This Row],[OrderID]])</f>
        <v>16.5</v>
      </c>
      <c r="K413" s="3" cm="1">
        <f t="array" ref="K413">tbl_Order[[#This Row],[Order Price]]*_xlfn.XLOOKUP(tbl_Order[[#This Row],[Order Year]],_xlfn.ANCHORARRAY('BYROW,BYCOL,MAP Exercises'!$J$111),'BYROW,BYCOL,MAP Exercises'!$L$111:$L$120)</f>
        <v>18.974999999999998</v>
      </c>
    </row>
    <row r="414" spans="1:11" x14ac:dyDescent="0.4">
      <c r="A414" t="s">
        <v>580</v>
      </c>
      <c r="B414" t="s">
        <v>2211</v>
      </c>
      <c r="C414" s="1">
        <v>43244</v>
      </c>
      <c r="D414" t="s">
        <v>15</v>
      </c>
      <c r="E414" t="s">
        <v>167</v>
      </c>
      <c r="F414" t="s">
        <v>16</v>
      </c>
      <c r="G414">
        <f>YEAR(tbl_Order[[#This Row],[OrderDate]])</f>
        <v>2018</v>
      </c>
      <c r="H414">
        <f>MONTH(tbl_Order[[#This Row],[OrderDate]])</f>
        <v>5</v>
      </c>
      <c r="I414" t="str">
        <f>TEXT(tbl_Order[[#This Row],[OrderDate]],"mmm")</f>
        <v>May</v>
      </c>
      <c r="J414" s="3">
        <f>SUMIFS(tbl_OrderProduct[LinePrice],tbl_OrderProduct[OrderID],tbl_Order[[#This Row],[OrderID]])</f>
        <v>188.85000000000002</v>
      </c>
      <c r="K414" s="3" cm="1">
        <f t="array" ref="K414">tbl_Order[[#This Row],[Order Price]]*_xlfn.XLOOKUP(tbl_Order[[#This Row],[Order Year]],_xlfn.ANCHORARRAY('BYROW,BYCOL,MAP Exercises'!$J$111),'BYROW,BYCOL,MAP Exercises'!$L$111:$L$120)</f>
        <v>217.17750000000001</v>
      </c>
    </row>
    <row r="415" spans="1:11" x14ac:dyDescent="0.4">
      <c r="A415" t="s">
        <v>581</v>
      </c>
      <c r="B415" t="s">
        <v>2334</v>
      </c>
      <c r="C415" s="1">
        <v>43246</v>
      </c>
      <c r="D415" t="s">
        <v>15</v>
      </c>
      <c r="E415" t="s">
        <v>167</v>
      </c>
      <c r="F415" t="s">
        <v>16</v>
      </c>
      <c r="G415">
        <f>YEAR(tbl_Order[[#This Row],[OrderDate]])</f>
        <v>2018</v>
      </c>
      <c r="H415">
        <f>MONTH(tbl_Order[[#This Row],[OrderDate]])</f>
        <v>5</v>
      </c>
      <c r="I415" t="str">
        <f>TEXT(tbl_Order[[#This Row],[OrderDate]],"mmm")</f>
        <v>May</v>
      </c>
      <c r="J415" s="3">
        <f>SUMIFS(tbl_OrderProduct[LinePrice],tbl_OrderProduct[OrderID],tbl_Order[[#This Row],[OrderID]])</f>
        <v>130.49</v>
      </c>
      <c r="K415" s="3" cm="1">
        <f t="array" ref="K415">tbl_Order[[#This Row],[Order Price]]*_xlfn.XLOOKUP(tbl_Order[[#This Row],[Order Year]],_xlfn.ANCHORARRAY('BYROW,BYCOL,MAP Exercises'!$J$111),'BYROW,BYCOL,MAP Exercises'!$L$111:$L$120)</f>
        <v>150.0635</v>
      </c>
    </row>
    <row r="416" spans="1:11" x14ac:dyDescent="0.4">
      <c r="A416" t="s">
        <v>582</v>
      </c>
      <c r="B416" t="s">
        <v>2282</v>
      </c>
      <c r="C416" s="1">
        <v>43248</v>
      </c>
      <c r="D416" t="s">
        <v>15</v>
      </c>
      <c r="E416" t="s">
        <v>18</v>
      </c>
      <c r="F416" t="s">
        <v>16</v>
      </c>
      <c r="G416">
        <f>YEAR(tbl_Order[[#This Row],[OrderDate]])</f>
        <v>2018</v>
      </c>
      <c r="H416">
        <f>MONTH(tbl_Order[[#This Row],[OrderDate]])</f>
        <v>5</v>
      </c>
      <c r="I416" t="str">
        <f>TEXT(tbl_Order[[#This Row],[OrderDate]],"mmm")</f>
        <v>May</v>
      </c>
      <c r="J416" s="3">
        <f>SUMIFS(tbl_OrderProduct[LinePrice],tbl_OrderProduct[OrderID],tbl_Order[[#This Row],[OrderID]])</f>
        <v>90.45</v>
      </c>
      <c r="K416" s="3" cm="1">
        <f t="array" ref="K416">tbl_Order[[#This Row],[Order Price]]*_xlfn.XLOOKUP(tbl_Order[[#This Row],[Order Year]],_xlfn.ANCHORARRAY('BYROW,BYCOL,MAP Exercises'!$J$111),'BYROW,BYCOL,MAP Exercises'!$L$111:$L$120)</f>
        <v>104.0175</v>
      </c>
    </row>
    <row r="417" spans="1:11" x14ac:dyDescent="0.4">
      <c r="A417" t="s">
        <v>583</v>
      </c>
      <c r="B417" t="s">
        <v>1802</v>
      </c>
      <c r="C417" s="1">
        <v>43251</v>
      </c>
      <c r="D417" t="s">
        <v>15</v>
      </c>
      <c r="E417" t="s">
        <v>18</v>
      </c>
      <c r="F417" t="s">
        <v>16</v>
      </c>
      <c r="G417">
        <f>YEAR(tbl_Order[[#This Row],[OrderDate]])</f>
        <v>2018</v>
      </c>
      <c r="H417">
        <f>MONTH(tbl_Order[[#This Row],[OrderDate]])</f>
        <v>5</v>
      </c>
      <c r="I417" t="str">
        <f>TEXT(tbl_Order[[#This Row],[OrderDate]],"mmm")</f>
        <v>May</v>
      </c>
      <c r="J417" s="3">
        <f>SUMIFS(tbl_OrderProduct[LinePrice],tbl_OrderProduct[OrderID],tbl_Order[[#This Row],[OrderID]])</f>
        <v>210.97</v>
      </c>
      <c r="K417" s="3" cm="1">
        <f t="array" ref="K417">tbl_Order[[#This Row],[Order Price]]*_xlfn.XLOOKUP(tbl_Order[[#This Row],[Order Year]],_xlfn.ANCHORARRAY('BYROW,BYCOL,MAP Exercises'!$J$111),'BYROW,BYCOL,MAP Exercises'!$L$111:$L$120)</f>
        <v>242.61549999999997</v>
      </c>
    </row>
    <row r="418" spans="1:11" x14ac:dyDescent="0.4">
      <c r="A418" t="s">
        <v>584</v>
      </c>
      <c r="B418" t="s">
        <v>1852</v>
      </c>
      <c r="C418" s="1">
        <v>43254</v>
      </c>
      <c r="D418" t="s">
        <v>15</v>
      </c>
      <c r="E418" t="s">
        <v>18</v>
      </c>
      <c r="F418" t="s">
        <v>16</v>
      </c>
      <c r="G418">
        <f>YEAR(tbl_Order[[#This Row],[OrderDate]])</f>
        <v>2018</v>
      </c>
      <c r="H418">
        <f>MONTH(tbl_Order[[#This Row],[OrderDate]])</f>
        <v>6</v>
      </c>
      <c r="I418" t="str">
        <f>TEXT(tbl_Order[[#This Row],[OrderDate]],"mmm")</f>
        <v>Jun</v>
      </c>
      <c r="J418" s="3">
        <f>SUMIFS(tbl_OrderProduct[LinePrice],tbl_OrderProduct[OrderID],tbl_Order[[#This Row],[OrderID]])</f>
        <v>117.99</v>
      </c>
      <c r="K418" s="3" cm="1">
        <f t="array" ref="K418">tbl_Order[[#This Row],[Order Price]]*_xlfn.XLOOKUP(tbl_Order[[#This Row],[Order Year]],_xlfn.ANCHORARRAY('BYROW,BYCOL,MAP Exercises'!$J$111),'BYROW,BYCOL,MAP Exercises'!$L$111:$L$120)</f>
        <v>135.68849999999998</v>
      </c>
    </row>
    <row r="419" spans="1:11" x14ac:dyDescent="0.4">
      <c r="A419" t="s">
        <v>585</v>
      </c>
      <c r="B419" t="s">
        <v>2590</v>
      </c>
      <c r="C419" s="1">
        <v>43255</v>
      </c>
      <c r="D419" t="s">
        <v>15</v>
      </c>
      <c r="E419" t="s">
        <v>167</v>
      </c>
      <c r="F419" t="s">
        <v>16</v>
      </c>
      <c r="G419">
        <f>YEAR(tbl_Order[[#This Row],[OrderDate]])</f>
        <v>2018</v>
      </c>
      <c r="H419">
        <f>MONTH(tbl_Order[[#This Row],[OrderDate]])</f>
        <v>6</v>
      </c>
      <c r="I419" t="str">
        <f>TEXT(tbl_Order[[#This Row],[OrderDate]],"mmm")</f>
        <v>Jun</v>
      </c>
      <c r="J419" s="3">
        <f>SUMIFS(tbl_OrderProduct[LinePrice],tbl_OrderProduct[OrderID],tbl_Order[[#This Row],[OrderID]])</f>
        <v>21.95</v>
      </c>
      <c r="K419" s="3" cm="1">
        <f t="array" ref="K419">tbl_Order[[#This Row],[Order Price]]*_xlfn.XLOOKUP(tbl_Order[[#This Row],[Order Year]],_xlfn.ANCHORARRAY('BYROW,BYCOL,MAP Exercises'!$J$111),'BYROW,BYCOL,MAP Exercises'!$L$111:$L$120)</f>
        <v>25.242499999999996</v>
      </c>
    </row>
    <row r="420" spans="1:11" x14ac:dyDescent="0.4">
      <c r="A420" t="s">
        <v>586</v>
      </c>
      <c r="B420" t="s">
        <v>1788</v>
      </c>
      <c r="C420" s="1">
        <v>43258</v>
      </c>
      <c r="D420" t="s">
        <v>15</v>
      </c>
      <c r="E420" t="s">
        <v>167</v>
      </c>
      <c r="F420" t="s">
        <v>16</v>
      </c>
      <c r="G420">
        <f>YEAR(tbl_Order[[#This Row],[OrderDate]])</f>
        <v>2018</v>
      </c>
      <c r="H420">
        <f>MONTH(tbl_Order[[#This Row],[OrderDate]])</f>
        <v>6</v>
      </c>
      <c r="I420" t="str">
        <f>TEXT(tbl_Order[[#This Row],[OrderDate]],"mmm")</f>
        <v>Jun</v>
      </c>
      <c r="J420" s="3">
        <f>SUMIFS(tbl_OrderProduct[LinePrice],tbl_OrderProduct[OrderID],tbl_Order[[#This Row],[OrderID]])</f>
        <v>21.95</v>
      </c>
      <c r="K420" s="3" cm="1">
        <f t="array" ref="K420">tbl_Order[[#This Row],[Order Price]]*_xlfn.XLOOKUP(tbl_Order[[#This Row],[Order Year]],_xlfn.ANCHORARRAY('BYROW,BYCOL,MAP Exercises'!$J$111),'BYROW,BYCOL,MAP Exercises'!$L$111:$L$120)</f>
        <v>25.242499999999996</v>
      </c>
    </row>
    <row r="421" spans="1:11" x14ac:dyDescent="0.4">
      <c r="A421" t="s">
        <v>587</v>
      </c>
      <c r="B421" t="s">
        <v>2441</v>
      </c>
      <c r="C421" s="1">
        <v>43261</v>
      </c>
      <c r="D421" t="s">
        <v>15</v>
      </c>
      <c r="E421" t="s">
        <v>18</v>
      </c>
      <c r="F421" t="s">
        <v>16</v>
      </c>
      <c r="G421">
        <f>YEAR(tbl_Order[[#This Row],[OrderDate]])</f>
        <v>2018</v>
      </c>
      <c r="H421">
        <f>MONTH(tbl_Order[[#This Row],[OrderDate]])</f>
        <v>6</v>
      </c>
      <c r="I421" t="str">
        <f>TEXT(tbl_Order[[#This Row],[OrderDate]],"mmm")</f>
        <v>Jun</v>
      </c>
      <c r="J421" s="3">
        <f>SUMIFS(tbl_OrderProduct[LinePrice],tbl_OrderProduct[OrderID],tbl_Order[[#This Row],[OrderID]])</f>
        <v>66.39</v>
      </c>
      <c r="K421" s="3" cm="1">
        <f t="array" ref="K421">tbl_Order[[#This Row],[Order Price]]*_xlfn.XLOOKUP(tbl_Order[[#This Row],[Order Year]],_xlfn.ANCHORARRAY('BYROW,BYCOL,MAP Exercises'!$J$111),'BYROW,BYCOL,MAP Exercises'!$L$111:$L$120)</f>
        <v>76.348500000000001</v>
      </c>
    </row>
    <row r="422" spans="1:11" x14ac:dyDescent="0.4">
      <c r="A422" t="s">
        <v>588</v>
      </c>
      <c r="B422" t="s">
        <v>2664</v>
      </c>
      <c r="C422" s="1">
        <v>43263</v>
      </c>
      <c r="D422" t="s">
        <v>15</v>
      </c>
      <c r="E422" t="s">
        <v>20</v>
      </c>
      <c r="F422" t="s">
        <v>16</v>
      </c>
      <c r="G422">
        <f>YEAR(tbl_Order[[#This Row],[OrderDate]])</f>
        <v>2018</v>
      </c>
      <c r="H422">
        <f>MONTH(tbl_Order[[#This Row],[OrderDate]])</f>
        <v>6</v>
      </c>
      <c r="I422" t="str">
        <f>TEXT(tbl_Order[[#This Row],[OrderDate]],"mmm")</f>
        <v>Jun</v>
      </c>
      <c r="J422" s="3">
        <f>SUMIFS(tbl_OrderProduct[LinePrice],tbl_OrderProduct[OrderID],tbl_Order[[#This Row],[OrderID]])</f>
        <v>151.35</v>
      </c>
      <c r="K422" s="3" cm="1">
        <f t="array" ref="K422">tbl_Order[[#This Row],[Order Price]]*_xlfn.XLOOKUP(tbl_Order[[#This Row],[Order Year]],_xlfn.ANCHORARRAY('BYROW,BYCOL,MAP Exercises'!$J$111),'BYROW,BYCOL,MAP Exercises'!$L$111:$L$120)</f>
        <v>174.05249999999998</v>
      </c>
    </row>
    <row r="423" spans="1:11" x14ac:dyDescent="0.4">
      <c r="A423" t="s">
        <v>589</v>
      </c>
      <c r="B423" t="s">
        <v>2513</v>
      </c>
      <c r="C423" s="1">
        <v>43266</v>
      </c>
      <c r="D423" t="s">
        <v>15</v>
      </c>
      <c r="E423" t="s">
        <v>20</v>
      </c>
      <c r="F423" t="s">
        <v>16</v>
      </c>
      <c r="G423">
        <f>YEAR(tbl_Order[[#This Row],[OrderDate]])</f>
        <v>2018</v>
      </c>
      <c r="H423">
        <f>MONTH(tbl_Order[[#This Row],[OrderDate]])</f>
        <v>6</v>
      </c>
      <c r="I423" t="str">
        <f>TEXT(tbl_Order[[#This Row],[OrderDate]],"mmm")</f>
        <v>Jun</v>
      </c>
      <c r="J423" s="3">
        <f>SUMIFS(tbl_OrderProduct[LinePrice],tbl_OrderProduct[OrderID],tbl_Order[[#This Row],[OrderID]])</f>
        <v>129.98000000000002</v>
      </c>
      <c r="K423" s="3" cm="1">
        <f t="array" ref="K423">tbl_Order[[#This Row],[Order Price]]*_xlfn.XLOOKUP(tbl_Order[[#This Row],[Order Year]],_xlfn.ANCHORARRAY('BYROW,BYCOL,MAP Exercises'!$J$111),'BYROW,BYCOL,MAP Exercises'!$L$111:$L$120)</f>
        <v>149.477</v>
      </c>
    </row>
    <row r="424" spans="1:11" x14ac:dyDescent="0.4">
      <c r="A424" t="s">
        <v>590</v>
      </c>
      <c r="B424" t="s">
        <v>1916</v>
      </c>
      <c r="C424" s="1">
        <v>43266</v>
      </c>
      <c r="D424" t="s">
        <v>15</v>
      </c>
      <c r="E424" t="s">
        <v>167</v>
      </c>
      <c r="F424" t="s">
        <v>16</v>
      </c>
      <c r="G424">
        <f>YEAR(tbl_Order[[#This Row],[OrderDate]])</f>
        <v>2018</v>
      </c>
      <c r="H424">
        <f>MONTH(tbl_Order[[#This Row],[OrderDate]])</f>
        <v>6</v>
      </c>
      <c r="I424" t="str">
        <f>TEXT(tbl_Order[[#This Row],[OrderDate]],"mmm")</f>
        <v>Jun</v>
      </c>
      <c r="J424" s="3">
        <f>SUMIFS(tbl_OrderProduct[LinePrice],tbl_OrderProduct[OrderID],tbl_Order[[#This Row],[OrderID]])</f>
        <v>49.49</v>
      </c>
      <c r="K424" s="3" cm="1">
        <f t="array" ref="K424">tbl_Order[[#This Row],[Order Price]]*_xlfn.XLOOKUP(tbl_Order[[#This Row],[Order Year]],_xlfn.ANCHORARRAY('BYROW,BYCOL,MAP Exercises'!$J$111),'BYROW,BYCOL,MAP Exercises'!$L$111:$L$120)</f>
        <v>56.913499999999999</v>
      </c>
    </row>
    <row r="425" spans="1:11" x14ac:dyDescent="0.4">
      <c r="A425" t="s">
        <v>591</v>
      </c>
      <c r="B425" t="s">
        <v>2231</v>
      </c>
      <c r="C425" s="1">
        <v>43269</v>
      </c>
      <c r="D425" t="s">
        <v>17</v>
      </c>
      <c r="E425" t="s">
        <v>167</v>
      </c>
      <c r="F425" t="s">
        <v>16</v>
      </c>
      <c r="G425">
        <f>YEAR(tbl_Order[[#This Row],[OrderDate]])</f>
        <v>2018</v>
      </c>
      <c r="H425">
        <f>MONTH(tbl_Order[[#This Row],[OrderDate]])</f>
        <v>6</v>
      </c>
      <c r="I425" t="str">
        <f>TEXT(tbl_Order[[#This Row],[OrderDate]],"mmm")</f>
        <v>Jun</v>
      </c>
      <c r="J425" s="3">
        <f>SUMIFS(tbl_OrderProduct[LinePrice],tbl_OrderProduct[OrderID],tbl_Order[[#This Row],[OrderID]])</f>
        <v>31</v>
      </c>
      <c r="K425" s="3" cm="1">
        <f t="array" ref="K425">tbl_Order[[#This Row],[Order Price]]*_xlfn.XLOOKUP(tbl_Order[[#This Row],[Order Year]],_xlfn.ANCHORARRAY('BYROW,BYCOL,MAP Exercises'!$J$111),'BYROW,BYCOL,MAP Exercises'!$L$111:$L$120)</f>
        <v>35.65</v>
      </c>
    </row>
    <row r="426" spans="1:11" x14ac:dyDescent="0.4">
      <c r="A426" t="s">
        <v>592</v>
      </c>
      <c r="B426" t="s">
        <v>2274</v>
      </c>
      <c r="C426" s="1">
        <v>43272</v>
      </c>
      <c r="D426" t="s">
        <v>17</v>
      </c>
      <c r="E426" t="s">
        <v>20</v>
      </c>
      <c r="F426" t="s">
        <v>16</v>
      </c>
      <c r="G426">
        <f>YEAR(tbl_Order[[#This Row],[OrderDate]])</f>
        <v>2018</v>
      </c>
      <c r="H426">
        <f>MONTH(tbl_Order[[#This Row],[OrderDate]])</f>
        <v>6</v>
      </c>
      <c r="I426" t="str">
        <f>TEXT(tbl_Order[[#This Row],[OrderDate]],"mmm")</f>
        <v>Jun</v>
      </c>
      <c r="J426" s="3">
        <f>SUMIFS(tbl_OrderProduct[LinePrice],tbl_OrderProduct[OrderID],tbl_Order[[#This Row],[OrderID]])</f>
        <v>62</v>
      </c>
      <c r="K426" s="3" cm="1">
        <f t="array" ref="K426">tbl_Order[[#This Row],[Order Price]]*_xlfn.XLOOKUP(tbl_Order[[#This Row],[Order Year]],_xlfn.ANCHORARRAY('BYROW,BYCOL,MAP Exercises'!$J$111),'BYROW,BYCOL,MAP Exercises'!$L$111:$L$120)</f>
        <v>71.3</v>
      </c>
    </row>
    <row r="427" spans="1:11" x14ac:dyDescent="0.4">
      <c r="A427" t="s">
        <v>593</v>
      </c>
      <c r="B427" t="s">
        <v>2390</v>
      </c>
      <c r="C427" s="1">
        <v>43275</v>
      </c>
      <c r="D427" t="s">
        <v>17</v>
      </c>
      <c r="E427" t="s">
        <v>167</v>
      </c>
      <c r="F427" t="s">
        <v>16</v>
      </c>
      <c r="G427">
        <f>YEAR(tbl_Order[[#This Row],[OrderDate]])</f>
        <v>2018</v>
      </c>
      <c r="H427">
        <f>MONTH(tbl_Order[[#This Row],[OrderDate]])</f>
        <v>6</v>
      </c>
      <c r="I427" t="str">
        <f>TEXT(tbl_Order[[#This Row],[OrderDate]],"mmm")</f>
        <v>Jun</v>
      </c>
      <c r="J427" s="3">
        <f>SUMIFS(tbl_OrderProduct[LinePrice],tbl_OrderProduct[OrderID],tbl_Order[[#This Row],[OrderID]])</f>
        <v>275.44</v>
      </c>
      <c r="K427" s="3" cm="1">
        <f t="array" ref="K427">tbl_Order[[#This Row],[Order Price]]*_xlfn.XLOOKUP(tbl_Order[[#This Row],[Order Year]],_xlfn.ANCHORARRAY('BYROW,BYCOL,MAP Exercises'!$J$111),'BYROW,BYCOL,MAP Exercises'!$L$111:$L$120)</f>
        <v>316.75599999999997</v>
      </c>
    </row>
    <row r="428" spans="1:11" x14ac:dyDescent="0.4">
      <c r="A428" t="s">
        <v>594</v>
      </c>
      <c r="B428" t="s">
        <v>2204</v>
      </c>
      <c r="C428" s="1">
        <v>43279</v>
      </c>
      <c r="D428" t="s">
        <v>17</v>
      </c>
      <c r="E428" t="s">
        <v>18</v>
      </c>
      <c r="F428" t="s">
        <v>16</v>
      </c>
      <c r="G428">
        <f>YEAR(tbl_Order[[#This Row],[OrderDate]])</f>
        <v>2018</v>
      </c>
      <c r="H428">
        <f>MONTH(tbl_Order[[#This Row],[OrderDate]])</f>
        <v>6</v>
      </c>
      <c r="I428" t="str">
        <f>TEXT(tbl_Order[[#This Row],[OrderDate]],"mmm")</f>
        <v>Jun</v>
      </c>
      <c r="J428" s="3">
        <f>SUMIFS(tbl_OrderProduct[LinePrice],tbl_OrderProduct[OrderID],tbl_Order[[#This Row],[OrderID]])</f>
        <v>197.5</v>
      </c>
      <c r="K428" s="3" cm="1">
        <f t="array" ref="K428">tbl_Order[[#This Row],[Order Price]]*_xlfn.XLOOKUP(tbl_Order[[#This Row],[Order Year]],_xlfn.ANCHORARRAY('BYROW,BYCOL,MAP Exercises'!$J$111),'BYROW,BYCOL,MAP Exercises'!$L$111:$L$120)</f>
        <v>227.12499999999997</v>
      </c>
    </row>
    <row r="429" spans="1:11" x14ac:dyDescent="0.4">
      <c r="A429" t="s">
        <v>595</v>
      </c>
      <c r="B429" t="s">
        <v>2529</v>
      </c>
      <c r="C429" s="1">
        <v>43280</v>
      </c>
      <c r="D429" t="s">
        <v>17</v>
      </c>
      <c r="E429" t="s">
        <v>167</v>
      </c>
      <c r="F429" t="s">
        <v>16</v>
      </c>
      <c r="G429">
        <f>YEAR(tbl_Order[[#This Row],[OrderDate]])</f>
        <v>2018</v>
      </c>
      <c r="H429">
        <f>MONTH(tbl_Order[[#This Row],[OrderDate]])</f>
        <v>6</v>
      </c>
      <c r="I429" t="str">
        <f>TEXT(tbl_Order[[#This Row],[OrderDate]],"mmm")</f>
        <v>Jun</v>
      </c>
      <c r="J429" s="3">
        <f>SUMIFS(tbl_OrderProduct[LinePrice],tbl_OrderProduct[OrderID],tbl_Order[[#This Row],[OrderID]])</f>
        <v>66.990000000000009</v>
      </c>
      <c r="K429" s="3" cm="1">
        <f t="array" ref="K429">tbl_Order[[#This Row],[Order Price]]*_xlfn.XLOOKUP(tbl_Order[[#This Row],[Order Year]],_xlfn.ANCHORARRAY('BYROW,BYCOL,MAP Exercises'!$J$111),'BYROW,BYCOL,MAP Exercises'!$L$111:$L$120)</f>
        <v>77.038499999999999</v>
      </c>
    </row>
    <row r="430" spans="1:11" x14ac:dyDescent="0.4">
      <c r="A430" t="s">
        <v>596</v>
      </c>
      <c r="B430" t="s">
        <v>2028</v>
      </c>
      <c r="C430" s="1">
        <v>43282</v>
      </c>
      <c r="D430" t="s">
        <v>166</v>
      </c>
      <c r="E430" t="s">
        <v>18</v>
      </c>
      <c r="F430" t="s">
        <v>16</v>
      </c>
      <c r="G430">
        <f>YEAR(tbl_Order[[#This Row],[OrderDate]])</f>
        <v>2018</v>
      </c>
      <c r="H430">
        <f>MONTH(tbl_Order[[#This Row],[OrderDate]])</f>
        <v>7</v>
      </c>
      <c r="I430" t="str">
        <f>TEXT(tbl_Order[[#This Row],[OrderDate]],"mmm")</f>
        <v>Jul</v>
      </c>
      <c r="J430" s="3">
        <f>SUMIFS(tbl_OrderProduct[LinePrice],tbl_OrderProduct[OrderID],tbl_Order[[#This Row],[OrderID]])</f>
        <v>167.88</v>
      </c>
      <c r="K430" s="3" cm="1">
        <f t="array" ref="K430">tbl_Order[[#This Row],[Order Price]]*_xlfn.XLOOKUP(tbl_Order[[#This Row],[Order Year]],_xlfn.ANCHORARRAY('BYROW,BYCOL,MAP Exercises'!$J$111),'BYROW,BYCOL,MAP Exercises'!$L$111:$L$120)</f>
        <v>193.06199999999998</v>
      </c>
    </row>
    <row r="431" spans="1:11" x14ac:dyDescent="0.4">
      <c r="A431" t="s">
        <v>597</v>
      </c>
      <c r="B431" t="s">
        <v>2320</v>
      </c>
      <c r="C431" s="1">
        <v>43284</v>
      </c>
      <c r="D431" t="s">
        <v>17</v>
      </c>
      <c r="E431" t="s">
        <v>20</v>
      </c>
      <c r="F431" t="s">
        <v>16</v>
      </c>
      <c r="G431">
        <f>YEAR(tbl_Order[[#This Row],[OrderDate]])</f>
        <v>2018</v>
      </c>
      <c r="H431">
        <f>MONTH(tbl_Order[[#This Row],[OrderDate]])</f>
        <v>7</v>
      </c>
      <c r="I431" t="str">
        <f>TEXT(tbl_Order[[#This Row],[OrderDate]],"mmm")</f>
        <v>Jul</v>
      </c>
      <c r="J431" s="3">
        <f>SUMIFS(tbl_OrderProduct[LinePrice],tbl_OrderProduct[OrderID],tbl_Order[[#This Row],[OrderID]])</f>
        <v>109</v>
      </c>
      <c r="K431" s="3" cm="1">
        <f t="array" ref="K431">tbl_Order[[#This Row],[Order Price]]*_xlfn.XLOOKUP(tbl_Order[[#This Row],[Order Year]],_xlfn.ANCHORARRAY('BYROW,BYCOL,MAP Exercises'!$J$111),'BYROW,BYCOL,MAP Exercises'!$L$111:$L$120)</f>
        <v>125.35</v>
      </c>
    </row>
    <row r="432" spans="1:11" x14ac:dyDescent="0.4">
      <c r="A432" t="s">
        <v>598</v>
      </c>
      <c r="B432" t="s">
        <v>1841</v>
      </c>
      <c r="C432" s="1">
        <v>43288</v>
      </c>
      <c r="D432" t="s">
        <v>15</v>
      </c>
      <c r="E432" t="s">
        <v>18</v>
      </c>
      <c r="F432" t="s">
        <v>16</v>
      </c>
      <c r="G432">
        <f>YEAR(tbl_Order[[#This Row],[OrderDate]])</f>
        <v>2018</v>
      </c>
      <c r="H432">
        <f>MONTH(tbl_Order[[#This Row],[OrderDate]])</f>
        <v>7</v>
      </c>
      <c r="I432" t="str">
        <f>TEXT(tbl_Order[[#This Row],[OrderDate]],"mmm")</f>
        <v>Jul</v>
      </c>
      <c r="J432" s="3">
        <f>SUMIFS(tbl_OrderProduct[LinePrice],tbl_OrderProduct[OrderID],tbl_Order[[#This Row],[OrderID]])</f>
        <v>268.89</v>
      </c>
      <c r="K432" s="3" cm="1">
        <f t="array" ref="K432">tbl_Order[[#This Row],[Order Price]]*_xlfn.XLOOKUP(tbl_Order[[#This Row],[Order Year]],_xlfn.ANCHORARRAY('BYROW,BYCOL,MAP Exercises'!$J$111),'BYROW,BYCOL,MAP Exercises'!$L$111:$L$120)</f>
        <v>309.22349999999994</v>
      </c>
    </row>
    <row r="433" spans="1:11" x14ac:dyDescent="0.4">
      <c r="A433" t="s">
        <v>599</v>
      </c>
      <c r="B433" t="s">
        <v>2393</v>
      </c>
      <c r="C433" s="1">
        <v>43292</v>
      </c>
      <c r="D433" t="s">
        <v>15</v>
      </c>
      <c r="E433" t="s">
        <v>20</v>
      </c>
      <c r="F433" t="s">
        <v>16</v>
      </c>
      <c r="G433">
        <f>YEAR(tbl_Order[[#This Row],[OrderDate]])</f>
        <v>2018</v>
      </c>
      <c r="H433">
        <f>MONTH(tbl_Order[[#This Row],[OrderDate]])</f>
        <v>7</v>
      </c>
      <c r="I433" t="str">
        <f>TEXT(tbl_Order[[#This Row],[OrderDate]],"mmm")</f>
        <v>Jul</v>
      </c>
      <c r="J433" s="3">
        <f>SUMIFS(tbl_OrderProduct[LinePrice],tbl_OrderProduct[OrderID],tbl_Order[[#This Row],[OrderID]])</f>
        <v>81.98</v>
      </c>
      <c r="K433" s="3" cm="1">
        <f t="array" ref="K433">tbl_Order[[#This Row],[Order Price]]*_xlfn.XLOOKUP(tbl_Order[[#This Row],[Order Year]],_xlfn.ANCHORARRAY('BYROW,BYCOL,MAP Exercises'!$J$111),'BYROW,BYCOL,MAP Exercises'!$L$111:$L$120)</f>
        <v>94.277000000000001</v>
      </c>
    </row>
    <row r="434" spans="1:11" x14ac:dyDescent="0.4">
      <c r="A434" t="s">
        <v>600</v>
      </c>
      <c r="B434" t="s">
        <v>1881</v>
      </c>
      <c r="C434" s="1">
        <v>43294</v>
      </c>
      <c r="D434" t="s">
        <v>17</v>
      </c>
      <c r="E434" t="s">
        <v>20</v>
      </c>
      <c r="F434" t="s">
        <v>16</v>
      </c>
      <c r="G434">
        <f>YEAR(tbl_Order[[#This Row],[OrderDate]])</f>
        <v>2018</v>
      </c>
      <c r="H434">
        <f>MONTH(tbl_Order[[#This Row],[OrderDate]])</f>
        <v>7</v>
      </c>
      <c r="I434" t="str">
        <f>TEXT(tbl_Order[[#This Row],[OrderDate]],"mmm")</f>
        <v>Jul</v>
      </c>
      <c r="J434" s="3">
        <f>SUMIFS(tbl_OrderProduct[LinePrice],tbl_OrderProduct[OrderID],tbl_Order[[#This Row],[OrderID]])</f>
        <v>20.99</v>
      </c>
      <c r="K434" s="3" cm="1">
        <f t="array" ref="K434">tbl_Order[[#This Row],[Order Price]]*_xlfn.XLOOKUP(tbl_Order[[#This Row],[Order Year]],_xlfn.ANCHORARRAY('BYROW,BYCOL,MAP Exercises'!$J$111),'BYROW,BYCOL,MAP Exercises'!$L$111:$L$120)</f>
        <v>24.138499999999997</v>
      </c>
    </row>
    <row r="435" spans="1:11" x14ac:dyDescent="0.4">
      <c r="A435" t="s">
        <v>601</v>
      </c>
      <c r="B435" t="s">
        <v>2048</v>
      </c>
      <c r="C435" s="1">
        <v>43297</v>
      </c>
      <c r="D435" t="s">
        <v>15</v>
      </c>
      <c r="E435" t="s">
        <v>18</v>
      </c>
      <c r="F435" t="s">
        <v>16</v>
      </c>
      <c r="G435">
        <f>YEAR(tbl_Order[[#This Row],[OrderDate]])</f>
        <v>2018</v>
      </c>
      <c r="H435">
        <f>MONTH(tbl_Order[[#This Row],[OrderDate]])</f>
        <v>7</v>
      </c>
      <c r="I435" t="str">
        <f>TEXT(tbl_Order[[#This Row],[OrderDate]],"mmm")</f>
        <v>Jul</v>
      </c>
      <c r="J435" s="3">
        <f>SUMIFS(tbl_OrderProduct[LinePrice],tbl_OrderProduct[OrderID],tbl_Order[[#This Row],[OrderID]])</f>
        <v>33</v>
      </c>
      <c r="K435" s="3" cm="1">
        <f t="array" ref="K435">tbl_Order[[#This Row],[Order Price]]*_xlfn.XLOOKUP(tbl_Order[[#This Row],[Order Year]],_xlfn.ANCHORARRAY('BYROW,BYCOL,MAP Exercises'!$J$111),'BYROW,BYCOL,MAP Exercises'!$L$111:$L$120)</f>
        <v>37.949999999999996</v>
      </c>
    </row>
    <row r="436" spans="1:11" x14ac:dyDescent="0.4">
      <c r="A436" t="s">
        <v>602</v>
      </c>
      <c r="B436" t="s">
        <v>1930</v>
      </c>
      <c r="C436" s="1">
        <v>43299</v>
      </c>
      <c r="D436" t="s">
        <v>15</v>
      </c>
      <c r="E436" t="s">
        <v>167</v>
      </c>
      <c r="F436" t="s">
        <v>16</v>
      </c>
      <c r="G436">
        <f>YEAR(tbl_Order[[#This Row],[OrderDate]])</f>
        <v>2018</v>
      </c>
      <c r="H436">
        <f>MONTH(tbl_Order[[#This Row],[OrderDate]])</f>
        <v>7</v>
      </c>
      <c r="I436" t="str">
        <f>TEXT(tbl_Order[[#This Row],[OrderDate]],"mmm")</f>
        <v>Jul</v>
      </c>
      <c r="J436" s="3">
        <f>SUMIFS(tbl_OrderProduct[LinePrice],tbl_OrderProduct[OrderID],tbl_Order[[#This Row],[OrderID]])</f>
        <v>59.95</v>
      </c>
      <c r="K436" s="3" cm="1">
        <f t="array" ref="K436">tbl_Order[[#This Row],[Order Price]]*_xlfn.XLOOKUP(tbl_Order[[#This Row],[Order Year]],_xlfn.ANCHORARRAY('BYROW,BYCOL,MAP Exercises'!$J$111),'BYROW,BYCOL,MAP Exercises'!$L$111:$L$120)</f>
        <v>68.942499999999995</v>
      </c>
    </row>
    <row r="437" spans="1:11" x14ac:dyDescent="0.4">
      <c r="A437" t="s">
        <v>603</v>
      </c>
      <c r="B437" t="s">
        <v>2411</v>
      </c>
      <c r="C437" s="1">
        <v>43301</v>
      </c>
      <c r="D437" t="s">
        <v>166</v>
      </c>
      <c r="E437" t="s">
        <v>167</v>
      </c>
      <c r="F437" t="s">
        <v>16</v>
      </c>
      <c r="G437">
        <f>YEAR(tbl_Order[[#This Row],[OrderDate]])</f>
        <v>2018</v>
      </c>
      <c r="H437">
        <f>MONTH(tbl_Order[[#This Row],[OrderDate]])</f>
        <v>7</v>
      </c>
      <c r="I437" t="str">
        <f>TEXT(tbl_Order[[#This Row],[OrderDate]],"mmm")</f>
        <v>Jul</v>
      </c>
      <c r="J437" s="3">
        <f>SUMIFS(tbl_OrderProduct[LinePrice],tbl_OrderProduct[OrderID],tbl_Order[[#This Row],[OrderID]])</f>
        <v>55.95</v>
      </c>
      <c r="K437" s="3" cm="1">
        <f t="array" ref="K437">tbl_Order[[#This Row],[Order Price]]*_xlfn.XLOOKUP(tbl_Order[[#This Row],[Order Year]],_xlfn.ANCHORARRAY('BYROW,BYCOL,MAP Exercises'!$J$111),'BYROW,BYCOL,MAP Exercises'!$L$111:$L$120)</f>
        <v>64.342500000000001</v>
      </c>
    </row>
    <row r="438" spans="1:11" x14ac:dyDescent="0.4">
      <c r="A438" t="s">
        <v>604</v>
      </c>
      <c r="B438" t="s">
        <v>2633</v>
      </c>
      <c r="C438" s="1">
        <v>43303</v>
      </c>
      <c r="D438" t="s">
        <v>166</v>
      </c>
      <c r="E438" t="s">
        <v>18</v>
      </c>
      <c r="F438" t="s">
        <v>16</v>
      </c>
      <c r="G438">
        <f>YEAR(tbl_Order[[#This Row],[OrderDate]])</f>
        <v>2018</v>
      </c>
      <c r="H438">
        <f>MONTH(tbl_Order[[#This Row],[OrderDate]])</f>
        <v>7</v>
      </c>
      <c r="I438" t="str">
        <f>TEXT(tbl_Order[[#This Row],[OrderDate]],"mmm")</f>
        <v>Jul</v>
      </c>
      <c r="J438" s="3">
        <f>SUMIFS(tbl_OrderProduct[LinePrice],tbl_OrderProduct[OrderID],tbl_Order[[#This Row],[OrderID]])</f>
        <v>306.47000000000003</v>
      </c>
      <c r="K438" s="3" cm="1">
        <f t="array" ref="K438">tbl_Order[[#This Row],[Order Price]]*_xlfn.XLOOKUP(tbl_Order[[#This Row],[Order Year]],_xlfn.ANCHORARRAY('BYROW,BYCOL,MAP Exercises'!$J$111),'BYROW,BYCOL,MAP Exercises'!$L$111:$L$120)</f>
        <v>352.44049999999999</v>
      </c>
    </row>
    <row r="439" spans="1:11" x14ac:dyDescent="0.4">
      <c r="A439" t="s">
        <v>605</v>
      </c>
      <c r="B439" t="s">
        <v>2489</v>
      </c>
      <c r="C439" s="1">
        <v>43304</v>
      </c>
      <c r="D439" t="s">
        <v>15</v>
      </c>
      <c r="E439" t="s">
        <v>167</v>
      </c>
      <c r="F439" t="s">
        <v>16</v>
      </c>
      <c r="G439">
        <f>YEAR(tbl_Order[[#This Row],[OrderDate]])</f>
        <v>2018</v>
      </c>
      <c r="H439">
        <f>MONTH(tbl_Order[[#This Row],[OrderDate]])</f>
        <v>7</v>
      </c>
      <c r="I439" t="str">
        <f>TEXT(tbl_Order[[#This Row],[OrderDate]],"mmm")</f>
        <v>Jul</v>
      </c>
      <c r="J439" s="3">
        <f>SUMIFS(tbl_OrderProduct[LinePrice],tbl_OrderProduct[OrderID],tbl_Order[[#This Row],[OrderID]])</f>
        <v>33.5</v>
      </c>
      <c r="K439" s="3" cm="1">
        <f t="array" ref="K439">tbl_Order[[#This Row],[Order Price]]*_xlfn.XLOOKUP(tbl_Order[[#This Row],[Order Year]],_xlfn.ANCHORARRAY('BYROW,BYCOL,MAP Exercises'!$J$111),'BYROW,BYCOL,MAP Exercises'!$L$111:$L$120)</f>
        <v>38.524999999999999</v>
      </c>
    </row>
    <row r="440" spans="1:11" x14ac:dyDescent="0.4">
      <c r="A440" t="s">
        <v>606</v>
      </c>
      <c r="B440" t="s">
        <v>1940</v>
      </c>
      <c r="C440" s="1">
        <v>43304</v>
      </c>
      <c r="D440" t="s">
        <v>15</v>
      </c>
      <c r="E440" t="s">
        <v>18</v>
      </c>
      <c r="F440" t="s">
        <v>16</v>
      </c>
      <c r="G440">
        <f>YEAR(tbl_Order[[#This Row],[OrderDate]])</f>
        <v>2018</v>
      </c>
      <c r="H440">
        <f>MONTH(tbl_Order[[#This Row],[OrderDate]])</f>
        <v>7</v>
      </c>
      <c r="I440" t="str">
        <f>TEXT(tbl_Order[[#This Row],[OrderDate]],"mmm")</f>
        <v>Jul</v>
      </c>
      <c r="J440" s="3">
        <f>SUMIFS(tbl_OrderProduct[LinePrice],tbl_OrderProduct[OrderID],tbl_Order[[#This Row],[OrderID]])</f>
        <v>301.95999999999998</v>
      </c>
      <c r="K440" s="3" cm="1">
        <f t="array" ref="K440">tbl_Order[[#This Row],[Order Price]]*_xlfn.XLOOKUP(tbl_Order[[#This Row],[Order Year]],_xlfn.ANCHORARRAY('BYROW,BYCOL,MAP Exercises'!$J$111),'BYROW,BYCOL,MAP Exercises'!$L$111:$L$120)</f>
        <v>347.25399999999996</v>
      </c>
    </row>
    <row r="441" spans="1:11" x14ac:dyDescent="0.4">
      <c r="A441" t="s">
        <v>607</v>
      </c>
      <c r="B441" t="s">
        <v>2350</v>
      </c>
      <c r="C441" s="1">
        <v>43307</v>
      </c>
      <c r="D441" t="s">
        <v>15</v>
      </c>
      <c r="E441" t="s">
        <v>20</v>
      </c>
      <c r="F441" t="s">
        <v>16</v>
      </c>
      <c r="G441">
        <f>YEAR(tbl_Order[[#This Row],[OrderDate]])</f>
        <v>2018</v>
      </c>
      <c r="H441">
        <f>MONTH(tbl_Order[[#This Row],[OrderDate]])</f>
        <v>7</v>
      </c>
      <c r="I441" t="str">
        <f>TEXT(tbl_Order[[#This Row],[OrderDate]],"mmm")</f>
        <v>Jul</v>
      </c>
      <c r="J441" s="3">
        <f>SUMIFS(tbl_OrderProduct[LinePrice],tbl_OrderProduct[OrderID],tbl_Order[[#This Row],[OrderID]])</f>
        <v>101.48</v>
      </c>
      <c r="K441" s="3" cm="1">
        <f t="array" ref="K441">tbl_Order[[#This Row],[Order Price]]*_xlfn.XLOOKUP(tbl_Order[[#This Row],[Order Year]],_xlfn.ANCHORARRAY('BYROW,BYCOL,MAP Exercises'!$J$111),'BYROW,BYCOL,MAP Exercises'!$L$111:$L$120)</f>
        <v>116.702</v>
      </c>
    </row>
    <row r="442" spans="1:11" x14ac:dyDescent="0.4">
      <c r="A442" t="s">
        <v>608</v>
      </c>
      <c r="B442" t="s">
        <v>2061</v>
      </c>
      <c r="C442" s="1">
        <v>43310</v>
      </c>
      <c r="D442" t="s">
        <v>15</v>
      </c>
      <c r="E442" t="s">
        <v>167</v>
      </c>
      <c r="F442" t="s">
        <v>16</v>
      </c>
      <c r="G442">
        <f>YEAR(tbl_Order[[#This Row],[OrderDate]])</f>
        <v>2018</v>
      </c>
      <c r="H442">
        <f>MONTH(tbl_Order[[#This Row],[OrderDate]])</f>
        <v>7</v>
      </c>
      <c r="I442" t="str">
        <f>TEXT(tbl_Order[[#This Row],[OrderDate]],"mmm")</f>
        <v>Jul</v>
      </c>
      <c r="J442" s="3">
        <f>SUMIFS(tbl_OrderProduct[LinePrice],tbl_OrderProduct[OrderID],tbl_Order[[#This Row],[OrderID]])</f>
        <v>149.44999999999999</v>
      </c>
      <c r="K442" s="3" cm="1">
        <f t="array" ref="K442">tbl_Order[[#This Row],[Order Price]]*_xlfn.XLOOKUP(tbl_Order[[#This Row],[Order Year]],_xlfn.ANCHORARRAY('BYROW,BYCOL,MAP Exercises'!$J$111),'BYROW,BYCOL,MAP Exercises'!$L$111:$L$120)</f>
        <v>171.86749999999998</v>
      </c>
    </row>
    <row r="443" spans="1:11" x14ac:dyDescent="0.4">
      <c r="A443" t="s">
        <v>609</v>
      </c>
      <c r="B443" t="s">
        <v>2585</v>
      </c>
      <c r="C443" s="1">
        <v>43313</v>
      </c>
      <c r="D443" t="s">
        <v>17</v>
      </c>
      <c r="E443" t="s">
        <v>167</v>
      </c>
      <c r="F443" t="s">
        <v>16</v>
      </c>
      <c r="G443">
        <f>YEAR(tbl_Order[[#This Row],[OrderDate]])</f>
        <v>2018</v>
      </c>
      <c r="H443">
        <f>MONTH(tbl_Order[[#This Row],[OrderDate]])</f>
        <v>8</v>
      </c>
      <c r="I443" t="str">
        <f>TEXT(tbl_Order[[#This Row],[OrderDate]],"mmm")</f>
        <v>Aug</v>
      </c>
      <c r="J443" s="3">
        <f>SUMIFS(tbl_OrderProduct[LinePrice],tbl_OrderProduct[OrderID],tbl_Order[[#This Row],[OrderID]])</f>
        <v>75.489999999999995</v>
      </c>
      <c r="K443" s="3" cm="1">
        <f t="array" ref="K443">tbl_Order[[#This Row],[Order Price]]*_xlfn.XLOOKUP(tbl_Order[[#This Row],[Order Year]],_xlfn.ANCHORARRAY('BYROW,BYCOL,MAP Exercises'!$J$111),'BYROW,BYCOL,MAP Exercises'!$L$111:$L$120)</f>
        <v>86.813499999999991</v>
      </c>
    </row>
    <row r="444" spans="1:11" x14ac:dyDescent="0.4">
      <c r="A444" t="s">
        <v>610</v>
      </c>
      <c r="B444" t="s">
        <v>2478</v>
      </c>
      <c r="C444" s="1">
        <v>43316</v>
      </c>
      <c r="D444" t="s">
        <v>15</v>
      </c>
      <c r="E444" t="s">
        <v>167</v>
      </c>
      <c r="F444" t="s">
        <v>16</v>
      </c>
      <c r="G444">
        <f>YEAR(tbl_Order[[#This Row],[OrderDate]])</f>
        <v>2018</v>
      </c>
      <c r="H444">
        <f>MONTH(tbl_Order[[#This Row],[OrderDate]])</f>
        <v>8</v>
      </c>
      <c r="I444" t="str">
        <f>TEXT(tbl_Order[[#This Row],[OrderDate]],"mmm")</f>
        <v>Aug</v>
      </c>
      <c r="J444" s="3">
        <f>SUMIFS(tbl_OrderProduct[LinePrice],tbl_OrderProduct[OrderID],tbl_Order[[#This Row],[OrderID]])</f>
        <v>341.41999999999996</v>
      </c>
      <c r="K444" s="3" cm="1">
        <f t="array" ref="K444">tbl_Order[[#This Row],[Order Price]]*_xlfn.XLOOKUP(tbl_Order[[#This Row],[Order Year]],_xlfn.ANCHORARRAY('BYROW,BYCOL,MAP Exercises'!$J$111),'BYROW,BYCOL,MAP Exercises'!$L$111:$L$120)</f>
        <v>392.63299999999992</v>
      </c>
    </row>
    <row r="445" spans="1:11" x14ac:dyDescent="0.4">
      <c r="A445" t="s">
        <v>611</v>
      </c>
      <c r="B445" t="s">
        <v>2300</v>
      </c>
      <c r="C445" s="1">
        <v>43318</v>
      </c>
      <c r="D445" t="s">
        <v>15</v>
      </c>
      <c r="E445" t="s">
        <v>18</v>
      </c>
      <c r="F445" t="s">
        <v>16</v>
      </c>
      <c r="G445">
        <f>YEAR(tbl_Order[[#This Row],[OrderDate]])</f>
        <v>2018</v>
      </c>
      <c r="H445">
        <f>MONTH(tbl_Order[[#This Row],[OrderDate]])</f>
        <v>8</v>
      </c>
      <c r="I445" t="str">
        <f>TEXT(tbl_Order[[#This Row],[OrderDate]],"mmm")</f>
        <v>Aug</v>
      </c>
      <c r="J445" s="3">
        <f>SUMIFS(tbl_OrderProduct[LinePrice],tbl_OrderProduct[OrderID],tbl_Order[[#This Row],[OrderID]])</f>
        <v>286.94</v>
      </c>
      <c r="K445" s="3" cm="1">
        <f t="array" ref="K445">tbl_Order[[#This Row],[Order Price]]*_xlfn.XLOOKUP(tbl_Order[[#This Row],[Order Year]],_xlfn.ANCHORARRAY('BYROW,BYCOL,MAP Exercises'!$J$111),'BYROW,BYCOL,MAP Exercises'!$L$111:$L$120)</f>
        <v>329.98099999999999</v>
      </c>
    </row>
    <row r="446" spans="1:11" x14ac:dyDescent="0.4">
      <c r="A446" t="s">
        <v>612</v>
      </c>
      <c r="B446" t="s">
        <v>1786</v>
      </c>
      <c r="C446" s="1">
        <v>43321</v>
      </c>
      <c r="D446" t="s">
        <v>15</v>
      </c>
      <c r="E446" t="s">
        <v>167</v>
      </c>
      <c r="F446" t="s">
        <v>16</v>
      </c>
      <c r="G446">
        <f>YEAR(tbl_Order[[#This Row],[OrderDate]])</f>
        <v>2018</v>
      </c>
      <c r="H446">
        <f>MONTH(tbl_Order[[#This Row],[OrderDate]])</f>
        <v>8</v>
      </c>
      <c r="I446" t="str">
        <f>TEXT(tbl_Order[[#This Row],[OrderDate]],"mmm")</f>
        <v>Aug</v>
      </c>
      <c r="J446" s="3">
        <f>SUMIFS(tbl_OrderProduct[LinePrice],tbl_OrderProduct[OrderID],tbl_Order[[#This Row],[OrderID]])</f>
        <v>24</v>
      </c>
      <c r="K446" s="3" cm="1">
        <f t="array" ref="K446">tbl_Order[[#This Row],[Order Price]]*_xlfn.XLOOKUP(tbl_Order[[#This Row],[Order Year]],_xlfn.ANCHORARRAY('BYROW,BYCOL,MAP Exercises'!$J$111),'BYROW,BYCOL,MAP Exercises'!$L$111:$L$120)</f>
        <v>27.599999999999998</v>
      </c>
    </row>
    <row r="447" spans="1:11" x14ac:dyDescent="0.4">
      <c r="A447" t="s">
        <v>613</v>
      </c>
      <c r="B447" t="s">
        <v>2028</v>
      </c>
      <c r="C447" s="1">
        <v>43322</v>
      </c>
      <c r="D447" t="s">
        <v>15</v>
      </c>
      <c r="E447" t="s">
        <v>167</v>
      </c>
      <c r="F447" t="s">
        <v>16</v>
      </c>
      <c r="G447">
        <f>YEAR(tbl_Order[[#This Row],[OrderDate]])</f>
        <v>2018</v>
      </c>
      <c r="H447">
        <f>MONTH(tbl_Order[[#This Row],[OrderDate]])</f>
        <v>8</v>
      </c>
      <c r="I447" t="str">
        <f>TEXT(tbl_Order[[#This Row],[OrderDate]],"mmm")</f>
        <v>Aug</v>
      </c>
      <c r="J447" s="3">
        <f>SUMIFS(tbl_OrderProduct[LinePrice],tbl_OrderProduct[OrderID],tbl_Order[[#This Row],[OrderID]])</f>
        <v>198.98</v>
      </c>
      <c r="K447" s="3" cm="1">
        <f t="array" ref="K447">tbl_Order[[#This Row],[Order Price]]*_xlfn.XLOOKUP(tbl_Order[[#This Row],[Order Year]],_xlfn.ANCHORARRAY('BYROW,BYCOL,MAP Exercises'!$J$111),'BYROW,BYCOL,MAP Exercises'!$L$111:$L$120)</f>
        <v>228.82699999999997</v>
      </c>
    </row>
    <row r="448" spans="1:11" x14ac:dyDescent="0.4">
      <c r="A448" t="s">
        <v>614</v>
      </c>
      <c r="B448" t="s">
        <v>2396</v>
      </c>
      <c r="C448" s="1">
        <v>43323</v>
      </c>
      <c r="D448" t="s">
        <v>15</v>
      </c>
      <c r="E448" t="s">
        <v>18</v>
      </c>
      <c r="F448" t="s">
        <v>16</v>
      </c>
      <c r="G448">
        <f>YEAR(tbl_Order[[#This Row],[OrderDate]])</f>
        <v>2018</v>
      </c>
      <c r="H448">
        <f>MONTH(tbl_Order[[#This Row],[OrderDate]])</f>
        <v>8</v>
      </c>
      <c r="I448" t="str">
        <f>TEXT(tbl_Order[[#This Row],[OrderDate]],"mmm")</f>
        <v>Aug</v>
      </c>
      <c r="J448" s="3">
        <f>SUMIFS(tbl_OrderProduct[LinePrice],tbl_OrderProduct[OrderID],tbl_Order[[#This Row],[OrderID]])</f>
        <v>12.95</v>
      </c>
      <c r="K448" s="3" cm="1">
        <f t="array" ref="K448">tbl_Order[[#This Row],[Order Price]]*_xlfn.XLOOKUP(tbl_Order[[#This Row],[Order Year]],_xlfn.ANCHORARRAY('BYROW,BYCOL,MAP Exercises'!$J$111),'BYROW,BYCOL,MAP Exercises'!$L$111:$L$120)</f>
        <v>14.892499999999998</v>
      </c>
    </row>
    <row r="449" spans="1:11" x14ac:dyDescent="0.4">
      <c r="A449" t="s">
        <v>615</v>
      </c>
      <c r="B449" t="s">
        <v>2544</v>
      </c>
      <c r="C449" s="1">
        <v>43325</v>
      </c>
      <c r="D449" t="s">
        <v>15</v>
      </c>
      <c r="E449" t="s">
        <v>18</v>
      </c>
      <c r="F449" t="s">
        <v>16</v>
      </c>
      <c r="G449">
        <f>YEAR(tbl_Order[[#This Row],[OrderDate]])</f>
        <v>2018</v>
      </c>
      <c r="H449">
        <f>MONTH(tbl_Order[[#This Row],[OrderDate]])</f>
        <v>8</v>
      </c>
      <c r="I449" t="str">
        <f>TEXT(tbl_Order[[#This Row],[OrderDate]],"mmm")</f>
        <v>Aug</v>
      </c>
      <c r="J449" s="3">
        <f>SUMIFS(tbl_OrderProduct[LinePrice],tbl_OrderProduct[OrderID],tbl_Order[[#This Row],[OrderID]])</f>
        <v>309.35000000000002</v>
      </c>
      <c r="K449" s="3" cm="1">
        <f t="array" ref="K449">tbl_Order[[#This Row],[Order Price]]*_xlfn.XLOOKUP(tbl_Order[[#This Row],[Order Year]],_xlfn.ANCHORARRAY('BYROW,BYCOL,MAP Exercises'!$J$111),'BYROW,BYCOL,MAP Exercises'!$L$111:$L$120)</f>
        <v>355.7525</v>
      </c>
    </row>
    <row r="450" spans="1:11" x14ac:dyDescent="0.4">
      <c r="A450" t="s">
        <v>616</v>
      </c>
      <c r="B450" t="s">
        <v>2288</v>
      </c>
      <c r="C450" s="1">
        <v>43329</v>
      </c>
      <c r="D450" t="s">
        <v>17</v>
      </c>
      <c r="E450" t="s">
        <v>167</v>
      </c>
      <c r="F450" t="s">
        <v>16</v>
      </c>
      <c r="G450">
        <f>YEAR(tbl_Order[[#This Row],[OrderDate]])</f>
        <v>2018</v>
      </c>
      <c r="H450">
        <f>MONTH(tbl_Order[[#This Row],[OrderDate]])</f>
        <v>8</v>
      </c>
      <c r="I450" t="str">
        <f>TEXT(tbl_Order[[#This Row],[OrderDate]],"mmm")</f>
        <v>Aug</v>
      </c>
      <c r="J450" s="3">
        <f>SUMIFS(tbl_OrderProduct[LinePrice],tbl_OrderProduct[OrderID],tbl_Order[[#This Row],[OrderID]])</f>
        <v>255.36000000000004</v>
      </c>
      <c r="K450" s="3" cm="1">
        <f t="array" ref="K450">tbl_Order[[#This Row],[Order Price]]*_xlfn.XLOOKUP(tbl_Order[[#This Row],[Order Year]],_xlfn.ANCHORARRAY('BYROW,BYCOL,MAP Exercises'!$J$111),'BYROW,BYCOL,MAP Exercises'!$L$111:$L$120)</f>
        <v>293.66400000000004</v>
      </c>
    </row>
    <row r="451" spans="1:11" x14ac:dyDescent="0.4">
      <c r="A451" t="s">
        <v>617</v>
      </c>
      <c r="B451" t="s">
        <v>1952</v>
      </c>
      <c r="C451" s="1">
        <v>43330</v>
      </c>
      <c r="D451" t="s">
        <v>15</v>
      </c>
      <c r="E451" t="s">
        <v>167</v>
      </c>
      <c r="F451" t="s">
        <v>16</v>
      </c>
      <c r="G451">
        <f>YEAR(tbl_Order[[#This Row],[OrderDate]])</f>
        <v>2018</v>
      </c>
      <c r="H451">
        <f>MONTH(tbl_Order[[#This Row],[OrderDate]])</f>
        <v>8</v>
      </c>
      <c r="I451" t="str">
        <f>TEXT(tbl_Order[[#This Row],[OrderDate]],"mmm")</f>
        <v>Aug</v>
      </c>
      <c r="J451" s="3">
        <f>SUMIFS(tbl_OrderProduct[LinePrice],tbl_OrderProduct[OrderID],tbl_Order[[#This Row],[OrderID]])</f>
        <v>102.47</v>
      </c>
      <c r="K451" s="3" cm="1">
        <f t="array" ref="K451">tbl_Order[[#This Row],[Order Price]]*_xlfn.XLOOKUP(tbl_Order[[#This Row],[Order Year]],_xlfn.ANCHORARRAY('BYROW,BYCOL,MAP Exercises'!$J$111),'BYROW,BYCOL,MAP Exercises'!$L$111:$L$120)</f>
        <v>117.84049999999999</v>
      </c>
    </row>
    <row r="452" spans="1:11" x14ac:dyDescent="0.4">
      <c r="A452" t="s">
        <v>618</v>
      </c>
      <c r="B452" t="s">
        <v>2173</v>
      </c>
      <c r="C452" s="1">
        <v>43332</v>
      </c>
      <c r="D452" t="s">
        <v>15</v>
      </c>
      <c r="E452" t="s">
        <v>167</v>
      </c>
      <c r="F452" t="s">
        <v>16</v>
      </c>
      <c r="G452">
        <f>YEAR(tbl_Order[[#This Row],[OrderDate]])</f>
        <v>2018</v>
      </c>
      <c r="H452">
        <f>MONTH(tbl_Order[[#This Row],[OrderDate]])</f>
        <v>8</v>
      </c>
      <c r="I452" t="str">
        <f>TEXT(tbl_Order[[#This Row],[OrderDate]],"mmm")</f>
        <v>Aug</v>
      </c>
      <c r="J452" s="3">
        <f>SUMIFS(tbl_OrderProduct[LinePrice],tbl_OrderProduct[OrderID],tbl_Order[[#This Row],[OrderID]])</f>
        <v>222.42000000000002</v>
      </c>
      <c r="K452" s="3" cm="1">
        <f t="array" ref="K452">tbl_Order[[#This Row],[Order Price]]*_xlfn.XLOOKUP(tbl_Order[[#This Row],[Order Year]],_xlfn.ANCHORARRAY('BYROW,BYCOL,MAP Exercises'!$J$111),'BYROW,BYCOL,MAP Exercises'!$L$111:$L$120)</f>
        <v>255.78299999999999</v>
      </c>
    </row>
    <row r="453" spans="1:11" x14ac:dyDescent="0.4">
      <c r="A453" t="s">
        <v>619</v>
      </c>
      <c r="B453" t="s">
        <v>2636</v>
      </c>
      <c r="C453" s="1">
        <v>43334</v>
      </c>
      <c r="D453" t="s">
        <v>17</v>
      </c>
      <c r="E453" t="s">
        <v>18</v>
      </c>
      <c r="F453" t="s">
        <v>16</v>
      </c>
      <c r="G453">
        <f>YEAR(tbl_Order[[#This Row],[OrderDate]])</f>
        <v>2018</v>
      </c>
      <c r="H453">
        <f>MONTH(tbl_Order[[#This Row],[OrderDate]])</f>
        <v>8</v>
      </c>
      <c r="I453" t="str">
        <f>TEXT(tbl_Order[[#This Row],[OrderDate]],"mmm")</f>
        <v>Aug</v>
      </c>
      <c r="J453" s="3">
        <f>SUMIFS(tbl_OrderProduct[LinePrice],tbl_OrderProduct[OrderID],tbl_Order[[#This Row],[OrderID]])</f>
        <v>29</v>
      </c>
      <c r="K453" s="3" cm="1">
        <f t="array" ref="K453">tbl_Order[[#This Row],[Order Price]]*_xlfn.XLOOKUP(tbl_Order[[#This Row],[Order Year]],_xlfn.ANCHORARRAY('BYROW,BYCOL,MAP Exercises'!$J$111),'BYROW,BYCOL,MAP Exercises'!$L$111:$L$120)</f>
        <v>33.349999999999994</v>
      </c>
    </row>
    <row r="454" spans="1:11" x14ac:dyDescent="0.4">
      <c r="A454" t="s">
        <v>620</v>
      </c>
      <c r="B454" t="s">
        <v>2377</v>
      </c>
      <c r="C454" s="1">
        <v>43337</v>
      </c>
      <c r="D454" t="s">
        <v>15</v>
      </c>
      <c r="E454" t="s">
        <v>167</v>
      </c>
      <c r="F454" t="s">
        <v>16</v>
      </c>
      <c r="G454">
        <f>YEAR(tbl_Order[[#This Row],[OrderDate]])</f>
        <v>2018</v>
      </c>
      <c r="H454">
        <f>MONTH(tbl_Order[[#This Row],[OrderDate]])</f>
        <v>8</v>
      </c>
      <c r="I454" t="str">
        <f>TEXT(tbl_Order[[#This Row],[OrderDate]],"mmm")</f>
        <v>Aug</v>
      </c>
      <c r="J454" s="3">
        <f>SUMIFS(tbl_OrderProduct[LinePrice],tbl_OrderProduct[OrderID],tbl_Order[[#This Row],[OrderID]])</f>
        <v>47</v>
      </c>
      <c r="K454" s="3" cm="1">
        <f t="array" ref="K454">tbl_Order[[#This Row],[Order Price]]*_xlfn.XLOOKUP(tbl_Order[[#This Row],[Order Year]],_xlfn.ANCHORARRAY('BYROW,BYCOL,MAP Exercises'!$J$111),'BYROW,BYCOL,MAP Exercises'!$L$111:$L$120)</f>
        <v>54.05</v>
      </c>
    </row>
    <row r="455" spans="1:11" x14ac:dyDescent="0.4">
      <c r="A455" t="s">
        <v>621</v>
      </c>
      <c r="B455" t="s">
        <v>1994</v>
      </c>
      <c r="C455" s="1">
        <v>43339</v>
      </c>
      <c r="D455" t="s">
        <v>15</v>
      </c>
      <c r="E455" t="s">
        <v>167</v>
      </c>
      <c r="F455" t="s">
        <v>16</v>
      </c>
      <c r="G455">
        <f>YEAR(tbl_Order[[#This Row],[OrderDate]])</f>
        <v>2018</v>
      </c>
      <c r="H455">
        <f>MONTH(tbl_Order[[#This Row],[OrderDate]])</f>
        <v>8</v>
      </c>
      <c r="I455" t="str">
        <f>TEXT(tbl_Order[[#This Row],[OrderDate]],"mmm")</f>
        <v>Aug</v>
      </c>
      <c r="J455" s="3">
        <f>SUMIFS(tbl_OrderProduct[LinePrice],tbl_OrderProduct[OrderID],tbl_Order[[#This Row],[OrderID]])</f>
        <v>15.5</v>
      </c>
      <c r="K455" s="3" cm="1">
        <f t="array" ref="K455">tbl_Order[[#This Row],[Order Price]]*_xlfn.XLOOKUP(tbl_Order[[#This Row],[Order Year]],_xlfn.ANCHORARRAY('BYROW,BYCOL,MAP Exercises'!$J$111),'BYROW,BYCOL,MAP Exercises'!$L$111:$L$120)</f>
        <v>17.824999999999999</v>
      </c>
    </row>
    <row r="456" spans="1:11" x14ac:dyDescent="0.4">
      <c r="A456" t="s">
        <v>622</v>
      </c>
      <c r="B456" t="s">
        <v>2510</v>
      </c>
      <c r="C456" s="1">
        <v>43341</v>
      </c>
      <c r="D456" t="s">
        <v>15</v>
      </c>
      <c r="E456" t="s">
        <v>18</v>
      </c>
      <c r="F456" t="s">
        <v>16</v>
      </c>
      <c r="G456">
        <f>YEAR(tbl_Order[[#This Row],[OrderDate]])</f>
        <v>2018</v>
      </c>
      <c r="H456">
        <f>MONTH(tbl_Order[[#This Row],[OrderDate]])</f>
        <v>8</v>
      </c>
      <c r="I456" t="str">
        <f>TEXT(tbl_Order[[#This Row],[OrderDate]],"mmm")</f>
        <v>Aug</v>
      </c>
      <c r="J456" s="3">
        <f>SUMIFS(tbl_OrderProduct[LinePrice],tbl_OrderProduct[OrderID],tbl_Order[[#This Row],[OrderID]])</f>
        <v>98.98</v>
      </c>
      <c r="K456" s="3" cm="1">
        <f t="array" ref="K456">tbl_Order[[#This Row],[Order Price]]*_xlfn.XLOOKUP(tbl_Order[[#This Row],[Order Year]],_xlfn.ANCHORARRAY('BYROW,BYCOL,MAP Exercises'!$J$111),'BYROW,BYCOL,MAP Exercises'!$L$111:$L$120)</f>
        <v>113.827</v>
      </c>
    </row>
    <row r="457" spans="1:11" x14ac:dyDescent="0.4">
      <c r="A457" t="s">
        <v>623</v>
      </c>
      <c r="B457" t="s">
        <v>2114</v>
      </c>
      <c r="C457" s="1">
        <v>43344</v>
      </c>
      <c r="D457" t="s">
        <v>15</v>
      </c>
      <c r="E457" t="s">
        <v>20</v>
      </c>
      <c r="F457" t="s">
        <v>16</v>
      </c>
      <c r="G457">
        <f>YEAR(tbl_Order[[#This Row],[OrderDate]])</f>
        <v>2018</v>
      </c>
      <c r="H457">
        <f>MONTH(tbl_Order[[#This Row],[OrderDate]])</f>
        <v>9</v>
      </c>
      <c r="I457" t="str">
        <f>TEXT(tbl_Order[[#This Row],[OrderDate]],"mmm")</f>
        <v>Sep</v>
      </c>
      <c r="J457" s="3">
        <f>SUMIFS(tbl_OrderProduct[LinePrice],tbl_OrderProduct[OrderID],tbl_Order[[#This Row],[OrderID]])</f>
        <v>35</v>
      </c>
      <c r="K457" s="3" cm="1">
        <f t="array" ref="K457">tbl_Order[[#This Row],[Order Price]]*_xlfn.XLOOKUP(tbl_Order[[#This Row],[Order Year]],_xlfn.ANCHORARRAY('BYROW,BYCOL,MAP Exercises'!$J$111),'BYROW,BYCOL,MAP Exercises'!$L$111:$L$120)</f>
        <v>40.25</v>
      </c>
    </row>
    <row r="458" spans="1:11" x14ac:dyDescent="0.4">
      <c r="A458" t="s">
        <v>624</v>
      </c>
      <c r="B458" t="s">
        <v>2207</v>
      </c>
      <c r="C458" s="1">
        <v>43346</v>
      </c>
      <c r="D458" t="s">
        <v>15</v>
      </c>
      <c r="E458" t="s">
        <v>167</v>
      </c>
      <c r="F458" t="s">
        <v>16</v>
      </c>
      <c r="G458">
        <f>YEAR(tbl_Order[[#This Row],[OrderDate]])</f>
        <v>2018</v>
      </c>
      <c r="H458">
        <f>MONTH(tbl_Order[[#This Row],[OrderDate]])</f>
        <v>9</v>
      </c>
      <c r="I458" t="str">
        <f>TEXT(tbl_Order[[#This Row],[OrderDate]],"mmm")</f>
        <v>Sep</v>
      </c>
      <c r="J458" s="3">
        <f>SUMIFS(tbl_OrderProduct[LinePrice],tbl_OrderProduct[OrderID],tbl_Order[[#This Row],[OrderID]])</f>
        <v>65.489999999999995</v>
      </c>
      <c r="K458" s="3" cm="1">
        <f t="array" ref="K458">tbl_Order[[#This Row],[Order Price]]*_xlfn.XLOOKUP(tbl_Order[[#This Row],[Order Year]],_xlfn.ANCHORARRAY('BYROW,BYCOL,MAP Exercises'!$J$111),'BYROW,BYCOL,MAP Exercises'!$L$111:$L$120)</f>
        <v>75.313499999999991</v>
      </c>
    </row>
    <row r="459" spans="1:11" x14ac:dyDescent="0.4">
      <c r="A459" t="s">
        <v>625</v>
      </c>
      <c r="B459" t="s">
        <v>1995</v>
      </c>
      <c r="C459" s="1">
        <v>43349</v>
      </c>
      <c r="D459" t="s">
        <v>15</v>
      </c>
      <c r="E459" t="s">
        <v>167</v>
      </c>
      <c r="F459" t="s">
        <v>16</v>
      </c>
      <c r="G459">
        <f>YEAR(tbl_Order[[#This Row],[OrderDate]])</f>
        <v>2018</v>
      </c>
      <c r="H459">
        <f>MONTH(tbl_Order[[#This Row],[OrderDate]])</f>
        <v>9</v>
      </c>
      <c r="I459" t="str">
        <f>TEXT(tbl_Order[[#This Row],[OrderDate]],"mmm")</f>
        <v>Sep</v>
      </c>
      <c r="J459" s="3">
        <f>SUMIFS(tbl_OrderProduct[LinePrice],tbl_OrderProduct[OrderID],tbl_Order[[#This Row],[OrderID]])</f>
        <v>157.38</v>
      </c>
      <c r="K459" s="3" cm="1">
        <f t="array" ref="K459">tbl_Order[[#This Row],[Order Price]]*_xlfn.XLOOKUP(tbl_Order[[#This Row],[Order Year]],_xlfn.ANCHORARRAY('BYROW,BYCOL,MAP Exercises'!$J$111),'BYROW,BYCOL,MAP Exercises'!$L$111:$L$120)</f>
        <v>180.98699999999999</v>
      </c>
    </row>
    <row r="460" spans="1:11" x14ac:dyDescent="0.4">
      <c r="A460" t="s">
        <v>626</v>
      </c>
      <c r="B460" t="s">
        <v>1906</v>
      </c>
      <c r="C460" s="1">
        <v>43352</v>
      </c>
      <c r="D460" t="s">
        <v>15</v>
      </c>
      <c r="E460" t="s">
        <v>18</v>
      </c>
      <c r="F460" t="s">
        <v>16</v>
      </c>
      <c r="G460">
        <f>YEAR(tbl_Order[[#This Row],[OrderDate]])</f>
        <v>2018</v>
      </c>
      <c r="H460">
        <f>MONTH(tbl_Order[[#This Row],[OrderDate]])</f>
        <v>9</v>
      </c>
      <c r="I460" t="str">
        <f>TEXT(tbl_Order[[#This Row],[OrderDate]],"mmm")</f>
        <v>Sep</v>
      </c>
      <c r="J460" s="3">
        <f>SUMIFS(tbl_OrderProduct[LinePrice],tbl_OrderProduct[OrderID],tbl_Order[[#This Row],[OrderID]])</f>
        <v>37.950000000000003</v>
      </c>
      <c r="K460" s="3" cm="1">
        <f t="array" ref="K460">tbl_Order[[#This Row],[Order Price]]*_xlfn.XLOOKUP(tbl_Order[[#This Row],[Order Year]],_xlfn.ANCHORARRAY('BYROW,BYCOL,MAP Exercises'!$J$111),'BYROW,BYCOL,MAP Exercises'!$L$111:$L$120)</f>
        <v>43.642499999999998</v>
      </c>
    </row>
    <row r="461" spans="1:11" x14ac:dyDescent="0.4">
      <c r="A461" t="s">
        <v>627</v>
      </c>
      <c r="B461" t="s">
        <v>2115</v>
      </c>
      <c r="C461" s="1">
        <v>43352</v>
      </c>
      <c r="D461" t="s">
        <v>15</v>
      </c>
      <c r="E461" t="s">
        <v>167</v>
      </c>
      <c r="F461" t="s">
        <v>16</v>
      </c>
      <c r="G461">
        <f>YEAR(tbl_Order[[#This Row],[OrderDate]])</f>
        <v>2018</v>
      </c>
      <c r="H461">
        <f>MONTH(tbl_Order[[#This Row],[OrderDate]])</f>
        <v>9</v>
      </c>
      <c r="I461" t="str">
        <f>TEXT(tbl_Order[[#This Row],[OrderDate]],"mmm")</f>
        <v>Sep</v>
      </c>
      <c r="J461" s="3">
        <f>SUMIFS(tbl_OrderProduct[LinePrice],tbl_OrderProduct[OrderID],tbl_Order[[#This Row],[OrderID]])</f>
        <v>357.45</v>
      </c>
      <c r="K461" s="3" cm="1">
        <f t="array" ref="K461">tbl_Order[[#This Row],[Order Price]]*_xlfn.XLOOKUP(tbl_Order[[#This Row],[Order Year]],_xlfn.ANCHORARRAY('BYROW,BYCOL,MAP Exercises'!$J$111),'BYROW,BYCOL,MAP Exercises'!$L$111:$L$120)</f>
        <v>411.06749999999994</v>
      </c>
    </row>
    <row r="462" spans="1:11" x14ac:dyDescent="0.4">
      <c r="A462" t="s">
        <v>628</v>
      </c>
      <c r="B462" t="s">
        <v>2049</v>
      </c>
      <c r="C462" s="1">
        <v>43356</v>
      </c>
      <c r="D462" t="s">
        <v>15</v>
      </c>
      <c r="E462" t="s">
        <v>18</v>
      </c>
      <c r="F462" t="s">
        <v>16</v>
      </c>
      <c r="G462">
        <f>YEAR(tbl_Order[[#This Row],[OrderDate]])</f>
        <v>2018</v>
      </c>
      <c r="H462">
        <f>MONTH(tbl_Order[[#This Row],[OrderDate]])</f>
        <v>9</v>
      </c>
      <c r="I462" t="str">
        <f>TEXT(tbl_Order[[#This Row],[OrderDate]],"mmm")</f>
        <v>Sep</v>
      </c>
      <c r="J462" s="3">
        <f>SUMIFS(tbl_OrderProduct[LinePrice],tbl_OrderProduct[OrderID],tbl_Order[[#This Row],[OrderID]])</f>
        <v>116.89</v>
      </c>
      <c r="K462" s="3" cm="1">
        <f t="array" ref="K462">tbl_Order[[#This Row],[Order Price]]*_xlfn.XLOOKUP(tbl_Order[[#This Row],[Order Year]],_xlfn.ANCHORARRAY('BYROW,BYCOL,MAP Exercises'!$J$111),'BYROW,BYCOL,MAP Exercises'!$L$111:$L$120)</f>
        <v>134.42349999999999</v>
      </c>
    </row>
    <row r="463" spans="1:11" x14ac:dyDescent="0.4">
      <c r="A463" t="s">
        <v>629</v>
      </c>
      <c r="B463" t="s">
        <v>2091</v>
      </c>
      <c r="C463" s="1">
        <v>43358</v>
      </c>
      <c r="D463" t="s">
        <v>15</v>
      </c>
      <c r="E463" t="s">
        <v>20</v>
      </c>
      <c r="F463" t="s">
        <v>16</v>
      </c>
      <c r="G463">
        <f>YEAR(tbl_Order[[#This Row],[OrderDate]])</f>
        <v>2018</v>
      </c>
      <c r="H463">
        <f>MONTH(tbl_Order[[#This Row],[OrderDate]])</f>
        <v>9</v>
      </c>
      <c r="I463" t="str">
        <f>TEXT(tbl_Order[[#This Row],[OrderDate]],"mmm")</f>
        <v>Sep</v>
      </c>
      <c r="J463" s="3">
        <f>SUMIFS(tbl_OrderProduct[LinePrice],tbl_OrderProduct[OrderID],tbl_Order[[#This Row],[OrderID]])</f>
        <v>221.38</v>
      </c>
      <c r="K463" s="3" cm="1">
        <f t="array" ref="K463">tbl_Order[[#This Row],[Order Price]]*_xlfn.XLOOKUP(tbl_Order[[#This Row],[Order Year]],_xlfn.ANCHORARRAY('BYROW,BYCOL,MAP Exercises'!$J$111),'BYROW,BYCOL,MAP Exercises'!$L$111:$L$120)</f>
        <v>254.58699999999999</v>
      </c>
    </row>
    <row r="464" spans="1:11" x14ac:dyDescent="0.4">
      <c r="A464" t="s">
        <v>630</v>
      </c>
      <c r="B464" t="s">
        <v>1767</v>
      </c>
      <c r="C464" s="1">
        <v>43361</v>
      </c>
      <c r="D464" t="s">
        <v>17</v>
      </c>
      <c r="E464" t="s">
        <v>18</v>
      </c>
      <c r="F464" t="s">
        <v>16</v>
      </c>
      <c r="G464">
        <f>YEAR(tbl_Order[[#This Row],[OrderDate]])</f>
        <v>2018</v>
      </c>
      <c r="H464">
        <f>MONTH(tbl_Order[[#This Row],[OrderDate]])</f>
        <v>9</v>
      </c>
      <c r="I464" t="str">
        <f>TEXT(tbl_Order[[#This Row],[OrderDate]],"mmm")</f>
        <v>Sep</v>
      </c>
      <c r="J464" s="3">
        <f>SUMIFS(tbl_OrderProduct[LinePrice],tbl_OrderProduct[OrderID],tbl_Order[[#This Row],[OrderID]])</f>
        <v>125.8</v>
      </c>
      <c r="K464" s="3" cm="1">
        <f t="array" ref="K464">tbl_Order[[#This Row],[Order Price]]*_xlfn.XLOOKUP(tbl_Order[[#This Row],[Order Year]],_xlfn.ANCHORARRAY('BYROW,BYCOL,MAP Exercises'!$J$111),'BYROW,BYCOL,MAP Exercises'!$L$111:$L$120)</f>
        <v>144.66999999999999</v>
      </c>
    </row>
    <row r="465" spans="1:11" x14ac:dyDescent="0.4">
      <c r="A465" t="s">
        <v>631</v>
      </c>
      <c r="B465" t="s">
        <v>2424</v>
      </c>
      <c r="C465" s="1">
        <v>43363</v>
      </c>
      <c r="D465" t="s">
        <v>15</v>
      </c>
      <c r="E465" t="s">
        <v>18</v>
      </c>
      <c r="F465" t="s">
        <v>16</v>
      </c>
      <c r="G465">
        <f>YEAR(tbl_Order[[#This Row],[OrderDate]])</f>
        <v>2018</v>
      </c>
      <c r="H465">
        <f>MONTH(tbl_Order[[#This Row],[OrderDate]])</f>
        <v>9</v>
      </c>
      <c r="I465" t="str">
        <f>TEXT(tbl_Order[[#This Row],[OrderDate]],"mmm")</f>
        <v>Sep</v>
      </c>
      <c r="J465" s="3">
        <f>SUMIFS(tbl_OrderProduct[LinePrice],tbl_OrderProduct[OrderID],tbl_Order[[#This Row],[OrderID]])</f>
        <v>322.89</v>
      </c>
      <c r="K465" s="3" cm="1">
        <f t="array" ref="K465">tbl_Order[[#This Row],[Order Price]]*_xlfn.XLOOKUP(tbl_Order[[#This Row],[Order Year]],_xlfn.ANCHORARRAY('BYROW,BYCOL,MAP Exercises'!$J$111),'BYROW,BYCOL,MAP Exercises'!$L$111:$L$120)</f>
        <v>371.32349999999997</v>
      </c>
    </row>
    <row r="466" spans="1:11" x14ac:dyDescent="0.4">
      <c r="A466" t="s">
        <v>632</v>
      </c>
      <c r="B466" t="s">
        <v>2144</v>
      </c>
      <c r="C466" s="1">
        <v>43366</v>
      </c>
      <c r="D466" t="s">
        <v>15</v>
      </c>
      <c r="E466" t="s">
        <v>18</v>
      </c>
      <c r="F466" t="s">
        <v>16</v>
      </c>
      <c r="G466">
        <f>YEAR(tbl_Order[[#This Row],[OrderDate]])</f>
        <v>2018</v>
      </c>
      <c r="H466">
        <f>MONTH(tbl_Order[[#This Row],[OrderDate]])</f>
        <v>9</v>
      </c>
      <c r="I466" t="str">
        <f>TEXT(tbl_Order[[#This Row],[OrderDate]],"mmm")</f>
        <v>Sep</v>
      </c>
      <c r="J466" s="3">
        <f>SUMIFS(tbl_OrderProduct[LinePrice],tbl_OrderProduct[OrderID],tbl_Order[[#This Row],[OrderID]])</f>
        <v>59.95</v>
      </c>
      <c r="K466" s="3" cm="1">
        <f t="array" ref="K466">tbl_Order[[#This Row],[Order Price]]*_xlfn.XLOOKUP(tbl_Order[[#This Row],[Order Year]],_xlfn.ANCHORARRAY('BYROW,BYCOL,MAP Exercises'!$J$111),'BYROW,BYCOL,MAP Exercises'!$L$111:$L$120)</f>
        <v>68.942499999999995</v>
      </c>
    </row>
    <row r="467" spans="1:11" x14ac:dyDescent="0.4">
      <c r="A467" t="s">
        <v>633</v>
      </c>
      <c r="B467" t="s">
        <v>1829</v>
      </c>
      <c r="C467" s="1">
        <v>43367</v>
      </c>
      <c r="D467" t="s">
        <v>17</v>
      </c>
      <c r="E467" t="s">
        <v>167</v>
      </c>
      <c r="F467" t="s">
        <v>16</v>
      </c>
      <c r="G467">
        <f>YEAR(tbl_Order[[#This Row],[OrderDate]])</f>
        <v>2018</v>
      </c>
      <c r="H467">
        <f>MONTH(tbl_Order[[#This Row],[OrderDate]])</f>
        <v>9</v>
      </c>
      <c r="I467" t="str">
        <f>TEXT(tbl_Order[[#This Row],[OrderDate]],"mmm")</f>
        <v>Sep</v>
      </c>
      <c r="J467" s="3">
        <f>SUMIFS(tbl_OrderProduct[LinePrice],tbl_OrderProduct[OrderID],tbl_Order[[#This Row],[OrderID]])</f>
        <v>98</v>
      </c>
      <c r="K467" s="3" cm="1">
        <f t="array" ref="K467">tbl_Order[[#This Row],[Order Price]]*_xlfn.XLOOKUP(tbl_Order[[#This Row],[Order Year]],_xlfn.ANCHORARRAY('BYROW,BYCOL,MAP Exercises'!$J$111),'BYROW,BYCOL,MAP Exercises'!$L$111:$L$120)</f>
        <v>112.69999999999999</v>
      </c>
    </row>
    <row r="468" spans="1:11" x14ac:dyDescent="0.4">
      <c r="A468" t="s">
        <v>634</v>
      </c>
      <c r="B468" t="s">
        <v>2520</v>
      </c>
      <c r="C468" s="1">
        <v>43370</v>
      </c>
      <c r="D468" t="s">
        <v>15</v>
      </c>
      <c r="E468" t="s">
        <v>18</v>
      </c>
      <c r="F468" t="s">
        <v>16</v>
      </c>
      <c r="G468">
        <f>YEAR(tbl_Order[[#This Row],[OrderDate]])</f>
        <v>2018</v>
      </c>
      <c r="H468">
        <f>MONTH(tbl_Order[[#This Row],[OrderDate]])</f>
        <v>9</v>
      </c>
      <c r="I468" t="str">
        <f>TEXT(tbl_Order[[#This Row],[OrderDate]],"mmm")</f>
        <v>Sep</v>
      </c>
      <c r="J468" s="3">
        <f>SUMIFS(tbl_OrderProduct[LinePrice],tbl_OrderProduct[OrderID],tbl_Order[[#This Row],[OrderID]])</f>
        <v>383.38</v>
      </c>
      <c r="K468" s="3" cm="1">
        <f t="array" ref="K468">tbl_Order[[#This Row],[Order Price]]*_xlfn.XLOOKUP(tbl_Order[[#This Row],[Order Year]],_xlfn.ANCHORARRAY('BYROW,BYCOL,MAP Exercises'!$J$111),'BYROW,BYCOL,MAP Exercises'!$L$111:$L$120)</f>
        <v>440.88699999999994</v>
      </c>
    </row>
    <row r="469" spans="1:11" x14ac:dyDescent="0.4">
      <c r="A469" t="s">
        <v>635</v>
      </c>
      <c r="B469" t="s">
        <v>1877</v>
      </c>
      <c r="C469" s="1">
        <v>43372</v>
      </c>
      <c r="D469" t="s">
        <v>17</v>
      </c>
      <c r="E469" t="s">
        <v>167</v>
      </c>
      <c r="F469" t="s">
        <v>16</v>
      </c>
      <c r="G469">
        <f>YEAR(tbl_Order[[#This Row],[OrderDate]])</f>
        <v>2018</v>
      </c>
      <c r="H469">
        <f>MONTH(tbl_Order[[#This Row],[OrderDate]])</f>
        <v>9</v>
      </c>
      <c r="I469" t="str">
        <f>TEXT(tbl_Order[[#This Row],[OrderDate]],"mmm")</f>
        <v>Sep</v>
      </c>
      <c r="J469" s="3">
        <f>SUMIFS(tbl_OrderProduct[LinePrice],tbl_OrderProduct[OrderID],tbl_Order[[#This Row],[OrderID]])</f>
        <v>99</v>
      </c>
      <c r="K469" s="3" cm="1">
        <f t="array" ref="K469">tbl_Order[[#This Row],[Order Price]]*_xlfn.XLOOKUP(tbl_Order[[#This Row],[Order Year]],_xlfn.ANCHORARRAY('BYROW,BYCOL,MAP Exercises'!$J$111),'BYROW,BYCOL,MAP Exercises'!$L$111:$L$120)</f>
        <v>113.85</v>
      </c>
    </row>
    <row r="470" spans="1:11" x14ac:dyDescent="0.4">
      <c r="A470" t="s">
        <v>636</v>
      </c>
      <c r="B470" t="s">
        <v>2267</v>
      </c>
      <c r="C470" s="1">
        <v>43374</v>
      </c>
      <c r="D470" t="s">
        <v>15</v>
      </c>
      <c r="E470" t="s">
        <v>167</v>
      </c>
      <c r="F470" t="s">
        <v>16</v>
      </c>
      <c r="G470">
        <f>YEAR(tbl_Order[[#This Row],[OrderDate]])</f>
        <v>2018</v>
      </c>
      <c r="H470">
        <f>MONTH(tbl_Order[[#This Row],[OrderDate]])</f>
        <v>10</v>
      </c>
      <c r="I470" t="str">
        <f>TEXT(tbl_Order[[#This Row],[OrderDate]],"mmm")</f>
        <v>Oct</v>
      </c>
      <c r="J470" s="3">
        <f>SUMIFS(tbl_OrderProduct[LinePrice],tbl_OrderProduct[OrderID],tbl_Order[[#This Row],[OrderID]])</f>
        <v>79.5</v>
      </c>
      <c r="K470" s="3" cm="1">
        <f t="array" ref="K470">tbl_Order[[#This Row],[Order Price]]*_xlfn.XLOOKUP(tbl_Order[[#This Row],[Order Year]],_xlfn.ANCHORARRAY('BYROW,BYCOL,MAP Exercises'!$J$111),'BYROW,BYCOL,MAP Exercises'!$L$111:$L$120)</f>
        <v>91.424999999999997</v>
      </c>
    </row>
    <row r="471" spans="1:11" x14ac:dyDescent="0.4">
      <c r="A471" t="s">
        <v>637</v>
      </c>
      <c r="B471" t="s">
        <v>2097</v>
      </c>
      <c r="C471" s="1">
        <v>43375</v>
      </c>
      <c r="D471" t="s">
        <v>17</v>
      </c>
      <c r="E471" t="s">
        <v>20</v>
      </c>
      <c r="F471" t="s">
        <v>16</v>
      </c>
      <c r="G471">
        <f>YEAR(tbl_Order[[#This Row],[OrderDate]])</f>
        <v>2018</v>
      </c>
      <c r="H471">
        <f>MONTH(tbl_Order[[#This Row],[OrderDate]])</f>
        <v>10</v>
      </c>
      <c r="I471" t="str">
        <f>TEXT(tbl_Order[[#This Row],[OrderDate]],"mmm")</f>
        <v>Oct</v>
      </c>
      <c r="J471" s="3">
        <f>SUMIFS(tbl_OrderProduct[LinePrice],tbl_OrderProduct[OrderID],tbl_Order[[#This Row],[OrderID]])</f>
        <v>123.9</v>
      </c>
      <c r="K471" s="3" cm="1">
        <f t="array" ref="K471">tbl_Order[[#This Row],[Order Price]]*_xlfn.XLOOKUP(tbl_Order[[#This Row],[Order Year]],_xlfn.ANCHORARRAY('BYROW,BYCOL,MAP Exercises'!$J$111),'BYROW,BYCOL,MAP Exercises'!$L$111:$L$120)</f>
        <v>142.48499999999999</v>
      </c>
    </row>
    <row r="472" spans="1:11" x14ac:dyDescent="0.4">
      <c r="A472" t="s">
        <v>638</v>
      </c>
      <c r="B472" t="s">
        <v>2256</v>
      </c>
      <c r="C472" s="1">
        <v>43375</v>
      </c>
      <c r="D472" t="s">
        <v>17</v>
      </c>
      <c r="E472" t="s">
        <v>18</v>
      </c>
      <c r="F472" t="s">
        <v>16</v>
      </c>
      <c r="G472">
        <f>YEAR(tbl_Order[[#This Row],[OrderDate]])</f>
        <v>2018</v>
      </c>
      <c r="H472">
        <f>MONTH(tbl_Order[[#This Row],[OrderDate]])</f>
        <v>10</v>
      </c>
      <c r="I472" t="str">
        <f>TEXT(tbl_Order[[#This Row],[OrderDate]],"mmm")</f>
        <v>Oct</v>
      </c>
      <c r="J472" s="3">
        <f>SUMIFS(tbl_OrderProduct[LinePrice],tbl_OrderProduct[OrderID],tbl_Order[[#This Row],[OrderID]])</f>
        <v>109.98</v>
      </c>
      <c r="K472" s="3" cm="1">
        <f t="array" ref="K472">tbl_Order[[#This Row],[Order Price]]*_xlfn.XLOOKUP(tbl_Order[[#This Row],[Order Year]],_xlfn.ANCHORARRAY('BYROW,BYCOL,MAP Exercises'!$J$111),'BYROW,BYCOL,MAP Exercises'!$L$111:$L$120)</f>
        <v>126.47699999999999</v>
      </c>
    </row>
    <row r="473" spans="1:11" x14ac:dyDescent="0.4">
      <c r="A473" t="s">
        <v>639</v>
      </c>
      <c r="B473" t="s">
        <v>2625</v>
      </c>
      <c r="C473" s="1">
        <v>43379</v>
      </c>
      <c r="D473" t="s">
        <v>15</v>
      </c>
      <c r="E473" t="s">
        <v>167</v>
      </c>
      <c r="F473" t="s">
        <v>16</v>
      </c>
      <c r="G473">
        <f>YEAR(tbl_Order[[#This Row],[OrderDate]])</f>
        <v>2018</v>
      </c>
      <c r="H473">
        <f>MONTH(tbl_Order[[#This Row],[OrderDate]])</f>
        <v>10</v>
      </c>
      <c r="I473" t="str">
        <f>TEXT(tbl_Order[[#This Row],[OrderDate]],"mmm")</f>
        <v>Oct</v>
      </c>
      <c r="J473" s="3">
        <f>SUMIFS(tbl_OrderProduct[LinePrice],tbl_OrderProduct[OrderID],tbl_Order[[#This Row],[OrderID]])</f>
        <v>60.95</v>
      </c>
      <c r="K473" s="3" cm="1">
        <f t="array" ref="K473">tbl_Order[[#This Row],[Order Price]]*_xlfn.XLOOKUP(tbl_Order[[#This Row],[Order Year]],_xlfn.ANCHORARRAY('BYROW,BYCOL,MAP Exercises'!$J$111),'BYROW,BYCOL,MAP Exercises'!$L$111:$L$120)</f>
        <v>70.092500000000001</v>
      </c>
    </row>
    <row r="474" spans="1:11" x14ac:dyDescent="0.4">
      <c r="A474" t="s">
        <v>640</v>
      </c>
      <c r="B474" t="s">
        <v>2440</v>
      </c>
      <c r="C474" s="1">
        <v>43381</v>
      </c>
      <c r="D474" t="s">
        <v>17</v>
      </c>
      <c r="E474" t="s">
        <v>18</v>
      </c>
      <c r="F474" t="s">
        <v>16</v>
      </c>
      <c r="G474">
        <f>YEAR(tbl_Order[[#This Row],[OrderDate]])</f>
        <v>2018</v>
      </c>
      <c r="H474">
        <f>MONTH(tbl_Order[[#This Row],[OrderDate]])</f>
        <v>10</v>
      </c>
      <c r="I474" t="str">
        <f>TEXT(tbl_Order[[#This Row],[OrderDate]],"mmm")</f>
        <v>Oct</v>
      </c>
      <c r="J474" s="3">
        <f>SUMIFS(tbl_OrderProduct[LinePrice],tbl_OrderProduct[OrderID],tbl_Order[[#This Row],[OrderID]])</f>
        <v>124</v>
      </c>
      <c r="K474" s="3" cm="1">
        <f t="array" ref="K474">tbl_Order[[#This Row],[Order Price]]*_xlfn.XLOOKUP(tbl_Order[[#This Row],[Order Year]],_xlfn.ANCHORARRAY('BYROW,BYCOL,MAP Exercises'!$J$111),'BYROW,BYCOL,MAP Exercises'!$L$111:$L$120)</f>
        <v>142.6</v>
      </c>
    </row>
    <row r="475" spans="1:11" x14ac:dyDescent="0.4">
      <c r="A475" t="s">
        <v>641</v>
      </c>
      <c r="B475" t="s">
        <v>1751</v>
      </c>
      <c r="C475" s="1">
        <v>43382</v>
      </c>
      <c r="D475" t="s">
        <v>17</v>
      </c>
      <c r="E475" t="s">
        <v>18</v>
      </c>
      <c r="F475" t="s">
        <v>16</v>
      </c>
      <c r="G475">
        <f>YEAR(tbl_Order[[#This Row],[OrderDate]])</f>
        <v>2018</v>
      </c>
      <c r="H475">
        <f>MONTH(tbl_Order[[#This Row],[OrderDate]])</f>
        <v>10</v>
      </c>
      <c r="I475" t="str">
        <f>TEXT(tbl_Order[[#This Row],[OrderDate]],"mmm")</f>
        <v>Oct</v>
      </c>
      <c r="J475" s="3">
        <f>SUMIFS(tbl_OrderProduct[LinePrice],tbl_OrderProduct[OrderID],tbl_Order[[#This Row],[OrderID]])</f>
        <v>310.42</v>
      </c>
      <c r="K475" s="3" cm="1">
        <f t="array" ref="K475">tbl_Order[[#This Row],[Order Price]]*_xlfn.XLOOKUP(tbl_Order[[#This Row],[Order Year]],_xlfn.ANCHORARRAY('BYROW,BYCOL,MAP Exercises'!$J$111),'BYROW,BYCOL,MAP Exercises'!$L$111:$L$120)</f>
        <v>356.983</v>
      </c>
    </row>
    <row r="476" spans="1:11" x14ac:dyDescent="0.4">
      <c r="A476" t="s">
        <v>642</v>
      </c>
      <c r="B476" t="s">
        <v>2146</v>
      </c>
      <c r="C476" s="1">
        <v>43383</v>
      </c>
      <c r="D476" t="s">
        <v>15</v>
      </c>
      <c r="E476" t="s">
        <v>167</v>
      </c>
      <c r="F476" t="s">
        <v>16</v>
      </c>
      <c r="G476">
        <f>YEAR(tbl_Order[[#This Row],[OrderDate]])</f>
        <v>2018</v>
      </c>
      <c r="H476">
        <f>MONTH(tbl_Order[[#This Row],[OrderDate]])</f>
        <v>10</v>
      </c>
      <c r="I476" t="str">
        <f>TEXT(tbl_Order[[#This Row],[OrderDate]],"mmm")</f>
        <v>Oct</v>
      </c>
      <c r="J476" s="3">
        <f>SUMIFS(tbl_OrderProduct[LinePrice],tbl_OrderProduct[OrderID],tbl_Order[[#This Row],[OrderID]])</f>
        <v>31</v>
      </c>
      <c r="K476" s="3" cm="1">
        <f t="array" ref="K476">tbl_Order[[#This Row],[Order Price]]*_xlfn.XLOOKUP(tbl_Order[[#This Row],[Order Year]],_xlfn.ANCHORARRAY('BYROW,BYCOL,MAP Exercises'!$J$111),'BYROW,BYCOL,MAP Exercises'!$L$111:$L$120)</f>
        <v>35.65</v>
      </c>
    </row>
    <row r="477" spans="1:11" x14ac:dyDescent="0.4">
      <c r="A477" t="s">
        <v>643</v>
      </c>
      <c r="B477" t="s">
        <v>2331</v>
      </c>
      <c r="C477" s="1">
        <v>43387</v>
      </c>
      <c r="D477" t="s">
        <v>15</v>
      </c>
      <c r="E477" t="s">
        <v>18</v>
      </c>
      <c r="F477" t="s">
        <v>16</v>
      </c>
      <c r="G477">
        <f>YEAR(tbl_Order[[#This Row],[OrderDate]])</f>
        <v>2018</v>
      </c>
      <c r="H477">
        <f>MONTH(tbl_Order[[#This Row],[OrderDate]])</f>
        <v>10</v>
      </c>
      <c r="I477" t="str">
        <f>TEXT(tbl_Order[[#This Row],[OrderDate]],"mmm")</f>
        <v>Oct</v>
      </c>
      <c r="J477" s="3">
        <f>SUMIFS(tbl_OrderProduct[LinePrice],tbl_OrderProduct[OrderID],tbl_Order[[#This Row],[OrderID]])</f>
        <v>243.8</v>
      </c>
      <c r="K477" s="3" cm="1">
        <f t="array" ref="K477">tbl_Order[[#This Row],[Order Price]]*_xlfn.XLOOKUP(tbl_Order[[#This Row],[Order Year]],_xlfn.ANCHORARRAY('BYROW,BYCOL,MAP Exercises'!$J$111),'BYROW,BYCOL,MAP Exercises'!$L$111:$L$120)</f>
        <v>280.37</v>
      </c>
    </row>
    <row r="478" spans="1:11" x14ac:dyDescent="0.4">
      <c r="A478" t="s">
        <v>644</v>
      </c>
      <c r="B478" t="s">
        <v>1901</v>
      </c>
      <c r="C478" s="1">
        <v>43388</v>
      </c>
      <c r="D478" t="s">
        <v>15</v>
      </c>
      <c r="E478" t="s">
        <v>20</v>
      </c>
      <c r="F478" t="s">
        <v>16</v>
      </c>
      <c r="G478">
        <f>YEAR(tbl_Order[[#This Row],[OrderDate]])</f>
        <v>2018</v>
      </c>
      <c r="H478">
        <f>MONTH(tbl_Order[[#This Row],[OrderDate]])</f>
        <v>10</v>
      </c>
      <c r="I478" t="str">
        <f>TEXT(tbl_Order[[#This Row],[OrderDate]],"mmm")</f>
        <v>Oct</v>
      </c>
      <c r="J478" s="3">
        <f>SUMIFS(tbl_OrderProduct[LinePrice],tbl_OrderProduct[OrderID],tbl_Order[[#This Row],[OrderID]])</f>
        <v>51.5</v>
      </c>
      <c r="K478" s="3" cm="1">
        <f t="array" ref="K478">tbl_Order[[#This Row],[Order Price]]*_xlfn.XLOOKUP(tbl_Order[[#This Row],[Order Year]],_xlfn.ANCHORARRAY('BYROW,BYCOL,MAP Exercises'!$J$111),'BYROW,BYCOL,MAP Exercises'!$L$111:$L$120)</f>
        <v>59.224999999999994</v>
      </c>
    </row>
    <row r="479" spans="1:11" x14ac:dyDescent="0.4">
      <c r="A479" t="s">
        <v>645</v>
      </c>
      <c r="B479" t="s">
        <v>2201</v>
      </c>
      <c r="C479" s="1">
        <v>43391</v>
      </c>
      <c r="D479" t="s">
        <v>15</v>
      </c>
      <c r="E479" t="s">
        <v>18</v>
      </c>
      <c r="F479" t="s">
        <v>16</v>
      </c>
      <c r="G479">
        <f>YEAR(tbl_Order[[#This Row],[OrderDate]])</f>
        <v>2018</v>
      </c>
      <c r="H479">
        <f>MONTH(tbl_Order[[#This Row],[OrderDate]])</f>
        <v>10</v>
      </c>
      <c r="I479" t="str">
        <f>TEXT(tbl_Order[[#This Row],[OrderDate]],"mmm")</f>
        <v>Oct</v>
      </c>
      <c r="J479" s="3">
        <f>SUMIFS(tbl_OrderProduct[LinePrice],tbl_OrderProduct[OrderID],tbl_Order[[#This Row],[OrderID]])</f>
        <v>45</v>
      </c>
      <c r="K479" s="3" cm="1">
        <f t="array" ref="K479">tbl_Order[[#This Row],[Order Price]]*_xlfn.XLOOKUP(tbl_Order[[#This Row],[Order Year]],_xlfn.ANCHORARRAY('BYROW,BYCOL,MAP Exercises'!$J$111),'BYROW,BYCOL,MAP Exercises'!$L$111:$L$120)</f>
        <v>51.749999999999993</v>
      </c>
    </row>
    <row r="480" spans="1:11" x14ac:dyDescent="0.4">
      <c r="A480" t="s">
        <v>646</v>
      </c>
      <c r="B480" t="s">
        <v>2526</v>
      </c>
      <c r="C480" s="1">
        <v>43394</v>
      </c>
      <c r="D480" t="s">
        <v>15</v>
      </c>
      <c r="E480" t="s">
        <v>18</v>
      </c>
      <c r="F480" t="s">
        <v>16</v>
      </c>
      <c r="G480">
        <f>YEAR(tbl_Order[[#This Row],[OrderDate]])</f>
        <v>2018</v>
      </c>
      <c r="H480">
        <f>MONTH(tbl_Order[[#This Row],[OrderDate]])</f>
        <v>10</v>
      </c>
      <c r="I480" t="str">
        <f>TEXT(tbl_Order[[#This Row],[OrderDate]],"mmm")</f>
        <v>Oct</v>
      </c>
      <c r="J480" s="3">
        <f>SUMIFS(tbl_OrderProduct[LinePrice],tbl_OrderProduct[OrderID],tbl_Order[[#This Row],[OrderID]])</f>
        <v>188.84</v>
      </c>
      <c r="K480" s="3" cm="1">
        <f t="array" ref="K480">tbl_Order[[#This Row],[Order Price]]*_xlfn.XLOOKUP(tbl_Order[[#This Row],[Order Year]],_xlfn.ANCHORARRAY('BYROW,BYCOL,MAP Exercises'!$J$111),'BYROW,BYCOL,MAP Exercises'!$L$111:$L$120)</f>
        <v>217.166</v>
      </c>
    </row>
    <row r="481" spans="1:11" x14ac:dyDescent="0.4">
      <c r="A481" t="s">
        <v>647</v>
      </c>
      <c r="B481" t="s">
        <v>1878</v>
      </c>
      <c r="C481" s="1">
        <v>43397</v>
      </c>
      <c r="D481" t="s">
        <v>17</v>
      </c>
      <c r="E481" t="s">
        <v>167</v>
      </c>
      <c r="F481" t="s">
        <v>16</v>
      </c>
      <c r="G481">
        <f>YEAR(tbl_Order[[#This Row],[OrderDate]])</f>
        <v>2018</v>
      </c>
      <c r="H481">
        <f>MONTH(tbl_Order[[#This Row],[OrderDate]])</f>
        <v>10</v>
      </c>
      <c r="I481" t="str">
        <f>TEXT(tbl_Order[[#This Row],[OrderDate]],"mmm")</f>
        <v>Oct</v>
      </c>
      <c r="J481" s="3">
        <f>SUMIFS(tbl_OrderProduct[LinePrice],tbl_OrderProduct[OrderID],tbl_Order[[#This Row],[OrderID]])</f>
        <v>334</v>
      </c>
      <c r="K481" s="3" cm="1">
        <f t="array" ref="K481">tbl_Order[[#This Row],[Order Price]]*_xlfn.XLOOKUP(tbl_Order[[#This Row],[Order Year]],_xlfn.ANCHORARRAY('BYROW,BYCOL,MAP Exercises'!$J$111),'BYROW,BYCOL,MAP Exercises'!$L$111:$L$120)</f>
        <v>384.09999999999997</v>
      </c>
    </row>
    <row r="482" spans="1:11" x14ac:dyDescent="0.4">
      <c r="A482" t="s">
        <v>648</v>
      </c>
      <c r="B482" t="s">
        <v>1884</v>
      </c>
      <c r="C482" s="1">
        <v>43398</v>
      </c>
      <c r="D482" t="s">
        <v>166</v>
      </c>
      <c r="E482" t="s">
        <v>18</v>
      </c>
      <c r="F482" t="s">
        <v>16</v>
      </c>
      <c r="G482">
        <f>YEAR(tbl_Order[[#This Row],[OrderDate]])</f>
        <v>2018</v>
      </c>
      <c r="H482">
        <f>MONTH(tbl_Order[[#This Row],[OrderDate]])</f>
        <v>10</v>
      </c>
      <c r="I482" t="str">
        <f>TEXT(tbl_Order[[#This Row],[OrderDate]],"mmm")</f>
        <v>Oct</v>
      </c>
      <c r="J482" s="3">
        <f>SUMIFS(tbl_OrderProduct[LinePrice],tbl_OrderProduct[OrderID],tbl_Order[[#This Row],[OrderID]])</f>
        <v>96.45</v>
      </c>
      <c r="K482" s="3" cm="1">
        <f t="array" ref="K482">tbl_Order[[#This Row],[Order Price]]*_xlfn.XLOOKUP(tbl_Order[[#This Row],[Order Year]],_xlfn.ANCHORARRAY('BYROW,BYCOL,MAP Exercises'!$J$111),'BYROW,BYCOL,MAP Exercises'!$L$111:$L$120)</f>
        <v>110.91749999999999</v>
      </c>
    </row>
    <row r="483" spans="1:11" x14ac:dyDescent="0.4">
      <c r="A483" t="s">
        <v>649</v>
      </c>
      <c r="B483" t="s">
        <v>2189</v>
      </c>
      <c r="C483" s="1">
        <v>43402</v>
      </c>
      <c r="D483" t="s">
        <v>15</v>
      </c>
      <c r="E483" t="s">
        <v>18</v>
      </c>
      <c r="F483" t="s">
        <v>16</v>
      </c>
      <c r="G483">
        <f>YEAR(tbl_Order[[#This Row],[OrderDate]])</f>
        <v>2018</v>
      </c>
      <c r="H483">
        <f>MONTH(tbl_Order[[#This Row],[OrderDate]])</f>
        <v>10</v>
      </c>
      <c r="I483" t="str">
        <f>TEXT(tbl_Order[[#This Row],[OrderDate]],"mmm")</f>
        <v>Oct</v>
      </c>
      <c r="J483" s="3">
        <f>SUMIFS(tbl_OrderProduct[LinePrice],tbl_OrderProduct[OrderID],tbl_Order[[#This Row],[OrderID]])</f>
        <v>106</v>
      </c>
      <c r="K483" s="3" cm="1">
        <f t="array" ref="K483">tbl_Order[[#This Row],[Order Price]]*_xlfn.XLOOKUP(tbl_Order[[#This Row],[Order Year]],_xlfn.ANCHORARRAY('BYROW,BYCOL,MAP Exercises'!$J$111),'BYROW,BYCOL,MAP Exercises'!$L$111:$L$120)</f>
        <v>121.89999999999999</v>
      </c>
    </row>
    <row r="484" spans="1:11" x14ac:dyDescent="0.4">
      <c r="A484" t="s">
        <v>650</v>
      </c>
      <c r="B484" t="s">
        <v>2308</v>
      </c>
      <c r="C484" s="1">
        <v>43403</v>
      </c>
      <c r="D484" t="s">
        <v>17</v>
      </c>
      <c r="E484" t="s">
        <v>167</v>
      </c>
      <c r="F484" t="s">
        <v>16</v>
      </c>
      <c r="G484">
        <f>YEAR(tbl_Order[[#This Row],[OrderDate]])</f>
        <v>2018</v>
      </c>
      <c r="H484">
        <f>MONTH(tbl_Order[[#This Row],[OrderDate]])</f>
        <v>10</v>
      </c>
      <c r="I484" t="str">
        <f>TEXT(tbl_Order[[#This Row],[OrderDate]],"mmm")</f>
        <v>Oct</v>
      </c>
      <c r="J484" s="3">
        <f>SUMIFS(tbl_OrderProduct[LinePrice],tbl_OrderProduct[OrderID],tbl_Order[[#This Row],[OrderID]])</f>
        <v>110.95</v>
      </c>
      <c r="K484" s="3" cm="1">
        <f t="array" ref="K484">tbl_Order[[#This Row],[Order Price]]*_xlfn.XLOOKUP(tbl_Order[[#This Row],[Order Year]],_xlfn.ANCHORARRAY('BYROW,BYCOL,MAP Exercises'!$J$111),'BYROW,BYCOL,MAP Exercises'!$L$111:$L$120)</f>
        <v>127.59249999999999</v>
      </c>
    </row>
    <row r="485" spans="1:11" x14ac:dyDescent="0.4">
      <c r="A485" t="s">
        <v>651</v>
      </c>
      <c r="B485" t="s">
        <v>2391</v>
      </c>
      <c r="C485" s="1">
        <v>43403</v>
      </c>
      <c r="D485" t="s">
        <v>15</v>
      </c>
      <c r="E485" t="s">
        <v>18</v>
      </c>
      <c r="F485" t="s">
        <v>16</v>
      </c>
      <c r="G485">
        <f>YEAR(tbl_Order[[#This Row],[OrderDate]])</f>
        <v>2018</v>
      </c>
      <c r="H485">
        <f>MONTH(tbl_Order[[#This Row],[OrderDate]])</f>
        <v>10</v>
      </c>
      <c r="I485" t="str">
        <f>TEXT(tbl_Order[[#This Row],[OrderDate]],"mmm")</f>
        <v>Oct</v>
      </c>
      <c r="J485" s="3">
        <f>SUMIFS(tbl_OrderProduct[LinePrice],tbl_OrderProduct[OrderID],tbl_Order[[#This Row],[OrderID]])</f>
        <v>94.490000000000009</v>
      </c>
      <c r="K485" s="3" cm="1">
        <f t="array" ref="K485">tbl_Order[[#This Row],[Order Price]]*_xlfn.XLOOKUP(tbl_Order[[#This Row],[Order Year]],_xlfn.ANCHORARRAY('BYROW,BYCOL,MAP Exercises'!$J$111),'BYROW,BYCOL,MAP Exercises'!$L$111:$L$120)</f>
        <v>108.6635</v>
      </c>
    </row>
    <row r="486" spans="1:11" x14ac:dyDescent="0.4">
      <c r="A486" t="s">
        <v>652</v>
      </c>
      <c r="B486" t="s">
        <v>2218</v>
      </c>
      <c r="C486" s="1">
        <v>43405</v>
      </c>
      <c r="D486" t="s">
        <v>15</v>
      </c>
      <c r="E486" t="s">
        <v>167</v>
      </c>
      <c r="F486" t="s">
        <v>16</v>
      </c>
      <c r="G486">
        <f>YEAR(tbl_Order[[#This Row],[OrderDate]])</f>
        <v>2018</v>
      </c>
      <c r="H486">
        <f>MONTH(tbl_Order[[#This Row],[OrderDate]])</f>
        <v>11</v>
      </c>
      <c r="I486" t="str">
        <f>TEXT(tbl_Order[[#This Row],[OrderDate]],"mmm")</f>
        <v>Nov</v>
      </c>
      <c r="J486" s="3">
        <f>SUMIFS(tbl_OrderProduct[LinePrice],tbl_OrderProduct[OrderID],tbl_Order[[#This Row],[OrderID]])</f>
        <v>178.89000000000001</v>
      </c>
      <c r="K486" s="3" cm="1">
        <f t="array" ref="K486">tbl_Order[[#This Row],[Order Price]]*_xlfn.XLOOKUP(tbl_Order[[#This Row],[Order Year]],_xlfn.ANCHORARRAY('BYROW,BYCOL,MAP Exercises'!$J$111),'BYROW,BYCOL,MAP Exercises'!$L$111:$L$120)</f>
        <v>205.7235</v>
      </c>
    </row>
    <row r="487" spans="1:11" x14ac:dyDescent="0.4">
      <c r="A487" t="s">
        <v>653</v>
      </c>
      <c r="B487" t="s">
        <v>2580</v>
      </c>
      <c r="C487" s="1">
        <v>43407</v>
      </c>
      <c r="D487" t="s">
        <v>15</v>
      </c>
      <c r="E487" t="s">
        <v>18</v>
      </c>
      <c r="F487" t="s">
        <v>16</v>
      </c>
      <c r="G487">
        <f>YEAR(tbl_Order[[#This Row],[OrderDate]])</f>
        <v>2018</v>
      </c>
      <c r="H487">
        <f>MONTH(tbl_Order[[#This Row],[OrderDate]])</f>
        <v>11</v>
      </c>
      <c r="I487" t="str">
        <f>TEXT(tbl_Order[[#This Row],[OrderDate]],"mmm")</f>
        <v>Nov</v>
      </c>
      <c r="J487" s="3">
        <f>SUMIFS(tbl_OrderProduct[LinePrice],tbl_OrderProduct[OrderID],tbl_Order[[#This Row],[OrderID]])</f>
        <v>89.46</v>
      </c>
      <c r="K487" s="3" cm="1">
        <f t="array" ref="K487">tbl_Order[[#This Row],[Order Price]]*_xlfn.XLOOKUP(tbl_Order[[#This Row],[Order Year]],_xlfn.ANCHORARRAY('BYROW,BYCOL,MAP Exercises'!$J$111),'BYROW,BYCOL,MAP Exercises'!$L$111:$L$120)</f>
        <v>102.87899999999999</v>
      </c>
    </row>
    <row r="488" spans="1:11" x14ac:dyDescent="0.4">
      <c r="A488" t="s">
        <v>654</v>
      </c>
      <c r="B488" t="s">
        <v>2234</v>
      </c>
      <c r="C488" s="1">
        <v>43410</v>
      </c>
      <c r="D488" t="s">
        <v>15</v>
      </c>
      <c r="E488" t="s">
        <v>18</v>
      </c>
      <c r="F488" t="s">
        <v>16</v>
      </c>
      <c r="G488">
        <f>YEAR(tbl_Order[[#This Row],[OrderDate]])</f>
        <v>2018</v>
      </c>
      <c r="H488">
        <f>MONTH(tbl_Order[[#This Row],[OrderDate]])</f>
        <v>11</v>
      </c>
      <c r="I488" t="str">
        <f>TEXT(tbl_Order[[#This Row],[OrderDate]],"mmm")</f>
        <v>Nov</v>
      </c>
      <c r="J488" s="3">
        <f>SUMIFS(tbl_OrderProduct[LinePrice],tbl_OrderProduct[OrderID],tbl_Order[[#This Row],[OrderID]])</f>
        <v>89.990000000000009</v>
      </c>
      <c r="K488" s="3" cm="1">
        <f t="array" ref="K488">tbl_Order[[#This Row],[Order Price]]*_xlfn.XLOOKUP(tbl_Order[[#This Row],[Order Year]],_xlfn.ANCHORARRAY('BYROW,BYCOL,MAP Exercises'!$J$111),'BYROW,BYCOL,MAP Exercises'!$L$111:$L$120)</f>
        <v>103.4885</v>
      </c>
    </row>
    <row r="489" spans="1:11" x14ac:dyDescent="0.4">
      <c r="A489" t="s">
        <v>655</v>
      </c>
      <c r="B489" t="s">
        <v>2026</v>
      </c>
      <c r="C489" s="1">
        <v>43411</v>
      </c>
      <c r="D489" t="s">
        <v>166</v>
      </c>
      <c r="E489" t="s">
        <v>18</v>
      </c>
      <c r="F489" t="s">
        <v>16</v>
      </c>
      <c r="G489">
        <f>YEAR(tbl_Order[[#This Row],[OrderDate]])</f>
        <v>2018</v>
      </c>
      <c r="H489">
        <f>MONTH(tbl_Order[[#This Row],[OrderDate]])</f>
        <v>11</v>
      </c>
      <c r="I489" t="str">
        <f>TEXT(tbl_Order[[#This Row],[OrderDate]],"mmm")</f>
        <v>Nov</v>
      </c>
      <c r="J489" s="3">
        <f>SUMIFS(tbl_OrderProduct[LinePrice],tbl_OrderProduct[OrderID],tbl_Order[[#This Row],[OrderID]])</f>
        <v>300.91000000000003</v>
      </c>
      <c r="K489" s="3" cm="1">
        <f t="array" ref="K489">tbl_Order[[#This Row],[Order Price]]*_xlfn.XLOOKUP(tbl_Order[[#This Row],[Order Year]],_xlfn.ANCHORARRAY('BYROW,BYCOL,MAP Exercises'!$J$111),'BYROW,BYCOL,MAP Exercises'!$L$111:$L$120)</f>
        <v>346.04649999999998</v>
      </c>
    </row>
    <row r="490" spans="1:11" x14ac:dyDescent="0.4">
      <c r="A490" t="s">
        <v>656</v>
      </c>
      <c r="B490" t="s">
        <v>2461</v>
      </c>
      <c r="C490" s="1">
        <v>43412</v>
      </c>
      <c r="D490" t="s">
        <v>15</v>
      </c>
      <c r="E490" t="s">
        <v>18</v>
      </c>
      <c r="F490" t="s">
        <v>16</v>
      </c>
      <c r="G490">
        <f>YEAR(tbl_Order[[#This Row],[OrderDate]])</f>
        <v>2018</v>
      </c>
      <c r="H490">
        <f>MONTH(tbl_Order[[#This Row],[OrderDate]])</f>
        <v>11</v>
      </c>
      <c r="I490" t="str">
        <f>TEXT(tbl_Order[[#This Row],[OrderDate]],"mmm")</f>
        <v>Nov</v>
      </c>
      <c r="J490" s="3">
        <f>SUMIFS(tbl_OrderProduct[LinePrice],tbl_OrderProduct[OrderID],tbl_Order[[#This Row],[OrderID]])</f>
        <v>72</v>
      </c>
      <c r="K490" s="3" cm="1">
        <f t="array" ref="K490">tbl_Order[[#This Row],[Order Price]]*_xlfn.XLOOKUP(tbl_Order[[#This Row],[Order Year]],_xlfn.ANCHORARRAY('BYROW,BYCOL,MAP Exercises'!$J$111),'BYROW,BYCOL,MAP Exercises'!$L$111:$L$120)</f>
        <v>82.8</v>
      </c>
    </row>
    <row r="491" spans="1:11" x14ac:dyDescent="0.4">
      <c r="A491" t="s">
        <v>657</v>
      </c>
      <c r="B491" t="s">
        <v>1852</v>
      </c>
      <c r="C491" s="1">
        <v>43414</v>
      </c>
      <c r="D491" t="s">
        <v>166</v>
      </c>
      <c r="E491" t="s">
        <v>18</v>
      </c>
      <c r="F491" t="s">
        <v>16</v>
      </c>
      <c r="G491">
        <f>YEAR(tbl_Order[[#This Row],[OrderDate]])</f>
        <v>2018</v>
      </c>
      <c r="H491">
        <f>MONTH(tbl_Order[[#This Row],[OrderDate]])</f>
        <v>11</v>
      </c>
      <c r="I491" t="str">
        <f>TEXT(tbl_Order[[#This Row],[OrderDate]],"mmm")</f>
        <v>Nov</v>
      </c>
      <c r="J491" s="3">
        <f>SUMIFS(tbl_OrderProduct[LinePrice],tbl_OrderProduct[OrderID],tbl_Order[[#This Row],[OrderID]])</f>
        <v>153</v>
      </c>
      <c r="K491" s="3" cm="1">
        <f t="array" ref="K491">tbl_Order[[#This Row],[Order Price]]*_xlfn.XLOOKUP(tbl_Order[[#This Row],[Order Year]],_xlfn.ANCHORARRAY('BYROW,BYCOL,MAP Exercises'!$J$111),'BYROW,BYCOL,MAP Exercises'!$L$111:$L$120)</f>
        <v>175.95</v>
      </c>
    </row>
    <row r="492" spans="1:11" x14ac:dyDescent="0.4">
      <c r="A492" t="s">
        <v>658</v>
      </c>
      <c r="B492" t="s">
        <v>1807</v>
      </c>
      <c r="C492" s="1">
        <v>43416</v>
      </c>
      <c r="D492" t="s">
        <v>17</v>
      </c>
      <c r="E492" t="s">
        <v>167</v>
      </c>
      <c r="F492" t="s">
        <v>16</v>
      </c>
      <c r="G492">
        <f>YEAR(tbl_Order[[#This Row],[OrderDate]])</f>
        <v>2018</v>
      </c>
      <c r="H492">
        <f>MONTH(tbl_Order[[#This Row],[OrderDate]])</f>
        <v>11</v>
      </c>
      <c r="I492" t="str">
        <f>TEXT(tbl_Order[[#This Row],[OrderDate]],"mmm")</f>
        <v>Nov</v>
      </c>
      <c r="J492" s="3">
        <f>SUMIFS(tbl_OrderProduct[LinePrice],tbl_OrderProduct[OrderID],tbl_Order[[#This Row],[OrderID]])</f>
        <v>59.95</v>
      </c>
      <c r="K492" s="3" cm="1">
        <f t="array" ref="K492">tbl_Order[[#This Row],[Order Price]]*_xlfn.XLOOKUP(tbl_Order[[#This Row],[Order Year]],_xlfn.ANCHORARRAY('BYROW,BYCOL,MAP Exercises'!$J$111),'BYROW,BYCOL,MAP Exercises'!$L$111:$L$120)</f>
        <v>68.942499999999995</v>
      </c>
    </row>
    <row r="493" spans="1:11" x14ac:dyDescent="0.4">
      <c r="A493" t="s">
        <v>659</v>
      </c>
      <c r="B493" t="s">
        <v>2223</v>
      </c>
      <c r="C493" s="1">
        <v>43417</v>
      </c>
      <c r="D493" t="s">
        <v>15</v>
      </c>
      <c r="E493" t="s">
        <v>20</v>
      </c>
      <c r="F493" t="s">
        <v>16</v>
      </c>
      <c r="G493">
        <f>YEAR(tbl_Order[[#This Row],[OrderDate]])</f>
        <v>2018</v>
      </c>
      <c r="H493">
        <f>MONTH(tbl_Order[[#This Row],[OrderDate]])</f>
        <v>11</v>
      </c>
      <c r="I493" t="str">
        <f>TEXT(tbl_Order[[#This Row],[OrderDate]],"mmm")</f>
        <v>Nov</v>
      </c>
      <c r="J493" s="3">
        <f>SUMIFS(tbl_OrderProduct[LinePrice],tbl_OrderProduct[OrderID],tbl_Order[[#This Row],[OrderID]])</f>
        <v>216.48</v>
      </c>
      <c r="K493" s="3" cm="1">
        <f t="array" ref="K493">tbl_Order[[#This Row],[Order Price]]*_xlfn.XLOOKUP(tbl_Order[[#This Row],[Order Year]],_xlfn.ANCHORARRAY('BYROW,BYCOL,MAP Exercises'!$J$111),'BYROW,BYCOL,MAP Exercises'!$L$111:$L$120)</f>
        <v>248.95199999999997</v>
      </c>
    </row>
    <row r="494" spans="1:11" x14ac:dyDescent="0.4">
      <c r="A494" t="s">
        <v>660</v>
      </c>
      <c r="B494" t="s">
        <v>2325</v>
      </c>
      <c r="C494" s="1">
        <v>43419</v>
      </c>
      <c r="D494" t="s">
        <v>15</v>
      </c>
      <c r="E494" t="s">
        <v>18</v>
      </c>
      <c r="F494" t="s">
        <v>16</v>
      </c>
      <c r="G494">
        <f>YEAR(tbl_Order[[#This Row],[OrderDate]])</f>
        <v>2018</v>
      </c>
      <c r="H494">
        <f>MONTH(tbl_Order[[#This Row],[OrderDate]])</f>
        <v>11</v>
      </c>
      <c r="I494" t="str">
        <f>TEXT(tbl_Order[[#This Row],[OrderDate]],"mmm")</f>
        <v>Nov</v>
      </c>
      <c r="J494" s="3">
        <f>SUMIFS(tbl_OrderProduct[LinePrice],tbl_OrderProduct[OrderID],tbl_Order[[#This Row],[OrderID]])</f>
        <v>104.95</v>
      </c>
      <c r="K494" s="3" cm="1">
        <f t="array" ref="K494">tbl_Order[[#This Row],[Order Price]]*_xlfn.XLOOKUP(tbl_Order[[#This Row],[Order Year]],_xlfn.ANCHORARRAY('BYROW,BYCOL,MAP Exercises'!$J$111),'BYROW,BYCOL,MAP Exercises'!$L$111:$L$120)</f>
        <v>120.6925</v>
      </c>
    </row>
    <row r="495" spans="1:11" x14ac:dyDescent="0.4">
      <c r="A495" t="s">
        <v>661</v>
      </c>
      <c r="B495" t="s">
        <v>2179</v>
      </c>
      <c r="C495" s="1">
        <v>43422</v>
      </c>
      <c r="D495" t="s">
        <v>15</v>
      </c>
      <c r="E495" t="s">
        <v>18</v>
      </c>
      <c r="F495" t="s">
        <v>16</v>
      </c>
      <c r="G495">
        <f>YEAR(tbl_Order[[#This Row],[OrderDate]])</f>
        <v>2018</v>
      </c>
      <c r="H495">
        <f>MONTH(tbl_Order[[#This Row],[OrderDate]])</f>
        <v>11</v>
      </c>
      <c r="I495" t="str">
        <f>TEXT(tbl_Order[[#This Row],[OrderDate]],"mmm")</f>
        <v>Nov</v>
      </c>
      <c r="J495" s="3">
        <f>SUMIFS(tbl_OrderProduct[LinePrice],tbl_OrderProduct[OrderID],tbl_Order[[#This Row],[OrderID]])</f>
        <v>162.9</v>
      </c>
      <c r="K495" s="3" cm="1">
        <f t="array" ref="K495">tbl_Order[[#This Row],[Order Price]]*_xlfn.XLOOKUP(tbl_Order[[#This Row],[Order Year]],_xlfn.ANCHORARRAY('BYROW,BYCOL,MAP Exercises'!$J$111),'BYROW,BYCOL,MAP Exercises'!$L$111:$L$120)</f>
        <v>187.33499999999998</v>
      </c>
    </row>
    <row r="496" spans="1:11" x14ac:dyDescent="0.4">
      <c r="A496" t="s">
        <v>662</v>
      </c>
      <c r="B496" t="s">
        <v>2421</v>
      </c>
      <c r="C496" s="1">
        <v>43423</v>
      </c>
      <c r="D496" t="s">
        <v>15</v>
      </c>
      <c r="E496" t="s">
        <v>18</v>
      </c>
      <c r="F496" t="s">
        <v>16</v>
      </c>
      <c r="G496">
        <f>YEAR(tbl_Order[[#This Row],[OrderDate]])</f>
        <v>2018</v>
      </c>
      <c r="H496">
        <f>MONTH(tbl_Order[[#This Row],[OrderDate]])</f>
        <v>11</v>
      </c>
      <c r="I496" t="str">
        <f>TEXT(tbl_Order[[#This Row],[OrderDate]],"mmm")</f>
        <v>Nov</v>
      </c>
      <c r="J496" s="3">
        <f>SUMIFS(tbl_OrderProduct[LinePrice],tbl_OrderProduct[OrderID],tbl_Order[[#This Row],[OrderID]])</f>
        <v>38</v>
      </c>
      <c r="K496" s="3" cm="1">
        <f t="array" ref="K496">tbl_Order[[#This Row],[Order Price]]*_xlfn.XLOOKUP(tbl_Order[[#This Row],[Order Year]],_xlfn.ANCHORARRAY('BYROW,BYCOL,MAP Exercises'!$J$111),'BYROW,BYCOL,MAP Exercises'!$L$111:$L$120)</f>
        <v>43.699999999999996</v>
      </c>
    </row>
    <row r="497" spans="1:11" x14ac:dyDescent="0.4">
      <c r="A497" t="s">
        <v>663</v>
      </c>
      <c r="B497" t="s">
        <v>2300</v>
      </c>
      <c r="C497" s="1">
        <v>43423</v>
      </c>
      <c r="D497" t="s">
        <v>15</v>
      </c>
      <c r="E497" t="s">
        <v>20</v>
      </c>
      <c r="F497" t="s">
        <v>16</v>
      </c>
      <c r="G497">
        <f>YEAR(tbl_Order[[#This Row],[OrderDate]])</f>
        <v>2018</v>
      </c>
      <c r="H497">
        <f>MONTH(tbl_Order[[#This Row],[OrderDate]])</f>
        <v>11</v>
      </c>
      <c r="I497" t="str">
        <f>TEXT(tbl_Order[[#This Row],[OrderDate]],"mmm")</f>
        <v>Nov</v>
      </c>
      <c r="J497" s="3">
        <f>SUMIFS(tbl_OrderProduct[LinePrice],tbl_OrderProduct[OrderID],tbl_Order[[#This Row],[OrderID]])</f>
        <v>59.95</v>
      </c>
      <c r="K497" s="3" cm="1">
        <f t="array" ref="K497">tbl_Order[[#This Row],[Order Price]]*_xlfn.XLOOKUP(tbl_Order[[#This Row],[Order Year]],_xlfn.ANCHORARRAY('BYROW,BYCOL,MAP Exercises'!$J$111),'BYROW,BYCOL,MAP Exercises'!$L$111:$L$120)</f>
        <v>68.942499999999995</v>
      </c>
    </row>
    <row r="498" spans="1:11" x14ac:dyDescent="0.4">
      <c r="A498" t="s">
        <v>664</v>
      </c>
      <c r="B498" t="s">
        <v>1873</v>
      </c>
      <c r="C498" s="1">
        <v>43427</v>
      </c>
      <c r="D498" t="s">
        <v>17</v>
      </c>
      <c r="E498" t="s">
        <v>167</v>
      </c>
      <c r="F498" t="s">
        <v>16</v>
      </c>
      <c r="G498">
        <f>YEAR(tbl_Order[[#This Row],[OrderDate]])</f>
        <v>2018</v>
      </c>
      <c r="H498">
        <f>MONTH(tbl_Order[[#This Row],[OrderDate]])</f>
        <v>11</v>
      </c>
      <c r="I498" t="str">
        <f>TEXT(tbl_Order[[#This Row],[OrderDate]],"mmm")</f>
        <v>Nov</v>
      </c>
      <c r="J498" s="3">
        <f>SUMIFS(tbl_OrderProduct[LinePrice],tbl_OrderProduct[OrderID],tbl_Order[[#This Row],[OrderID]])</f>
        <v>20.99</v>
      </c>
      <c r="K498" s="3" cm="1">
        <f t="array" ref="K498">tbl_Order[[#This Row],[Order Price]]*_xlfn.XLOOKUP(tbl_Order[[#This Row],[Order Year]],_xlfn.ANCHORARRAY('BYROW,BYCOL,MAP Exercises'!$J$111),'BYROW,BYCOL,MAP Exercises'!$L$111:$L$120)</f>
        <v>24.138499999999997</v>
      </c>
    </row>
    <row r="499" spans="1:11" x14ac:dyDescent="0.4">
      <c r="A499" t="s">
        <v>665</v>
      </c>
      <c r="B499" t="s">
        <v>2382</v>
      </c>
      <c r="C499" s="1">
        <v>43429</v>
      </c>
      <c r="D499" t="s">
        <v>17</v>
      </c>
      <c r="E499" t="s">
        <v>167</v>
      </c>
      <c r="F499" t="s">
        <v>16</v>
      </c>
      <c r="G499">
        <f>YEAR(tbl_Order[[#This Row],[OrderDate]])</f>
        <v>2018</v>
      </c>
      <c r="H499">
        <f>MONTH(tbl_Order[[#This Row],[OrderDate]])</f>
        <v>11</v>
      </c>
      <c r="I499" t="str">
        <f>TEXT(tbl_Order[[#This Row],[OrderDate]],"mmm")</f>
        <v>Nov</v>
      </c>
      <c r="J499" s="3">
        <f>SUMIFS(tbl_OrderProduct[LinePrice],tbl_OrderProduct[OrderID],tbl_Order[[#This Row],[OrderID]])</f>
        <v>34.950000000000003</v>
      </c>
      <c r="K499" s="3" cm="1">
        <f t="array" ref="K499">tbl_Order[[#This Row],[Order Price]]*_xlfn.XLOOKUP(tbl_Order[[#This Row],[Order Year]],_xlfn.ANCHORARRAY('BYROW,BYCOL,MAP Exercises'!$J$111),'BYROW,BYCOL,MAP Exercises'!$L$111:$L$120)</f>
        <v>40.192500000000003</v>
      </c>
    </row>
    <row r="500" spans="1:11" x14ac:dyDescent="0.4">
      <c r="A500" t="s">
        <v>666</v>
      </c>
      <c r="B500" t="s">
        <v>1913</v>
      </c>
      <c r="C500" s="1">
        <v>43429</v>
      </c>
      <c r="D500" t="s">
        <v>15</v>
      </c>
      <c r="E500" t="s">
        <v>18</v>
      </c>
      <c r="F500" t="s">
        <v>16</v>
      </c>
      <c r="G500">
        <f>YEAR(tbl_Order[[#This Row],[OrderDate]])</f>
        <v>2018</v>
      </c>
      <c r="H500">
        <f>MONTH(tbl_Order[[#This Row],[OrderDate]])</f>
        <v>11</v>
      </c>
      <c r="I500" t="str">
        <f>TEXT(tbl_Order[[#This Row],[OrderDate]],"mmm")</f>
        <v>Nov</v>
      </c>
      <c r="J500" s="3">
        <f>SUMIFS(tbl_OrderProduct[LinePrice],tbl_OrderProduct[OrderID],tbl_Order[[#This Row],[OrderID]])</f>
        <v>35</v>
      </c>
      <c r="K500" s="3" cm="1">
        <f t="array" ref="K500">tbl_Order[[#This Row],[Order Price]]*_xlfn.XLOOKUP(tbl_Order[[#This Row],[Order Year]],_xlfn.ANCHORARRAY('BYROW,BYCOL,MAP Exercises'!$J$111),'BYROW,BYCOL,MAP Exercises'!$L$111:$L$120)</f>
        <v>40.25</v>
      </c>
    </row>
    <row r="501" spans="1:11" x14ac:dyDescent="0.4">
      <c r="A501" t="s">
        <v>667</v>
      </c>
      <c r="B501" t="s">
        <v>2408</v>
      </c>
      <c r="C501" s="1">
        <v>43430</v>
      </c>
      <c r="D501" t="s">
        <v>15</v>
      </c>
      <c r="E501" t="s">
        <v>20</v>
      </c>
      <c r="F501" t="s">
        <v>16</v>
      </c>
      <c r="G501">
        <f>YEAR(tbl_Order[[#This Row],[OrderDate]])</f>
        <v>2018</v>
      </c>
      <c r="H501">
        <f>MONTH(tbl_Order[[#This Row],[OrderDate]])</f>
        <v>11</v>
      </c>
      <c r="I501" t="str">
        <f>TEXT(tbl_Order[[#This Row],[OrderDate]],"mmm")</f>
        <v>Nov</v>
      </c>
      <c r="J501" s="3">
        <f>SUMIFS(tbl_OrderProduct[LinePrice],tbl_OrderProduct[OrderID],tbl_Order[[#This Row],[OrderID]])</f>
        <v>128.99</v>
      </c>
      <c r="K501" s="3" cm="1">
        <f t="array" ref="K501">tbl_Order[[#This Row],[Order Price]]*_xlfn.XLOOKUP(tbl_Order[[#This Row],[Order Year]],_xlfn.ANCHORARRAY('BYROW,BYCOL,MAP Exercises'!$J$111),'BYROW,BYCOL,MAP Exercises'!$L$111:$L$120)</f>
        <v>148.33850000000001</v>
      </c>
    </row>
    <row r="502" spans="1:11" x14ac:dyDescent="0.4">
      <c r="A502" t="s">
        <v>668</v>
      </c>
      <c r="B502" t="s">
        <v>2067</v>
      </c>
      <c r="C502" s="1">
        <v>43431</v>
      </c>
      <c r="D502" t="s">
        <v>17</v>
      </c>
      <c r="E502" t="s">
        <v>167</v>
      </c>
      <c r="F502" t="s">
        <v>16</v>
      </c>
      <c r="G502">
        <f>YEAR(tbl_Order[[#This Row],[OrderDate]])</f>
        <v>2018</v>
      </c>
      <c r="H502">
        <f>MONTH(tbl_Order[[#This Row],[OrderDate]])</f>
        <v>11</v>
      </c>
      <c r="I502" t="str">
        <f>TEXT(tbl_Order[[#This Row],[OrderDate]],"mmm")</f>
        <v>Nov</v>
      </c>
      <c r="J502" s="3">
        <f>SUMIFS(tbl_OrderProduct[LinePrice],tbl_OrderProduct[OrderID],tbl_Order[[#This Row],[OrderID]])</f>
        <v>41.45</v>
      </c>
      <c r="K502" s="3" cm="1">
        <f t="array" ref="K502">tbl_Order[[#This Row],[Order Price]]*_xlfn.XLOOKUP(tbl_Order[[#This Row],[Order Year]],_xlfn.ANCHORARRAY('BYROW,BYCOL,MAP Exercises'!$J$111),'BYROW,BYCOL,MAP Exercises'!$L$111:$L$120)</f>
        <v>47.667499999999997</v>
      </c>
    </row>
    <row r="503" spans="1:11" x14ac:dyDescent="0.4">
      <c r="A503" t="s">
        <v>669</v>
      </c>
      <c r="B503" t="s">
        <v>2493</v>
      </c>
      <c r="C503" s="1">
        <v>43434</v>
      </c>
      <c r="D503" t="s">
        <v>15</v>
      </c>
      <c r="E503" t="s">
        <v>18</v>
      </c>
      <c r="F503" t="s">
        <v>16</v>
      </c>
      <c r="G503">
        <f>YEAR(tbl_Order[[#This Row],[OrderDate]])</f>
        <v>2018</v>
      </c>
      <c r="H503">
        <f>MONTH(tbl_Order[[#This Row],[OrderDate]])</f>
        <v>11</v>
      </c>
      <c r="I503" t="str">
        <f>TEXT(tbl_Order[[#This Row],[OrderDate]],"mmm")</f>
        <v>Nov</v>
      </c>
      <c r="J503" s="3">
        <f>SUMIFS(tbl_OrderProduct[LinePrice],tbl_OrderProduct[OrderID],tbl_Order[[#This Row],[OrderID]])</f>
        <v>82</v>
      </c>
      <c r="K503" s="3" cm="1">
        <f t="array" ref="K503">tbl_Order[[#This Row],[Order Price]]*_xlfn.XLOOKUP(tbl_Order[[#This Row],[Order Year]],_xlfn.ANCHORARRAY('BYROW,BYCOL,MAP Exercises'!$J$111),'BYROW,BYCOL,MAP Exercises'!$L$111:$L$120)</f>
        <v>94.3</v>
      </c>
    </row>
    <row r="504" spans="1:11" x14ac:dyDescent="0.4">
      <c r="A504" t="s">
        <v>670</v>
      </c>
      <c r="B504" t="s">
        <v>2183</v>
      </c>
      <c r="C504" s="1">
        <v>43437</v>
      </c>
      <c r="D504" t="s">
        <v>15</v>
      </c>
      <c r="E504" t="s">
        <v>18</v>
      </c>
      <c r="F504" t="s">
        <v>16</v>
      </c>
      <c r="G504">
        <f>YEAR(tbl_Order[[#This Row],[OrderDate]])</f>
        <v>2018</v>
      </c>
      <c r="H504">
        <f>MONTH(tbl_Order[[#This Row],[OrderDate]])</f>
        <v>12</v>
      </c>
      <c r="I504" t="str">
        <f>TEXT(tbl_Order[[#This Row],[OrderDate]],"mmm")</f>
        <v>Dec</v>
      </c>
      <c r="J504" s="3">
        <f>SUMIFS(tbl_OrderProduct[LinePrice],tbl_OrderProduct[OrderID],tbl_Order[[#This Row],[OrderID]])</f>
        <v>128.94</v>
      </c>
      <c r="K504" s="3" cm="1">
        <f t="array" ref="K504">tbl_Order[[#This Row],[Order Price]]*_xlfn.XLOOKUP(tbl_Order[[#This Row],[Order Year]],_xlfn.ANCHORARRAY('BYROW,BYCOL,MAP Exercises'!$J$111),'BYROW,BYCOL,MAP Exercises'!$L$111:$L$120)</f>
        <v>148.28099999999998</v>
      </c>
    </row>
    <row r="505" spans="1:11" x14ac:dyDescent="0.4">
      <c r="A505" t="s">
        <v>671</v>
      </c>
      <c r="B505" t="s">
        <v>2244</v>
      </c>
      <c r="C505" s="1">
        <v>43440</v>
      </c>
      <c r="D505" t="s">
        <v>15</v>
      </c>
      <c r="E505" t="s">
        <v>18</v>
      </c>
      <c r="F505" t="s">
        <v>16</v>
      </c>
      <c r="G505">
        <f>YEAR(tbl_Order[[#This Row],[OrderDate]])</f>
        <v>2018</v>
      </c>
      <c r="H505">
        <f>MONTH(tbl_Order[[#This Row],[OrderDate]])</f>
        <v>12</v>
      </c>
      <c r="I505" t="str">
        <f>TEXT(tbl_Order[[#This Row],[OrderDate]],"mmm")</f>
        <v>Dec</v>
      </c>
      <c r="J505" s="3">
        <f>SUMIFS(tbl_OrderProduct[LinePrice],tbl_OrderProduct[OrderID],tbl_Order[[#This Row],[OrderID]])</f>
        <v>34.950000000000003</v>
      </c>
      <c r="K505" s="3" cm="1">
        <f t="array" ref="K505">tbl_Order[[#This Row],[Order Price]]*_xlfn.XLOOKUP(tbl_Order[[#This Row],[Order Year]],_xlfn.ANCHORARRAY('BYROW,BYCOL,MAP Exercises'!$J$111),'BYROW,BYCOL,MAP Exercises'!$L$111:$L$120)</f>
        <v>40.192500000000003</v>
      </c>
    </row>
    <row r="506" spans="1:11" x14ac:dyDescent="0.4">
      <c r="A506" t="s">
        <v>672</v>
      </c>
      <c r="B506" t="s">
        <v>2352</v>
      </c>
      <c r="C506" s="1">
        <v>43441</v>
      </c>
      <c r="D506" t="s">
        <v>15</v>
      </c>
      <c r="E506" t="s">
        <v>18</v>
      </c>
      <c r="F506" t="s">
        <v>16</v>
      </c>
      <c r="G506">
        <f>YEAR(tbl_Order[[#This Row],[OrderDate]])</f>
        <v>2018</v>
      </c>
      <c r="H506">
        <f>MONTH(tbl_Order[[#This Row],[OrderDate]])</f>
        <v>12</v>
      </c>
      <c r="I506" t="str">
        <f>TEXT(tbl_Order[[#This Row],[OrderDate]],"mmm")</f>
        <v>Dec</v>
      </c>
      <c r="J506" s="3">
        <f>SUMIFS(tbl_OrderProduct[LinePrice],tbl_OrderProduct[OrderID],tbl_Order[[#This Row],[OrderID]])</f>
        <v>351.31</v>
      </c>
      <c r="K506" s="3" cm="1">
        <f t="array" ref="K506">tbl_Order[[#This Row],[Order Price]]*_xlfn.XLOOKUP(tbl_Order[[#This Row],[Order Year]],_xlfn.ANCHORARRAY('BYROW,BYCOL,MAP Exercises'!$J$111),'BYROW,BYCOL,MAP Exercises'!$L$111:$L$120)</f>
        <v>404.00649999999996</v>
      </c>
    </row>
    <row r="507" spans="1:11" x14ac:dyDescent="0.4">
      <c r="A507" t="s">
        <v>673</v>
      </c>
      <c r="B507" t="s">
        <v>1909</v>
      </c>
      <c r="C507" s="1">
        <v>43443</v>
      </c>
      <c r="D507" t="s">
        <v>15</v>
      </c>
      <c r="E507" t="s">
        <v>18</v>
      </c>
      <c r="F507" t="s">
        <v>16</v>
      </c>
      <c r="G507">
        <f>YEAR(tbl_Order[[#This Row],[OrderDate]])</f>
        <v>2018</v>
      </c>
      <c r="H507">
        <f>MONTH(tbl_Order[[#This Row],[OrderDate]])</f>
        <v>12</v>
      </c>
      <c r="I507" t="str">
        <f>TEXT(tbl_Order[[#This Row],[OrderDate]],"mmm")</f>
        <v>Dec</v>
      </c>
      <c r="J507" s="3">
        <f>SUMIFS(tbl_OrderProduct[LinePrice],tbl_OrderProduct[OrderID],tbl_Order[[#This Row],[OrderID]])</f>
        <v>31</v>
      </c>
      <c r="K507" s="3" cm="1">
        <f t="array" ref="K507">tbl_Order[[#This Row],[Order Price]]*_xlfn.XLOOKUP(tbl_Order[[#This Row],[Order Year]],_xlfn.ANCHORARRAY('BYROW,BYCOL,MAP Exercises'!$J$111),'BYROW,BYCOL,MAP Exercises'!$L$111:$L$120)</f>
        <v>35.65</v>
      </c>
    </row>
    <row r="508" spans="1:11" x14ac:dyDescent="0.4">
      <c r="A508" t="s">
        <v>674</v>
      </c>
      <c r="B508" t="s">
        <v>2043</v>
      </c>
      <c r="C508" s="1">
        <v>43445</v>
      </c>
      <c r="D508" t="s">
        <v>17</v>
      </c>
      <c r="E508" t="s">
        <v>18</v>
      </c>
      <c r="F508" t="s">
        <v>16</v>
      </c>
      <c r="G508">
        <f>YEAR(tbl_Order[[#This Row],[OrderDate]])</f>
        <v>2018</v>
      </c>
      <c r="H508">
        <f>MONTH(tbl_Order[[#This Row],[OrderDate]])</f>
        <v>12</v>
      </c>
      <c r="I508" t="str">
        <f>TEXT(tbl_Order[[#This Row],[OrderDate]],"mmm")</f>
        <v>Dec</v>
      </c>
      <c r="J508" s="3">
        <f>SUMIFS(tbl_OrderProduct[LinePrice],tbl_OrderProduct[OrderID],tbl_Order[[#This Row],[OrderID]])</f>
        <v>50.97</v>
      </c>
      <c r="K508" s="3" cm="1">
        <f t="array" ref="K508">tbl_Order[[#This Row],[Order Price]]*_xlfn.XLOOKUP(tbl_Order[[#This Row],[Order Year]],_xlfn.ANCHORARRAY('BYROW,BYCOL,MAP Exercises'!$J$111),'BYROW,BYCOL,MAP Exercises'!$L$111:$L$120)</f>
        <v>58.615499999999997</v>
      </c>
    </row>
    <row r="509" spans="1:11" x14ac:dyDescent="0.4">
      <c r="A509" t="s">
        <v>675</v>
      </c>
      <c r="B509" t="s">
        <v>2161</v>
      </c>
      <c r="C509" s="1">
        <v>43448</v>
      </c>
      <c r="D509" t="s">
        <v>17</v>
      </c>
      <c r="E509" t="s">
        <v>18</v>
      </c>
      <c r="F509" t="s">
        <v>16</v>
      </c>
      <c r="G509">
        <f>YEAR(tbl_Order[[#This Row],[OrderDate]])</f>
        <v>2018</v>
      </c>
      <c r="H509">
        <f>MONTH(tbl_Order[[#This Row],[OrderDate]])</f>
        <v>12</v>
      </c>
      <c r="I509" t="str">
        <f>TEXT(tbl_Order[[#This Row],[OrderDate]],"mmm")</f>
        <v>Dec</v>
      </c>
      <c r="J509" s="3">
        <f>SUMIFS(tbl_OrderProduct[LinePrice],tbl_OrderProduct[OrderID],tbl_Order[[#This Row],[OrderID]])</f>
        <v>127.4</v>
      </c>
      <c r="K509" s="3" cm="1">
        <f t="array" ref="K509">tbl_Order[[#This Row],[Order Price]]*_xlfn.XLOOKUP(tbl_Order[[#This Row],[Order Year]],_xlfn.ANCHORARRAY('BYROW,BYCOL,MAP Exercises'!$J$111),'BYROW,BYCOL,MAP Exercises'!$L$111:$L$120)</f>
        <v>146.51</v>
      </c>
    </row>
    <row r="510" spans="1:11" x14ac:dyDescent="0.4">
      <c r="A510" t="s">
        <v>676</v>
      </c>
      <c r="B510" t="s">
        <v>1878</v>
      </c>
      <c r="C510" s="1">
        <v>43450</v>
      </c>
      <c r="D510" t="s">
        <v>17</v>
      </c>
      <c r="E510" t="s">
        <v>18</v>
      </c>
      <c r="F510" t="s">
        <v>16</v>
      </c>
      <c r="G510">
        <f>YEAR(tbl_Order[[#This Row],[OrderDate]])</f>
        <v>2018</v>
      </c>
      <c r="H510">
        <f>MONTH(tbl_Order[[#This Row],[OrderDate]])</f>
        <v>12</v>
      </c>
      <c r="I510" t="str">
        <f>TEXT(tbl_Order[[#This Row],[OrderDate]],"mmm")</f>
        <v>Dec</v>
      </c>
      <c r="J510" s="3">
        <f>SUMIFS(tbl_OrderProduct[LinePrice],tbl_OrderProduct[OrderID],tbl_Order[[#This Row],[OrderID]])</f>
        <v>66</v>
      </c>
      <c r="K510" s="3" cm="1">
        <f t="array" ref="K510">tbl_Order[[#This Row],[Order Price]]*_xlfn.XLOOKUP(tbl_Order[[#This Row],[Order Year]],_xlfn.ANCHORARRAY('BYROW,BYCOL,MAP Exercises'!$J$111),'BYROW,BYCOL,MAP Exercises'!$L$111:$L$120)</f>
        <v>75.899999999999991</v>
      </c>
    </row>
    <row r="511" spans="1:11" x14ac:dyDescent="0.4">
      <c r="A511" t="s">
        <v>677</v>
      </c>
      <c r="B511" t="s">
        <v>1847</v>
      </c>
      <c r="C511" s="1">
        <v>43451</v>
      </c>
      <c r="D511" t="s">
        <v>15</v>
      </c>
      <c r="E511" t="s">
        <v>167</v>
      </c>
      <c r="F511" t="s">
        <v>16</v>
      </c>
      <c r="G511">
        <f>YEAR(tbl_Order[[#This Row],[OrderDate]])</f>
        <v>2018</v>
      </c>
      <c r="H511">
        <f>MONTH(tbl_Order[[#This Row],[OrderDate]])</f>
        <v>12</v>
      </c>
      <c r="I511" t="str">
        <f>TEXT(tbl_Order[[#This Row],[OrderDate]],"mmm")</f>
        <v>Dec</v>
      </c>
      <c r="J511" s="3">
        <f>SUMIFS(tbl_OrderProduct[LinePrice],tbl_OrderProduct[OrderID],tbl_Order[[#This Row],[OrderID]])</f>
        <v>45.95</v>
      </c>
      <c r="K511" s="3" cm="1">
        <f t="array" ref="K511">tbl_Order[[#This Row],[Order Price]]*_xlfn.XLOOKUP(tbl_Order[[#This Row],[Order Year]],_xlfn.ANCHORARRAY('BYROW,BYCOL,MAP Exercises'!$J$111),'BYROW,BYCOL,MAP Exercises'!$L$111:$L$120)</f>
        <v>52.842500000000001</v>
      </c>
    </row>
    <row r="512" spans="1:11" x14ac:dyDescent="0.4">
      <c r="A512" t="s">
        <v>678</v>
      </c>
      <c r="B512" t="s">
        <v>2435</v>
      </c>
      <c r="C512" s="1">
        <v>43454</v>
      </c>
      <c r="D512" t="s">
        <v>17</v>
      </c>
      <c r="E512" t="s">
        <v>20</v>
      </c>
      <c r="F512" t="s">
        <v>16</v>
      </c>
      <c r="G512">
        <f>YEAR(tbl_Order[[#This Row],[OrderDate]])</f>
        <v>2018</v>
      </c>
      <c r="H512">
        <f>MONTH(tbl_Order[[#This Row],[OrderDate]])</f>
        <v>12</v>
      </c>
      <c r="I512" t="str">
        <f>TEXT(tbl_Order[[#This Row],[OrderDate]],"mmm")</f>
        <v>Dec</v>
      </c>
      <c r="J512" s="3">
        <f>SUMIFS(tbl_OrderProduct[LinePrice],tbl_OrderProduct[OrderID],tbl_Order[[#This Row],[OrderID]])</f>
        <v>141.97999999999999</v>
      </c>
      <c r="K512" s="3" cm="1">
        <f t="array" ref="K512">tbl_Order[[#This Row],[Order Price]]*_xlfn.XLOOKUP(tbl_Order[[#This Row],[Order Year]],_xlfn.ANCHORARRAY('BYROW,BYCOL,MAP Exercises'!$J$111),'BYROW,BYCOL,MAP Exercises'!$L$111:$L$120)</f>
        <v>163.27699999999999</v>
      </c>
    </row>
    <row r="513" spans="1:11" x14ac:dyDescent="0.4">
      <c r="A513" t="s">
        <v>679</v>
      </c>
      <c r="B513" t="s">
        <v>2606</v>
      </c>
      <c r="C513" s="1">
        <v>43456</v>
      </c>
      <c r="D513" t="s">
        <v>17</v>
      </c>
      <c r="E513" t="s">
        <v>167</v>
      </c>
      <c r="F513" t="s">
        <v>16</v>
      </c>
      <c r="G513">
        <f>YEAR(tbl_Order[[#This Row],[OrderDate]])</f>
        <v>2018</v>
      </c>
      <c r="H513">
        <f>MONTH(tbl_Order[[#This Row],[OrderDate]])</f>
        <v>12</v>
      </c>
      <c r="I513" t="str">
        <f>TEXT(tbl_Order[[#This Row],[OrderDate]],"mmm")</f>
        <v>Dec</v>
      </c>
      <c r="J513" s="3">
        <f>SUMIFS(tbl_OrderProduct[LinePrice],tbl_OrderProduct[OrderID],tbl_Order[[#This Row],[OrderID]])</f>
        <v>103.88999999999999</v>
      </c>
      <c r="K513" s="3" cm="1">
        <f t="array" ref="K513">tbl_Order[[#This Row],[Order Price]]*_xlfn.XLOOKUP(tbl_Order[[#This Row],[Order Year]],_xlfn.ANCHORARRAY('BYROW,BYCOL,MAP Exercises'!$J$111),'BYROW,BYCOL,MAP Exercises'!$L$111:$L$120)</f>
        <v>119.47349999999997</v>
      </c>
    </row>
    <row r="514" spans="1:11" x14ac:dyDescent="0.4">
      <c r="A514" t="s">
        <v>680</v>
      </c>
      <c r="B514" t="s">
        <v>2171</v>
      </c>
      <c r="C514" s="1">
        <v>43460</v>
      </c>
      <c r="D514" t="s">
        <v>15</v>
      </c>
      <c r="E514" t="s">
        <v>18</v>
      </c>
      <c r="F514" t="s">
        <v>16</v>
      </c>
      <c r="G514">
        <f>YEAR(tbl_Order[[#This Row],[OrderDate]])</f>
        <v>2018</v>
      </c>
      <c r="H514">
        <f>MONTH(tbl_Order[[#This Row],[OrderDate]])</f>
        <v>12</v>
      </c>
      <c r="I514" t="str">
        <f>TEXT(tbl_Order[[#This Row],[OrderDate]],"mmm")</f>
        <v>Dec</v>
      </c>
      <c r="J514" s="3">
        <f>SUMIFS(tbl_OrderProduct[LinePrice],tbl_OrderProduct[OrderID],tbl_Order[[#This Row],[OrderID]])</f>
        <v>131</v>
      </c>
      <c r="K514" s="3" cm="1">
        <f t="array" ref="K514">tbl_Order[[#This Row],[Order Price]]*_xlfn.XLOOKUP(tbl_Order[[#This Row],[Order Year]],_xlfn.ANCHORARRAY('BYROW,BYCOL,MAP Exercises'!$J$111),'BYROW,BYCOL,MAP Exercises'!$L$111:$L$120)</f>
        <v>150.64999999999998</v>
      </c>
    </row>
    <row r="515" spans="1:11" x14ac:dyDescent="0.4">
      <c r="A515" t="s">
        <v>681</v>
      </c>
      <c r="B515" t="s">
        <v>1904</v>
      </c>
      <c r="C515" s="1">
        <v>43461</v>
      </c>
      <c r="D515" t="s">
        <v>15</v>
      </c>
      <c r="E515" t="s">
        <v>167</v>
      </c>
      <c r="F515" t="s">
        <v>16</v>
      </c>
      <c r="G515">
        <f>YEAR(tbl_Order[[#This Row],[OrderDate]])</f>
        <v>2018</v>
      </c>
      <c r="H515">
        <f>MONTH(tbl_Order[[#This Row],[OrderDate]])</f>
        <v>12</v>
      </c>
      <c r="I515" t="str">
        <f>TEXT(tbl_Order[[#This Row],[OrderDate]],"mmm")</f>
        <v>Dec</v>
      </c>
      <c r="J515" s="3">
        <f>SUMIFS(tbl_OrderProduct[LinePrice],tbl_OrderProduct[OrderID],tbl_Order[[#This Row],[OrderID]])</f>
        <v>275.90999999999997</v>
      </c>
      <c r="K515" s="3" cm="1">
        <f t="array" ref="K515">tbl_Order[[#This Row],[Order Price]]*_xlfn.XLOOKUP(tbl_Order[[#This Row],[Order Year]],_xlfn.ANCHORARRAY('BYROW,BYCOL,MAP Exercises'!$J$111),'BYROW,BYCOL,MAP Exercises'!$L$111:$L$120)</f>
        <v>317.29649999999992</v>
      </c>
    </row>
    <row r="516" spans="1:11" x14ac:dyDescent="0.4">
      <c r="A516" t="s">
        <v>682</v>
      </c>
      <c r="B516" t="s">
        <v>1852</v>
      </c>
      <c r="C516" s="1">
        <v>43464</v>
      </c>
      <c r="D516" t="s">
        <v>15</v>
      </c>
      <c r="E516" t="s">
        <v>18</v>
      </c>
      <c r="F516" t="s">
        <v>16</v>
      </c>
      <c r="G516">
        <f>YEAR(tbl_Order[[#This Row],[OrderDate]])</f>
        <v>2018</v>
      </c>
      <c r="H516">
        <f>MONTH(tbl_Order[[#This Row],[OrderDate]])</f>
        <v>12</v>
      </c>
      <c r="I516" t="str">
        <f>TEXT(tbl_Order[[#This Row],[OrderDate]],"mmm")</f>
        <v>Dec</v>
      </c>
      <c r="J516" s="3">
        <f>SUMIFS(tbl_OrderProduct[LinePrice],tbl_OrderProduct[OrderID],tbl_Order[[#This Row],[OrderID]])</f>
        <v>326.69</v>
      </c>
      <c r="K516" s="3" cm="1">
        <f t="array" ref="K516">tbl_Order[[#This Row],[Order Price]]*_xlfn.XLOOKUP(tbl_Order[[#This Row],[Order Year]],_xlfn.ANCHORARRAY('BYROW,BYCOL,MAP Exercises'!$J$111),'BYROW,BYCOL,MAP Exercises'!$L$111:$L$120)</f>
        <v>375.69349999999997</v>
      </c>
    </row>
    <row r="517" spans="1:11" x14ac:dyDescent="0.4">
      <c r="A517" t="s">
        <v>683</v>
      </c>
      <c r="B517" t="s">
        <v>1863</v>
      </c>
      <c r="C517" s="1">
        <v>43464</v>
      </c>
      <c r="D517" t="s">
        <v>15</v>
      </c>
      <c r="E517" t="s">
        <v>167</v>
      </c>
      <c r="F517" t="s">
        <v>16</v>
      </c>
      <c r="G517">
        <f>YEAR(tbl_Order[[#This Row],[OrderDate]])</f>
        <v>2018</v>
      </c>
      <c r="H517">
        <f>MONTH(tbl_Order[[#This Row],[OrderDate]])</f>
        <v>12</v>
      </c>
      <c r="I517" t="str">
        <f>TEXT(tbl_Order[[#This Row],[OrderDate]],"mmm")</f>
        <v>Dec</v>
      </c>
      <c r="J517" s="3">
        <f>SUMIFS(tbl_OrderProduct[LinePrice],tbl_OrderProduct[OrderID],tbl_Order[[#This Row],[OrderID]])</f>
        <v>169.48000000000002</v>
      </c>
      <c r="K517" s="3" cm="1">
        <f t="array" ref="K517">tbl_Order[[#This Row],[Order Price]]*_xlfn.XLOOKUP(tbl_Order[[#This Row],[Order Year]],_xlfn.ANCHORARRAY('BYROW,BYCOL,MAP Exercises'!$J$111),'BYROW,BYCOL,MAP Exercises'!$L$111:$L$120)</f>
        <v>194.90200000000002</v>
      </c>
    </row>
    <row r="518" spans="1:11" x14ac:dyDescent="0.4">
      <c r="A518" t="s">
        <v>684</v>
      </c>
      <c r="B518" t="s">
        <v>2083</v>
      </c>
      <c r="C518" s="1">
        <v>43467</v>
      </c>
      <c r="D518" t="s">
        <v>17</v>
      </c>
      <c r="E518" t="s">
        <v>167</v>
      </c>
      <c r="F518" t="s">
        <v>16</v>
      </c>
      <c r="G518">
        <f>YEAR(tbl_Order[[#This Row],[OrderDate]])</f>
        <v>2019</v>
      </c>
      <c r="H518">
        <f>MONTH(tbl_Order[[#This Row],[OrderDate]])</f>
        <v>1</v>
      </c>
      <c r="I518" t="str">
        <f>TEXT(tbl_Order[[#This Row],[OrderDate]],"mmm")</f>
        <v>Jan</v>
      </c>
      <c r="J518" s="3">
        <f>SUMIFS(tbl_OrderProduct[LinePrice],tbl_OrderProduct[OrderID],tbl_Order[[#This Row],[OrderID]])</f>
        <v>196.9</v>
      </c>
      <c r="K518" s="3" cm="1">
        <f t="array" ref="K518">tbl_Order[[#This Row],[Order Price]]*_xlfn.XLOOKUP(tbl_Order[[#This Row],[Order Year]],_xlfn.ANCHORARRAY('BYROW,BYCOL,MAP Exercises'!$J$111),'BYROW,BYCOL,MAP Exercises'!$L$111:$L$120)</f>
        <v>226.435</v>
      </c>
    </row>
    <row r="519" spans="1:11" x14ac:dyDescent="0.4">
      <c r="A519" t="s">
        <v>685</v>
      </c>
      <c r="B519" t="s">
        <v>1791</v>
      </c>
      <c r="C519" s="1">
        <v>43467</v>
      </c>
      <c r="D519" t="s">
        <v>15</v>
      </c>
      <c r="E519" t="s">
        <v>18</v>
      </c>
      <c r="F519" t="s">
        <v>16</v>
      </c>
      <c r="G519">
        <f>YEAR(tbl_Order[[#This Row],[OrderDate]])</f>
        <v>2019</v>
      </c>
      <c r="H519">
        <f>MONTH(tbl_Order[[#This Row],[OrderDate]])</f>
        <v>1</v>
      </c>
      <c r="I519" t="str">
        <f>TEXT(tbl_Order[[#This Row],[OrderDate]],"mmm")</f>
        <v>Jan</v>
      </c>
      <c r="J519" s="3">
        <f>SUMIFS(tbl_OrderProduct[LinePrice],tbl_OrderProduct[OrderID],tbl_Order[[#This Row],[OrderID]])</f>
        <v>40.99</v>
      </c>
      <c r="K519" s="3" cm="1">
        <f t="array" ref="K519">tbl_Order[[#This Row],[Order Price]]*_xlfn.XLOOKUP(tbl_Order[[#This Row],[Order Year]],_xlfn.ANCHORARRAY('BYROW,BYCOL,MAP Exercises'!$J$111),'BYROW,BYCOL,MAP Exercises'!$L$111:$L$120)</f>
        <v>47.138500000000001</v>
      </c>
    </row>
    <row r="520" spans="1:11" x14ac:dyDescent="0.4">
      <c r="A520" t="s">
        <v>686</v>
      </c>
      <c r="B520" t="s">
        <v>2117</v>
      </c>
      <c r="C520" s="1">
        <v>43470</v>
      </c>
      <c r="D520" t="s">
        <v>15</v>
      </c>
      <c r="E520" t="s">
        <v>18</v>
      </c>
      <c r="F520" t="s">
        <v>16</v>
      </c>
      <c r="G520">
        <f>YEAR(tbl_Order[[#This Row],[OrderDate]])</f>
        <v>2019</v>
      </c>
      <c r="H520">
        <f>MONTH(tbl_Order[[#This Row],[OrderDate]])</f>
        <v>1</v>
      </c>
      <c r="I520" t="str">
        <f>TEXT(tbl_Order[[#This Row],[OrderDate]],"mmm")</f>
        <v>Jan</v>
      </c>
      <c r="J520" s="3">
        <f>SUMIFS(tbl_OrderProduct[LinePrice],tbl_OrderProduct[OrderID],tbl_Order[[#This Row],[OrderID]])</f>
        <v>111.48</v>
      </c>
      <c r="K520" s="3" cm="1">
        <f t="array" ref="K520">tbl_Order[[#This Row],[Order Price]]*_xlfn.XLOOKUP(tbl_Order[[#This Row],[Order Year]],_xlfn.ANCHORARRAY('BYROW,BYCOL,MAP Exercises'!$J$111),'BYROW,BYCOL,MAP Exercises'!$L$111:$L$120)</f>
        <v>128.202</v>
      </c>
    </row>
    <row r="521" spans="1:11" x14ac:dyDescent="0.4">
      <c r="A521" t="s">
        <v>687</v>
      </c>
      <c r="B521" t="s">
        <v>1860</v>
      </c>
      <c r="C521" s="1">
        <v>43470</v>
      </c>
      <c r="D521" t="s">
        <v>17</v>
      </c>
      <c r="E521" t="s">
        <v>167</v>
      </c>
      <c r="F521" t="s">
        <v>16</v>
      </c>
      <c r="G521">
        <f>YEAR(tbl_Order[[#This Row],[OrderDate]])</f>
        <v>2019</v>
      </c>
      <c r="H521">
        <f>MONTH(tbl_Order[[#This Row],[OrderDate]])</f>
        <v>1</v>
      </c>
      <c r="I521" t="str">
        <f>TEXT(tbl_Order[[#This Row],[OrderDate]],"mmm")</f>
        <v>Jan</v>
      </c>
      <c r="J521" s="3">
        <f>SUMIFS(tbl_OrderProduct[LinePrice],tbl_OrderProduct[OrderID],tbl_Order[[#This Row],[OrderID]])</f>
        <v>76.98</v>
      </c>
      <c r="K521" s="3" cm="1">
        <f t="array" ref="K521">tbl_Order[[#This Row],[Order Price]]*_xlfn.XLOOKUP(tbl_Order[[#This Row],[Order Year]],_xlfn.ANCHORARRAY('BYROW,BYCOL,MAP Exercises'!$J$111),'BYROW,BYCOL,MAP Exercises'!$L$111:$L$120)</f>
        <v>88.527000000000001</v>
      </c>
    </row>
    <row r="522" spans="1:11" x14ac:dyDescent="0.4">
      <c r="A522" t="s">
        <v>688</v>
      </c>
      <c r="B522" t="s">
        <v>1812</v>
      </c>
      <c r="C522" s="1">
        <v>43470</v>
      </c>
      <c r="D522" t="s">
        <v>15</v>
      </c>
      <c r="E522" t="s">
        <v>167</v>
      </c>
      <c r="F522" t="s">
        <v>16</v>
      </c>
      <c r="G522">
        <f>YEAR(tbl_Order[[#This Row],[OrderDate]])</f>
        <v>2019</v>
      </c>
      <c r="H522">
        <f>MONTH(tbl_Order[[#This Row],[OrderDate]])</f>
        <v>1</v>
      </c>
      <c r="I522" t="str">
        <f>TEXT(tbl_Order[[#This Row],[OrderDate]],"mmm")</f>
        <v>Jan</v>
      </c>
      <c r="J522" s="3">
        <f>SUMIFS(tbl_OrderProduct[LinePrice],tbl_OrderProduct[OrderID],tbl_Order[[#This Row],[OrderID]])</f>
        <v>192</v>
      </c>
      <c r="K522" s="3" cm="1">
        <f t="array" ref="K522">tbl_Order[[#This Row],[Order Price]]*_xlfn.XLOOKUP(tbl_Order[[#This Row],[Order Year]],_xlfn.ANCHORARRAY('BYROW,BYCOL,MAP Exercises'!$J$111),'BYROW,BYCOL,MAP Exercises'!$L$111:$L$120)</f>
        <v>220.79999999999998</v>
      </c>
    </row>
    <row r="523" spans="1:11" x14ac:dyDescent="0.4">
      <c r="A523" t="s">
        <v>689</v>
      </c>
      <c r="B523" t="s">
        <v>2639</v>
      </c>
      <c r="C523" s="1">
        <v>43474</v>
      </c>
      <c r="D523" t="s">
        <v>15</v>
      </c>
      <c r="E523" t="s">
        <v>167</v>
      </c>
      <c r="F523" t="s">
        <v>16</v>
      </c>
      <c r="G523">
        <f>YEAR(tbl_Order[[#This Row],[OrderDate]])</f>
        <v>2019</v>
      </c>
      <c r="H523">
        <f>MONTH(tbl_Order[[#This Row],[OrderDate]])</f>
        <v>1</v>
      </c>
      <c r="I523" t="str">
        <f>TEXT(tbl_Order[[#This Row],[OrderDate]],"mmm")</f>
        <v>Jan</v>
      </c>
      <c r="J523" s="3">
        <f>SUMIFS(tbl_OrderProduct[LinePrice],tbl_OrderProduct[OrderID],tbl_Order[[#This Row],[OrderID]])</f>
        <v>209.46</v>
      </c>
      <c r="K523" s="3" cm="1">
        <f t="array" ref="K523">tbl_Order[[#This Row],[Order Price]]*_xlfn.XLOOKUP(tbl_Order[[#This Row],[Order Year]],_xlfn.ANCHORARRAY('BYROW,BYCOL,MAP Exercises'!$J$111),'BYROW,BYCOL,MAP Exercises'!$L$111:$L$120)</f>
        <v>240.87899999999999</v>
      </c>
    </row>
    <row r="524" spans="1:11" x14ac:dyDescent="0.4">
      <c r="A524" t="s">
        <v>690</v>
      </c>
      <c r="B524" t="s">
        <v>1825</v>
      </c>
      <c r="C524" s="1">
        <v>43476</v>
      </c>
      <c r="D524" t="s">
        <v>15</v>
      </c>
      <c r="E524" t="s">
        <v>167</v>
      </c>
      <c r="F524" t="s">
        <v>16</v>
      </c>
      <c r="G524">
        <f>YEAR(tbl_Order[[#This Row],[OrderDate]])</f>
        <v>2019</v>
      </c>
      <c r="H524">
        <f>MONTH(tbl_Order[[#This Row],[OrderDate]])</f>
        <v>1</v>
      </c>
      <c r="I524" t="str">
        <f>TEXT(tbl_Order[[#This Row],[OrderDate]],"mmm")</f>
        <v>Jan</v>
      </c>
      <c r="J524" s="3">
        <f>SUMIFS(tbl_OrderProduct[LinePrice],tbl_OrderProduct[OrderID],tbl_Order[[#This Row],[OrderID]])</f>
        <v>129.5</v>
      </c>
      <c r="K524" s="3" cm="1">
        <f t="array" ref="K524">tbl_Order[[#This Row],[Order Price]]*_xlfn.XLOOKUP(tbl_Order[[#This Row],[Order Year]],_xlfn.ANCHORARRAY('BYROW,BYCOL,MAP Exercises'!$J$111),'BYROW,BYCOL,MAP Exercises'!$L$111:$L$120)</f>
        <v>148.92499999999998</v>
      </c>
    </row>
    <row r="525" spans="1:11" x14ac:dyDescent="0.4">
      <c r="A525" t="s">
        <v>691</v>
      </c>
      <c r="B525" t="s">
        <v>1938</v>
      </c>
      <c r="C525" s="1">
        <v>43479</v>
      </c>
      <c r="D525" t="s">
        <v>17</v>
      </c>
      <c r="E525" t="s">
        <v>167</v>
      </c>
      <c r="F525" t="s">
        <v>16</v>
      </c>
      <c r="G525">
        <f>YEAR(tbl_Order[[#This Row],[OrderDate]])</f>
        <v>2019</v>
      </c>
      <c r="H525">
        <f>MONTH(tbl_Order[[#This Row],[OrderDate]])</f>
        <v>1</v>
      </c>
      <c r="I525" t="str">
        <f>TEXT(tbl_Order[[#This Row],[OrderDate]],"mmm")</f>
        <v>Jan</v>
      </c>
      <c r="J525" s="3">
        <f>SUMIFS(tbl_OrderProduct[LinePrice],tbl_OrderProduct[OrderID],tbl_Order[[#This Row],[OrderID]])</f>
        <v>29</v>
      </c>
      <c r="K525" s="3" cm="1">
        <f t="array" ref="K525">tbl_Order[[#This Row],[Order Price]]*_xlfn.XLOOKUP(tbl_Order[[#This Row],[Order Year]],_xlfn.ANCHORARRAY('BYROW,BYCOL,MAP Exercises'!$J$111),'BYROW,BYCOL,MAP Exercises'!$L$111:$L$120)</f>
        <v>33.349999999999994</v>
      </c>
    </row>
    <row r="526" spans="1:11" x14ac:dyDescent="0.4">
      <c r="A526" t="s">
        <v>692</v>
      </c>
      <c r="B526" t="s">
        <v>2460</v>
      </c>
      <c r="C526" s="1">
        <v>43480</v>
      </c>
      <c r="D526" t="s">
        <v>15</v>
      </c>
      <c r="E526" t="s">
        <v>167</v>
      </c>
      <c r="F526" t="s">
        <v>16</v>
      </c>
      <c r="G526">
        <f>YEAR(tbl_Order[[#This Row],[OrderDate]])</f>
        <v>2019</v>
      </c>
      <c r="H526">
        <f>MONTH(tbl_Order[[#This Row],[OrderDate]])</f>
        <v>1</v>
      </c>
      <c r="I526" t="str">
        <f>TEXT(tbl_Order[[#This Row],[OrderDate]],"mmm")</f>
        <v>Jan</v>
      </c>
      <c r="J526" s="3">
        <f>SUMIFS(tbl_OrderProduct[LinePrice],tbl_OrderProduct[OrderID],tbl_Order[[#This Row],[OrderID]])</f>
        <v>69.900000000000006</v>
      </c>
      <c r="K526" s="3" cm="1">
        <f t="array" ref="K526">tbl_Order[[#This Row],[Order Price]]*_xlfn.XLOOKUP(tbl_Order[[#This Row],[Order Year]],_xlfn.ANCHORARRAY('BYROW,BYCOL,MAP Exercises'!$J$111),'BYROW,BYCOL,MAP Exercises'!$L$111:$L$120)</f>
        <v>80.385000000000005</v>
      </c>
    </row>
    <row r="527" spans="1:11" x14ac:dyDescent="0.4">
      <c r="A527" t="s">
        <v>693</v>
      </c>
      <c r="B527" t="s">
        <v>1797</v>
      </c>
      <c r="C527" s="1">
        <v>43481</v>
      </c>
      <c r="D527" t="s">
        <v>17</v>
      </c>
      <c r="E527" t="s">
        <v>167</v>
      </c>
      <c r="F527" t="s">
        <v>16</v>
      </c>
      <c r="G527">
        <f>YEAR(tbl_Order[[#This Row],[OrderDate]])</f>
        <v>2019</v>
      </c>
      <c r="H527">
        <f>MONTH(tbl_Order[[#This Row],[OrderDate]])</f>
        <v>1</v>
      </c>
      <c r="I527" t="str">
        <f>TEXT(tbl_Order[[#This Row],[OrderDate]],"mmm")</f>
        <v>Jan</v>
      </c>
      <c r="J527" s="3">
        <f>SUMIFS(tbl_OrderProduct[LinePrice],tbl_OrderProduct[OrderID],tbl_Order[[#This Row],[OrderID]])</f>
        <v>17</v>
      </c>
      <c r="K527" s="3" cm="1">
        <f t="array" ref="K527">tbl_Order[[#This Row],[Order Price]]*_xlfn.XLOOKUP(tbl_Order[[#This Row],[Order Year]],_xlfn.ANCHORARRAY('BYROW,BYCOL,MAP Exercises'!$J$111),'BYROW,BYCOL,MAP Exercises'!$L$111:$L$120)</f>
        <v>19.549999999999997</v>
      </c>
    </row>
    <row r="528" spans="1:11" x14ac:dyDescent="0.4">
      <c r="A528" t="s">
        <v>694</v>
      </c>
      <c r="B528" t="s">
        <v>2006</v>
      </c>
      <c r="C528" s="1">
        <v>43485</v>
      </c>
      <c r="D528" t="s">
        <v>17</v>
      </c>
      <c r="E528" t="s">
        <v>167</v>
      </c>
      <c r="F528" t="s">
        <v>16</v>
      </c>
      <c r="G528">
        <f>YEAR(tbl_Order[[#This Row],[OrderDate]])</f>
        <v>2019</v>
      </c>
      <c r="H528">
        <f>MONTH(tbl_Order[[#This Row],[OrderDate]])</f>
        <v>1</v>
      </c>
      <c r="I528" t="str">
        <f>TEXT(tbl_Order[[#This Row],[OrderDate]],"mmm")</f>
        <v>Jan</v>
      </c>
      <c r="J528" s="3">
        <f>SUMIFS(tbl_OrderProduct[LinePrice],tbl_OrderProduct[OrderID],tbl_Order[[#This Row],[OrderID]])</f>
        <v>194.85000000000002</v>
      </c>
      <c r="K528" s="3" cm="1">
        <f t="array" ref="K528">tbl_Order[[#This Row],[Order Price]]*_xlfn.XLOOKUP(tbl_Order[[#This Row],[Order Year]],_xlfn.ANCHORARRAY('BYROW,BYCOL,MAP Exercises'!$J$111),'BYROW,BYCOL,MAP Exercises'!$L$111:$L$120)</f>
        <v>224.07750000000001</v>
      </c>
    </row>
    <row r="529" spans="1:11" x14ac:dyDescent="0.4">
      <c r="A529" t="s">
        <v>695</v>
      </c>
      <c r="B529" t="s">
        <v>2570</v>
      </c>
      <c r="C529" s="1">
        <v>43486</v>
      </c>
      <c r="D529" t="s">
        <v>15</v>
      </c>
      <c r="E529" t="s">
        <v>167</v>
      </c>
      <c r="F529" t="s">
        <v>16</v>
      </c>
      <c r="G529">
        <f>YEAR(tbl_Order[[#This Row],[OrderDate]])</f>
        <v>2019</v>
      </c>
      <c r="H529">
        <f>MONTH(tbl_Order[[#This Row],[OrderDate]])</f>
        <v>1</v>
      </c>
      <c r="I529" t="str">
        <f>TEXT(tbl_Order[[#This Row],[OrderDate]],"mmm")</f>
        <v>Jan</v>
      </c>
      <c r="J529" s="3">
        <f>SUMIFS(tbl_OrderProduct[LinePrice],tbl_OrderProduct[OrderID],tbl_Order[[#This Row],[OrderID]])</f>
        <v>249.85000000000002</v>
      </c>
      <c r="K529" s="3" cm="1">
        <f t="array" ref="K529">tbl_Order[[#This Row],[Order Price]]*_xlfn.XLOOKUP(tbl_Order[[#This Row],[Order Year]],_xlfn.ANCHORARRAY('BYROW,BYCOL,MAP Exercises'!$J$111),'BYROW,BYCOL,MAP Exercises'!$L$111:$L$120)</f>
        <v>287.32749999999999</v>
      </c>
    </row>
    <row r="530" spans="1:11" x14ac:dyDescent="0.4">
      <c r="A530" t="s">
        <v>696</v>
      </c>
      <c r="B530" t="s">
        <v>2601</v>
      </c>
      <c r="C530" s="1">
        <v>43488</v>
      </c>
      <c r="D530" t="s">
        <v>17</v>
      </c>
      <c r="E530" t="s">
        <v>167</v>
      </c>
      <c r="F530" t="s">
        <v>16</v>
      </c>
      <c r="G530">
        <f>YEAR(tbl_Order[[#This Row],[OrderDate]])</f>
        <v>2019</v>
      </c>
      <c r="H530">
        <f>MONTH(tbl_Order[[#This Row],[OrderDate]])</f>
        <v>1</v>
      </c>
      <c r="I530" t="str">
        <f>TEXT(tbl_Order[[#This Row],[OrderDate]],"mmm")</f>
        <v>Jan</v>
      </c>
      <c r="J530" s="3">
        <f>SUMIFS(tbl_OrderProduct[LinePrice],tbl_OrderProduct[OrderID],tbl_Order[[#This Row],[OrderID]])</f>
        <v>232.89</v>
      </c>
      <c r="K530" s="3" cm="1">
        <f t="array" ref="K530">tbl_Order[[#This Row],[Order Price]]*_xlfn.XLOOKUP(tbl_Order[[#This Row],[Order Year]],_xlfn.ANCHORARRAY('BYROW,BYCOL,MAP Exercises'!$J$111),'BYROW,BYCOL,MAP Exercises'!$L$111:$L$120)</f>
        <v>267.82349999999997</v>
      </c>
    </row>
    <row r="531" spans="1:11" x14ac:dyDescent="0.4">
      <c r="A531" t="s">
        <v>697</v>
      </c>
      <c r="B531" t="s">
        <v>1799</v>
      </c>
      <c r="C531" s="1">
        <v>43491</v>
      </c>
      <c r="D531" t="s">
        <v>15</v>
      </c>
      <c r="E531" t="s">
        <v>167</v>
      </c>
      <c r="F531" t="s">
        <v>16</v>
      </c>
      <c r="G531">
        <f>YEAR(tbl_Order[[#This Row],[OrderDate]])</f>
        <v>2019</v>
      </c>
      <c r="H531">
        <f>MONTH(tbl_Order[[#This Row],[OrderDate]])</f>
        <v>1</v>
      </c>
      <c r="I531" t="str">
        <f>TEXT(tbl_Order[[#This Row],[OrderDate]],"mmm")</f>
        <v>Jan</v>
      </c>
      <c r="J531" s="3">
        <f>SUMIFS(tbl_OrderProduct[LinePrice],tbl_OrderProduct[OrderID],tbl_Order[[#This Row],[OrderID]])</f>
        <v>155.80000000000001</v>
      </c>
      <c r="K531" s="3" cm="1">
        <f t="array" ref="K531">tbl_Order[[#This Row],[Order Price]]*_xlfn.XLOOKUP(tbl_Order[[#This Row],[Order Year]],_xlfn.ANCHORARRAY('BYROW,BYCOL,MAP Exercises'!$J$111),'BYROW,BYCOL,MAP Exercises'!$L$111:$L$120)</f>
        <v>179.17</v>
      </c>
    </row>
    <row r="532" spans="1:11" x14ac:dyDescent="0.4">
      <c r="A532" t="s">
        <v>698</v>
      </c>
      <c r="B532" t="s">
        <v>1992</v>
      </c>
      <c r="C532" s="1">
        <v>43495</v>
      </c>
      <c r="D532" t="s">
        <v>15</v>
      </c>
      <c r="E532" t="s">
        <v>18</v>
      </c>
      <c r="F532" t="s">
        <v>16</v>
      </c>
      <c r="G532">
        <f>YEAR(tbl_Order[[#This Row],[OrderDate]])</f>
        <v>2019</v>
      </c>
      <c r="H532">
        <f>MONTH(tbl_Order[[#This Row],[OrderDate]])</f>
        <v>1</v>
      </c>
      <c r="I532" t="str">
        <f>TEXT(tbl_Order[[#This Row],[OrderDate]],"mmm")</f>
        <v>Jan</v>
      </c>
      <c r="J532" s="3">
        <f>SUMIFS(tbl_OrderProduct[LinePrice],tbl_OrderProduct[OrderID],tbl_Order[[#This Row],[OrderID]])</f>
        <v>156.89999999999998</v>
      </c>
      <c r="K532" s="3" cm="1">
        <f t="array" ref="K532">tbl_Order[[#This Row],[Order Price]]*_xlfn.XLOOKUP(tbl_Order[[#This Row],[Order Year]],_xlfn.ANCHORARRAY('BYROW,BYCOL,MAP Exercises'!$J$111),'BYROW,BYCOL,MAP Exercises'!$L$111:$L$120)</f>
        <v>180.43499999999997</v>
      </c>
    </row>
    <row r="533" spans="1:11" x14ac:dyDescent="0.4">
      <c r="A533" t="s">
        <v>699</v>
      </c>
      <c r="B533" t="s">
        <v>1977</v>
      </c>
      <c r="C533" s="1">
        <v>43497</v>
      </c>
      <c r="D533" t="s">
        <v>15</v>
      </c>
      <c r="E533" t="s">
        <v>167</v>
      </c>
      <c r="F533" t="s">
        <v>16</v>
      </c>
      <c r="G533">
        <f>YEAR(tbl_Order[[#This Row],[OrderDate]])</f>
        <v>2019</v>
      </c>
      <c r="H533">
        <f>MONTH(tbl_Order[[#This Row],[OrderDate]])</f>
        <v>2</v>
      </c>
      <c r="I533" t="str">
        <f>TEXT(tbl_Order[[#This Row],[OrderDate]],"mmm")</f>
        <v>Feb</v>
      </c>
      <c r="J533" s="3">
        <f>SUMIFS(tbl_OrderProduct[LinePrice],tbl_OrderProduct[OrderID],tbl_Order[[#This Row],[OrderID]])</f>
        <v>60.95</v>
      </c>
      <c r="K533" s="3" cm="1">
        <f t="array" ref="K533">tbl_Order[[#This Row],[Order Price]]*_xlfn.XLOOKUP(tbl_Order[[#This Row],[Order Year]],_xlfn.ANCHORARRAY('BYROW,BYCOL,MAP Exercises'!$J$111),'BYROW,BYCOL,MAP Exercises'!$L$111:$L$120)</f>
        <v>70.092500000000001</v>
      </c>
    </row>
    <row r="534" spans="1:11" x14ac:dyDescent="0.4">
      <c r="A534" t="s">
        <v>700</v>
      </c>
      <c r="B534" t="s">
        <v>2428</v>
      </c>
      <c r="C534" s="1">
        <v>43500</v>
      </c>
      <c r="D534" t="s">
        <v>15</v>
      </c>
      <c r="E534" t="s">
        <v>167</v>
      </c>
      <c r="F534" t="s">
        <v>16</v>
      </c>
      <c r="G534">
        <f>YEAR(tbl_Order[[#This Row],[OrderDate]])</f>
        <v>2019</v>
      </c>
      <c r="H534">
        <f>MONTH(tbl_Order[[#This Row],[OrderDate]])</f>
        <v>2</v>
      </c>
      <c r="I534" t="str">
        <f>TEXT(tbl_Order[[#This Row],[OrderDate]],"mmm")</f>
        <v>Feb</v>
      </c>
      <c r="J534" s="3">
        <f>SUMIFS(tbl_OrderProduct[LinePrice],tbl_OrderProduct[OrderID],tbl_Order[[#This Row],[OrderID]])</f>
        <v>126.89</v>
      </c>
      <c r="K534" s="3" cm="1">
        <f t="array" ref="K534">tbl_Order[[#This Row],[Order Price]]*_xlfn.XLOOKUP(tbl_Order[[#This Row],[Order Year]],_xlfn.ANCHORARRAY('BYROW,BYCOL,MAP Exercises'!$J$111),'BYROW,BYCOL,MAP Exercises'!$L$111:$L$120)</f>
        <v>145.92349999999999</v>
      </c>
    </row>
    <row r="535" spans="1:11" x14ac:dyDescent="0.4">
      <c r="A535" t="s">
        <v>701</v>
      </c>
      <c r="B535" t="s">
        <v>2136</v>
      </c>
      <c r="C535" s="1">
        <v>43503</v>
      </c>
      <c r="D535" t="s">
        <v>166</v>
      </c>
      <c r="E535" t="s">
        <v>167</v>
      </c>
      <c r="F535" t="s">
        <v>16</v>
      </c>
      <c r="G535">
        <f>YEAR(tbl_Order[[#This Row],[OrderDate]])</f>
        <v>2019</v>
      </c>
      <c r="H535">
        <f>MONTH(tbl_Order[[#This Row],[OrderDate]])</f>
        <v>2</v>
      </c>
      <c r="I535" t="str">
        <f>TEXT(tbl_Order[[#This Row],[OrderDate]],"mmm")</f>
        <v>Feb</v>
      </c>
      <c r="J535" s="3">
        <f>SUMIFS(tbl_OrderProduct[LinePrice],tbl_OrderProduct[OrderID],tbl_Order[[#This Row],[OrderID]])</f>
        <v>40.950000000000003</v>
      </c>
      <c r="K535" s="3" cm="1">
        <f t="array" ref="K535">tbl_Order[[#This Row],[Order Price]]*_xlfn.XLOOKUP(tbl_Order[[#This Row],[Order Year]],_xlfn.ANCHORARRAY('BYROW,BYCOL,MAP Exercises'!$J$111),'BYROW,BYCOL,MAP Exercises'!$L$111:$L$120)</f>
        <v>47.092500000000001</v>
      </c>
    </row>
    <row r="536" spans="1:11" x14ac:dyDescent="0.4">
      <c r="A536" t="s">
        <v>702</v>
      </c>
      <c r="B536" t="s">
        <v>2439</v>
      </c>
      <c r="C536" s="1">
        <v>43505</v>
      </c>
      <c r="D536" t="s">
        <v>15</v>
      </c>
      <c r="E536" t="s">
        <v>167</v>
      </c>
      <c r="F536" t="s">
        <v>16</v>
      </c>
      <c r="G536">
        <f>YEAR(tbl_Order[[#This Row],[OrderDate]])</f>
        <v>2019</v>
      </c>
      <c r="H536">
        <f>MONTH(tbl_Order[[#This Row],[OrderDate]])</f>
        <v>2</v>
      </c>
      <c r="I536" t="str">
        <f>TEXT(tbl_Order[[#This Row],[OrderDate]],"mmm")</f>
        <v>Feb</v>
      </c>
      <c r="J536" s="3">
        <f>SUMIFS(tbl_OrderProduct[LinePrice],tbl_OrderProduct[OrderID],tbl_Order[[#This Row],[OrderID]])</f>
        <v>81.45</v>
      </c>
      <c r="K536" s="3" cm="1">
        <f t="array" ref="K536">tbl_Order[[#This Row],[Order Price]]*_xlfn.XLOOKUP(tbl_Order[[#This Row],[Order Year]],_xlfn.ANCHORARRAY('BYROW,BYCOL,MAP Exercises'!$J$111),'BYROW,BYCOL,MAP Exercises'!$L$111:$L$120)</f>
        <v>93.66749999999999</v>
      </c>
    </row>
    <row r="537" spans="1:11" x14ac:dyDescent="0.4">
      <c r="A537" t="s">
        <v>703</v>
      </c>
      <c r="B537" t="s">
        <v>2112</v>
      </c>
      <c r="C537" s="1">
        <v>43508</v>
      </c>
      <c r="D537" t="s">
        <v>15</v>
      </c>
      <c r="E537" t="s">
        <v>167</v>
      </c>
      <c r="F537" t="s">
        <v>16</v>
      </c>
      <c r="G537">
        <f>YEAR(tbl_Order[[#This Row],[OrderDate]])</f>
        <v>2019</v>
      </c>
      <c r="H537">
        <f>MONTH(tbl_Order[[#This Row],[OrderDate]])</f>
        <v>2</v>
      </c>
      <c r="I537" t="str">
        <f>TEXT(tbl_Order[[#This Row],[OrderDate]],"mmm")</f>
        <v>Feb</v>
      </c>
      <c r="J537" s="3">
        <f>SUMIFS(tbl_OrderProduct[LinePrice],tbl_OrderProduct[OrderID],tbl_Order[[#This Row],[OrderID]])</f>
        <v>20.99</v>
      </c>
      <c r="K537" s="3" cm="1">
        <f t="array" ref="K537">tbl_Order[[#This Row],[Order Price]]*_xlfn.XLOOKUP(tbl_Order[[#This Row],[Order Year]],_xlfn.ANCHORARRAY('BYROW,BYCOL,MAP Exercises'!$J$111),'BYROW,BYCOL,MAP Exercises'!$L$111:$L$120)</f>
        <v>24.138499999999997</v>
      </c>
    </row>
    <row r="538" spans="1:11" x14ac:dyDescent="0.4">
      <c r="A538" t="s">
        <v>704</v>
      </c>
      <c r="B538" t="s">
        <v>1935</v>
      </c>
      <c r="C538" s="1">
        <v>43511</v>
      </c>
      <c r="D538" t="s">
        <v>15</v>
      </c>
      <c r="E538" t="s">
        <v>18</v>
      </c>
      <c r="F538" t="s">
        <v>16</v>
      </c>
      <c r="G538">
        <f>YEAR(tbl_Order[[#This Row],[OrderDate]])</f>
        <v>2019</v>
      </c>
      <c r="H538">
        <f>MONTH(tbl_Order[[#This Row],[OrderDate]])</f>
        <v>2</v>
      </c>
      <c r="I538" t="str">
        <f>TEXT(tbl_Order[[#This Row],[OrderDate]],"mmm")</f>
        <v>Feb</v>
      </c>
      <c r="J538" s="3">
        <f>SUMIFS(tbl_OrderProduct[LinePrice],tbl_OrderProduct[OrderID],tbl_Order[[#This Row],[OrderID]])</f>
        <v>90</v>
      </c>
      <c r="K538" s="3" cm="1">
        <f t="array" ref="K538">tbl_Order[[#This Row],[Order Price]]*_xlfn.XLOOKUP(tbl_Order[[#This Row],[Order Year]],_xlfn.ANCHORARRAY('BYROW,BYCOL,MAP Exercises'!$J$111),'BYROW,BYCOL,MAP Exercises'!$L$111:$L$120)</f>
        <v>103.49999999999999</v>
      </c>
    </row>
    <row r="539" spans="1:11" x14ac:dyDescent="0.4">
      <c r="A539" t="s">
        <v>705</v>
      </c>
      <c r="B539" t="s">
        <v>1872</v>
      </c>
      <c r="C539" s="1">
        <v>43515</v>
      </c>
      <c r="D539" t="s">
        <v>17</v>
      </c>
      <c r="E539" t="s">
        <v>20</v>
      </c>
      <c r="F539" t="s">
        <v>16</v>
      </c>
      <c r="G539">
        <f>YEAR(tbl_Order[[#This Row],[OrderDate]])</f>
        <v>2019</v>
      </c>
      <c r="H539">
        <f>MONTH(tbl_Order[[#This Row],[OrderDate]])</f>
        <v>2</v>
      </c>
      <c r="I539" t="str">
        <f>TEXT(tbl_Order[[#This Row],[OrderDate]],"mmm")</f>
        <v>Feb</v>
      </c>
      <c r="J539" s="3">
        <f>SUMIFS(tbl_OrderProduct[LinePrice],tbl_OrderProduct[OrderID],tbl_Order[[#This Row],[OrderID]])</f>
        <v>49</v>
      </c>
      <c r="K539" s="3" cm="1">
        <f t="array" ref="K539">tbl_Order[[#This Row],[Order Price]]*_xlfn.XLOOKUP(tbl_Order[[#This Row],[Order Year]],_xlfn.ANCHORARRAY('BYROW,BYCOL,MAP Exercises'!$J$111),'BYROW,BYCOL,MAP Exercises'!$L$111:$L$120)</f>
        <v>56.349999999999994</v>
      </c>
    </row>
    <row r="540" spans="1:11" x14ac:dyDescent="0.4">
      <c r="A540" t="s">
        <v>706</v>
      </c>
      <c r="B540" t="s">
        <v>1848</v>
      </c>
      <c r="C540" s="1">
        <v>43517</v>
      </c>
      <c r="D540" t="s">
        <v>17</v>
      </c>
      <c r="E540" t="s">
        <v>20</v>
      </c>
      <c r="F540" t="s">
        <v>16</v>
      </c>
      <c r="G540">
        <f>YEAR(tbl_Order[[#This Row],[OrderDate]])</f>
        <v>2019</v>
      </c>
      <c r="H540">
        <f>MONTH(tbl_Order[[#This Row],[OrderDate]])</f>
        <v>2</v>
      </c>
      <c r="I540" t="str">
        <f>TEXT(tbl_Order[[#This Row],[OrderDate]],"mmm")</f>
        <v>Feb</v>
      </c>
      <c r="J540" s="3">
        <f>SUMIFS(tbl_OrderProduct[LinePrice],tbl_OrderProduct[OrderID],tbl_Order[[#This Row],[OrderID]])</f>
        <v>324.93</v>
      </c>
      <c r="K540" s="3" cm="1">
        <f t="array" ref="K540">tbl_Order[[#This Row],[Order Price]]*_xlfn.XLOOKUP(tbl_Order[[#This Row],[Order Year]],_xlfn.ANCHORARRAY('BYROW,BYCOL,MAP Exercises'!$J$111),'BYROW,BYCOL,MAP Exercises'!$L$111:$L$120)</f>
        <v>373.66949999999997</v>
      </c>
    </row>
    <row r="541" spans="1:11" x14ac:dyDescent="0.4">
      <c r="A541" t="s">
        <v>707</v>
      </c>
      <c r="B541" t="s">
        <v>1780</v>
      </c>
      <c r="C541" s="1">
        <v>43521</v>
      </c>
      <c r="D541" t="s">
        <v>15</v>
      </c>
      <c r="E541" t="s">
        <v>18</v>
      </c>
      <c r="F541" t="s">
        <v>16</v>
      </c>
      <c r="G541">
        <f>YEAR(tbl_Order[[#This Row],[OrderDate]])</f>
        <v>2019</v>
      </c>
      <c r="H541">
        <f>MONTH(tbl_Order[[#This Row],[OrderDate]])</f>
        <v>2</v>
      </c>
      <c r="I541" t="str">
        <f>TEXT(tbl_Order[[#This Row],[OrderDate]],"mmm")</f>
        <v>Feb</v>
      </c>
      <c r="J541" s="3">
        <f>SUMIFS(tbl_OrderProduct[LinePrice],tbl_OrderProduct[OrderID],tbl_Order[[#This Row],[OrderID]])</f>
        <v>418.9</v>
      </c>
      <c r="K541" s="3" cm="1">
        <f t="array" ref="K541">tbl_Order[[#This Row],[Order Price]]*_xlfn.XLOOKUP(tbl_Order[[#This Row],[Order Year]],_xlfn.ANCHORARRAY('BYROW,BYCOL,MAP Exercises'!$J$111),'BYROW,BYCOL,MAP Exercises'!$L$111:$L$120)</f>
        <v>481.73499999999996</v>
      </c>
    </row>
    <row r="542" spans="1:11" x14ac:dyDescent="0.4">
      <c r="A542" t="s">
        <v>708</v>
      </c>
      <c r="B542" t="s">
        <v>2658</v>
      </c>
      <c r="C542" s="1">
        <v>43524</v>
      </c>
      <c r="D542" t="s">
        <v>15</v>
      </c>
      <c r="E542" t="s">
        <v>18</v>
      </c>
      <c r="F542" t="s">
        <v>16</v>
      </c>
      <c r="G542">
        <f>YEAR(tbl_Order[[#This Row],[OrderDate]])</f>
        <v>2019</v>
      </c>
      <c r="H542">
        <f>MONTH(tbl_Order[[#This Row],[OrderDate]])</f>
        <v>2</v>
      </c>
      <c r="I542" t="str">
        <f>TEXT(tbl_Order[[#This Row],[OrderDate]],"mmm")</f>
        <v>Feb</v>
      </c>
      <c r="J542" s="3">
        <f>SUMIFS(tbl_OrderProduct[LinePrice],tbl_OrderProduct[OrderID],tbl_Order[[#This Row],[OrderID]])</f>
        <v>116.99000000000001</v>
      </c>
      <c r="K542" s="3" cm="1">
        <f t="array" ref="K542">tbl_Order[[#This Row],[Order Price]]*_xlfn.XLOOKUP(tbl_Order[[#This Row],[Order Year]],_xlfn.ANCHORARRAY('BYROW,BYCOL,MAP Exercises'!$J$111),'BYROW,BYCOL,MAP Exercises'!$L$111:$L$120)</f>
        <v>134.5385</v>
      </c>
    </row>
    <row r="543" spans="1:11" x14ac:dyDescent="0.4">
      <c r="A543" t="s">
        <v>709</v>
      </c>
      <c r="B543" t="s">
        <v>2085</v>
      </c>
      <c r="C543" s="1">
        <v>43525</v>
      </c>
      <c r="D543" t="s">
        <v>15</v>
      </c>
      <c r="E543" t="s">
        <v>18</v>
      </c>
      <c r="F543" t="s">
        <v>16</v>
      </c>
      <c r="G543">
        <f>YEAR(tbl_Order[[#This Row],[OrderDate]])</f>
        <v>2019</v>
      </c>
      <c r="H543">
        <f>MONTH(tbl_Order[[#This Row],[OrderDate]])</f>
        <v>3</v>
      </c>
      <c r="I543" t="str">
        <f>TEXT(tbl_Order[[#This Row],[OrderDate]],"mmm")</f>
        <v>Mar</v>
      </c>
      <c r="J543" s="3">
        <f>SUMIFS(tbl_OrderProduct[LinePrice],tbl_OrderProduct[OrderID],tbl_Order[[#This Row],[OrderID]])</f>
        <v>33</v>
      </c>
      <c r="K543" s="3" cm="1">
        <f t="array" ref="K543">tbl_Order[[#This Row],[Order Price]]*_xlfn.XLOOKUP(tbl_Order[[#This Row],[Order Year]],_xlfn.ANCHORARRAY('BYROW,BYCOL,MAP Exercises'!$J$111),'BYROW,BYCOL,MAP Exercises'!$L$111:$L$120)</f>
        <v>37.949999999999996</v>
      </c>
    </row>
    <row r="544" spans="1:11" x14ac:dyDescent="0.4">
      <c r="A544" t="s">
        <v>710</v>
      </c>
      <c r="B544" t="s">
        <v>1889</v>
      </c>
      <c r="C544" s="1">
        <v>43527</v>
      </c>
      <c r="D544" t="s">
        <v>17</v>
      </c>
      <c r="E544" t="s">
        <v>18</v>
      </c>
      <c r="F544" t="s">
        <v>16</v>
      </c>
      <c r="G544">
        <f>YEAR(tbl_Order[[#This Row],[OrderDate]])</f>
        <v>2019</v>
      </c>
      <c r="H544">
        <f>MONTH(tbl_Order[[#This Row],[OrderDate]])</f>
        <v>3</v>
      </c>
      <c r="I544" t="str">
        <f>TEXT(tbl_Order[[#This Row],[OrderDate]],"mmm")</f>
        <v>Mar</v>
      </c>
      <c r="J544" s="3">
        <f>SUMIFS(tbl_OrderProduct[LinePrice],tbl_OrderProduct[OrderID],tbl_Order[[#This Row],[OrderID]])</f>
        <v>238.97000000000003</v>
      </c>
      <c r="K544" s="3" cm="1">
        <f t="array" ref="K544">tbl_Order[[#This Row],[Order Price]]*_xlfn.XLOOKUP(tbl_Order[[#This Row],[Order Year]],_xlfn.ANCHORARRAY('BYROW,BYCOL,MAP Exercises'!$J$111),'BYROW,BYCOL,MAP Exercises'!$L$111:$L$120)</f>
        <v>274.81549999999999</v>
      </c>
    </row>
    <row r="545" spans="1:11" x14ac:dyDescent="0.4">
      <c r="A545" t="s">
        <v>711</v>
      </c>
      <c r="B545" t="s">
        <v>2491</v>
      </c>
      <c r="C545" s="1">
        <v>43528</v>
      </c>
      <c r="D545" t="s">
        <v>15</v>
      </c>
      <c r="E545" t="s">
        <v>167</v>
      </c>
      <c r="F545" t="s">
        <v>16</v>
      </c>
      <c r="G545">
        <f>YEAR(tbl_Order[[#This Row],[OrderDate]])</f>
        <v>2019</v>
      </c>
      <c r="H545">
        <f>MONTH(tbl_Order[[#This Row],[OrderDate]])</f>
        <v>3</v>
      </c>
      <c r="I545" t="str">
        <f>TEXT(tbl_Order[[#This Row],[OrderDate]],"mmm")</f>
        <v>Mar</v>
      </c>
      <c r="J545" s="3">
        <f>SUMIFS(tbl_OrderProduct[LinePrice],tbl_OrderProduct[OrderID],tbl_Order[[#This Row],[OrderID]])</f>
        <v>17</v>
      </c>
      <c r="K545" s="3" cm="1">
        <f t="array" ref="K545">tbl_Order[[#This Row],[Order Price]]*_xlfn.XLOOKUP(tbl_Order[[#This Row],[Order Year]],_xlfn.ANCHORARRAY('BYROW,BYCOL,MAP Exercises'!$J$111),'BYROW,BYCOL,MAP Exercises'!$L$111:$L$120)</f>
        <v>19.549999999999997</v>
      </c>
    </row>
    <row r="546" spans="1:11" x14ac:dyDescent="0.4">
      <c r="A546" t="s">
        <v>712</v>
      </c>
      <c r="B546" t="s">
        <v>2500</v>
      </c>
      <c r="C546" s="1">
        <v>43530</v>
      </c>
      <c r="D546" t="s">
        <v>15</v>
      </c>
      <c r="E546" t="s">
        <v>18</v>
      </c>
      <c r="F546" t="s">
        <v>16</v>
      </c>
      <c r="G546">
        <f>YEAR(tbl_Order[[#This Row],[OrderDate]])</f>
        <v>2019</v>
      </c>
      <c r="H546">
        <f>MONTH(tbl_Order[[#This Row],[OrderDate]])</f>
        <v>3</v>
      </c>
      <c r="I546" t="str">
        <f>TEXT(tbl_Order[[#This Row],[OrderDate]],"mmm")</f>
        <v>Mar</v>
      </c>
      <c r="J546" s="3">
        <f>SUMIFS(tbl_OrderProduct[LinePrice],tbl_OrderProduct[OrderID],tbl_Order[[#This Row],[OrderID]])</f>
        <v>401.91999999999996</v>
      </c>
      <c r="K546" s="3" cm="1">
        <f t="array" ref="K546">tbl_Order[[#This Row],[Order Price]]*_xlfn.XLOOKUP(tbl_Order[[#This Row],[Order Year]],_xlfn.ANCHORARRAY('BYROW,BYCOL,MAP Exercises'!$J$111),'BYROW,BYCOL,MAP Exercises'!$L$111:$L$120)</f>
        <v>462.20799999999991</v>
      </c>
    </row>
    <row r="547" spans="1:11" x14ac:dyDescent="0.4">
      <c r="A547" t="s">
        <v>713</v>
      </c>
      <c r="B547" t="s">
        <v>2194</v>
      </c>
      <c r="C547" s="1">
        <v>43533</v>
      </c>
      <c r="D547" t="s">
        <v>17</v>
      </c>
      <c r="E547" t="s">
        <v>18</v>
      </c>
      <c r="F547" t="s">
        <v>16</v>
      </c>
      <c r="G547">
        <f>YEAR(tbl_Order[[#This Row],[OrderDate]])</f>
        <v>2019</v>
      </c>
      <c r="H547">
        <f>MONTH(tbl_Order[[#This Row],[OrderDate]])</f>
        <v>3</v>
      </c>
      <c r="I547" t="str">
        <f>TEXT(tbl_Order[[#This Row],[OrderDate]],"mmm")</f>
        <v>Mar</v>
      </c>
      <c r="J547" s="3">
        <f>SUMIFS(tbl_OrderProduct[LinePrice],tbl_OrderProduct[OrderID],tbl_Order[[#This Row],[OrderID]])</f>
        <v>196.37</v>
      </c>
      <c r="K547" s="3" cm="1">
        <f t="array" ref="K547">tbl_Order[[#This Row],[Order Price]]*_xlfn.XLOOKUP(tbl_Order[[#This Row],[Order Year]],_xlfn.ANCHORARRAY('BYROW,BYCOL,MAP Exercises'!$J$111),'BYROW,BYCOL,MAP Exercises'!$L$111:$L$120)</f>
        <v>225.82549999999998</v>
      </c>
    </row>
    <row r="548" spans="1:11" x14ac:dyDescent="0.4">
      <c r="A548" t="s">
        <v>714</v>
      </c>
      <c r="B548" t="s">
        <v>1843</v>
      </c>
      <c r="C548" s="1">
        <v>43536</v>
      </c>
      <c r="D548" t="s">
        <v>15</v>
      </c>
      <c r="E548" t="s">
        <v>167</v>
      </c>
      <c r="F548" t="s">
        <v>16</v>
      </c>
      <c r="G548">
        <f>YEAR(tbl_Order[[#This Row],[OrderDate]])</f>
        <v>2019</v>
      </c>
      <c r="H548">
        <f>MONTH(tbl_Order[[#This Row],[OrderDate]])</f>
        <v>3</v>
      </c>
      <c r="I548" t="str">
        <f>TEXT(tbl_Order[[#This Row],[OrderDate]],"mmm")</f>
        <v>Mar</v>
      </c>
      <c r="J548" s="3">
        <f>SUMIFS(tbl_OrderProduct[LinePrice],tbl_OrderProduct[OrderID],tbl_Order[[#This Row],[OrderID]])</f>
        <v>112.98</v>
      </c>
      <c r="K548" s="3" cm="1">
        <f t="array" ref="K548">tbl_Order[[#This Row],[Order Price]]*_xlfn.XLOOKUP(tbl_Order[[#This Row],[Order Year]],_xlfn.ANCHORARRAY('BYROW,BYCOL,MAP Exercises'!$J$111),'BYROW,BYCOL,MAP Exercises'!$L$111:$L$120)</f>
        <v>129.92699999999999</v>
      </c>
    </row>
    <row r="549" spans="1:11" x14ac:dyDescent="0.4">
      <c r="A549" t="s">
        <v>715</v>
      </c>
      <c r="B549" t="s">
        <v>2431</v>
      </c>
      <c r="C549" s="1">
        <v>43540</v>
      </c>
      <c r="D549" t="s">
        <v>166</v>
      </c>
      <c r="E549" t="s">
        <v>20</v>
      </c>
      <c r="F549" t="s">
        <v>16</v>
      </c>
      <c r="G549">
        <f>YEAR(tbl_Order[[#This Row],[OrderDate]])</f>
        <v>2019</v>
      </c>
      <c r="H549">
        <f>MONTH(tbl_Order[[#This Row],[OrderDate]])</f>
        <v>3</v>
      </c>
      <c r="I549" t="str">
        <f>TEXT(tbl_Order[[#This Row],[OrderDate]],"mmm")</f>
        <v>Mar</v>
      </c>
      <c r="J549" s="3">
        <f>SUMIFS(tbl_OrderProduct[LinePrice],tbl_OrderProduct[OrderID],tbl_Order[[#This Row],[OrderID]])</f>
        <v>53</v>
      </c>
      <c r="K549" s="3" cm="1">
        <f t="array" ref="K549">tbl_Order[[#This Row],[Order Price]]*_xlfn.XLOOKUP(tbl_Order[[#This Row],[Order Year]],_xlfn.ANCHORARRAY('BYROW,BYCOL,MAP Exercises'!$J$111),'BYROW,BYCOL,MAP Exercises'!$L$111:$L$120)</f>
        <v>60.949999999999996</v>
      </c>
    </row>
    <row r="550" spans="1:11" x14ac:dyDescent="0.4">
      <c r="A550" t="s">
        <v>716</v>
      </c>
      <c r="B550" t="s">
        <v>2502</v>
      </c>
      <c r="C550" s="1">
        <v>43540</v>
      </c>
      <c r="D550" t="s">
        <v>17</v>
      </c>
      <c r="E550" t="s">
        <v>20</v>
      </c>
      <c r="F550" t="s">
        <v>16</v>
      </c>
      <c r="G550">
        <f>YEAR(tbl_Order[[#This Row],[OrderDate]])</f>
        <v>2019</v>
      </c>
      <c r="H550">
        <f>MONTH(tbl_Order[[#This Row],[OrderDate]])</f>
        <v>3</v>
      </c>
      <c r="I550" t="str">
        <f>TEXT(tbl_Order[[#This Row],[OrderDate]],"mmm")</f>
        <v>Mar</v>
      </c>
      <c r="J550" s="3">
        <f>SUMIFS(tbl_OrderProduct[LinePrice],tbl_OrderProduct[OrderID],tbl_Order[[#This Row],[OrderID]])</f>
        <v>389.35</v>
      </c>
      <c r="K550" s="3" cm="1">
        <f t="array" ref="K550">tbl_Order[[#This Row],[Order Price]]*_xlfn.XLOOKUP(tbl_Order[[#This Row],[Order Year]],_xlfn.ANCHORARRAY('BYROW,BYCOL,MAP Exercises'!$J$111),'BYROW,BYCOL,MAP Exercises'!$L$111:$L$120)</f>
        <v>447.7525</v>
      </c>
    </row>
    <row r="551" spans="1:11" x14ac:dyDescent="0.4">
      <c r="A551" t="s">
        <v>717</v>
      </c>
      <c r="B551" t="s">
        <v>1778</v>
      </c>
      <c r="C551" s="1">
        <v>43542</v>
      </c>
      <c r="D551" t="s">
        <v>15</v>
      </c>
      <c r="E551" t="s">
        <v>20</v>
      </c>
      <c r="F551" t="s">
        <v>16</v>
      </c>
      <c r="G551">
        <f>YEAR(tbl_Order[[#This Row],[OrderDate]])</f>
        <v>2019</v>
      </c>
      <c r="H551">
        <f>MONTH(tbl_Order[[#This Row],[OrderDate]])</f>
        <v>3</v>
      </c>
      <c r="I551" t="str">
        <f>TEXT(tbl_Order[[#This Row],[OrderDate]],"mmm")</f>
        <v>Mar</v>
      </c>
      <c r="J551" s="3">
        <f>SUMIFS(tbl_OrderProduct[LinePrice],tbl_OrderProduct[OrderID],tbl_Order[[#This Row],[OrderID]])</f>
        <v>129.94999999999999</v>
      </c>
      <c r="K551" s="3" cm="1">
        <f t="array" ref="K551">tbl_Order[[#This Row],[Order Price]]*_xlfn.XLOOKUP(tbl_Order[[#This Row],[Order Year]],_xlfn.ANCHORARRAY('BYROW,BYCOL,MAP Exercises'!$J$111),'BYROW,BYCOL,MAP Exercises'!$L$111:$L$120)</f>
        <v>149.44249999999997</v>
      </c>
    </row>
    <row r="552" spans="1:11" x14ac:dyDescent="0.4">
      <c r="A552" t="s">
        <v>718</v>
      </c>
      <c r="B552" t="s">
        <v>2143</v>
      </c>
      <c r="C552" s="1">
        <v>43545</v>
      </c>
      <c r="D552" t="s">
        <v>15</v>
      </c>
      <c r="E552" t="s">
        <v>167</v>
      </c>
      <c r="F552" t="s">
        <v>16</v>
      </c>
      <c r="G552">
        <f>YEAR(tbl_Order[[#This Row],[OrderDate]])</f>
        <v>2019</v>
      </c>
      <c r="H552">
        <f>MONTH(tbl_Order[[#This Row],[OrderDate]])</f>
        <v>3</v>
      </c>
      <c r="I552" t="str">
        <f>TEXT(tbl_Order[[#This Row],[OrderDate]],"mmm")</f>
        <v>Mar</v>
      </c>
      <c r="J552" s="3">
        <f>SUMIFS(tbl_OrderProduct[LinePrice],tbl_OrderProduct[OrderID],tbl_Order[[#This Row],[OrderID]])</f>
        <v>29</v>
      </c>
      <c r="K552" s="3" cm="1">
        <f t="array" ref="K552">tbl_Order[[#This Row],[Order Price]]*_xlfn.XLOOKUP(tbl_Order[[#This Row],[Order Year]],_xlfn.ANCHORARRAY('BYROW,BYCOL,MAP Exercises'!$J$111),'BYROW,BYCOL,MAP Exercises'!$L$111:$L$120)</f>
        <v>33.349999999999994</v>
      </c>
    </row>
    <row r="553" spans="1:11" x14ac:dyDescent="0.4">
      <c r="A553" t="s">
        <v>719</v>
      </c>
      <c r="B553" t="s">
        <v>1917</v>
      </c>
      <c r="C553" s="1">
        <v>43547</v>
      </c>
      <c r="D553" t="s">
        <v>17</v>
      </c>
      <c r="E553" t="s">
        <v>167</v>
      </c>
      <c r="F553" t="s">
        <v>16</v>
      </c>
      <c r="G553">
        <f>YEAR(tbl_Order[[#This Row],[OrderDate]])</f>
        <v>2019</v>
      </c>
      <c r="H553">
        <f>MONTH(tbl_Order[[#This Row],[OrderDate]])</f>
        <v>3</v>
      </c>
      <c r="I553" t="str">
        <f>TEXT(tbl_Order[[#This Row],[OrderDate]],"mmm")</f>
        <v>Mar</v>
      </c>
      <c r="J553" s="3">
        <f>SUMIFS(tbl_OrderProduct[LinePrice],tbl_OrderProduct[OrderID],tbl_Order[[#This Row],[OrderID]])</f>
        <v>242.29</v>
      </c>
      <c r="K553" s="3" cm="1">
        <f t="array" ref="K553">tbl_Order[[#This Row],[Order Price]]*_xlfn.XLOOKUP(tbl_Order[[#This Row],[Order Year]],_xlfn.ANCHORARRAY('BYROW,BYCOL,MAP Exercises'!$J$111),'BYROW,BYCOL,MAP Exercises'!$L$111:$L$120)</f>
        <v>278.63349999999997</v>
      </c>
    </row>
    <row r="554" spans="1:11" x14ac:dyDescent="0.4">
      <c r="A554" t="s">
        <v>720</v>
      </c>
      <c r="B554" t="s">
        <v>1965</v>
      </c>
      <c r="C554" s="1">
        <v>43548</v>
      </c>
      <c r="D554" t="s">
        <v>17</v>
      </c>
      <c r="E554" t="s">
        <v>18</v>
      </c>
      <c r="F554" t="s">
        <v>16</v>
      </c>
      <c r="G554">
        <f>YEAR(tbl_Order[[#This Row],[OrderDate]])</f>
        <v>2019</v>
      </c>
      <c r="H554">
        <f>MONTH(tbl_Order[[#This Row],[OrderDate]])</f>
        <v>3</v>
      </c>
      <c r="I554" t="str">
        <f>TEXT(tbl_Order[[#This Row],[OrderDate]],"mmm")</f>
        <v>Mar</v>
      </c>
      <c r="J554" s="3">
        <f>SUMIFS(tbl_OrderProduct[LinePrice],tbl_OrderProduct[OrderID],tbl_Order[[#This Row],[OrderID]])</f>
        <v>181.9</v>
      </c>
      <c r="K554" s="3" cm="1">
        <f t="array" ref="K554">tbl_Order[[#This Row],[Order Price]]*_xlfn.XLOOKUP(tbl_Order[[#This Row],[Order Year]],_xlfn.ANCHORARRAY('BYROW,BYCOL,MAP Exercises'!$J$111),'BYROW,BYCOL,MAP Exercises'!$L$111:$L$120)</f>
        <v>209.185</v>
      </c>
    </row>
    <row r="555" spans="1:11" x14ac:dyDescent="0.4">
      <c r="A555" t="s">
        <v>721</v>
      </c>
      <c r="B555" t="s">
        <v>2188</v>
      </c>
      <c r="C555" s="1">
        <v>43550</v>
      </c>
      <c r="D555" t="s">
        <v>15</v>
      </c>
      <c r="E555" t="s">
        <v>20</v>
      </c>
      <c r="F555" t="s">
        <v>16</v>
      </c>
      <c r="G555">
        <f>YEAR(tbl_Order[[#This Row],[OrderDate]])</f>
        <v>2019</v>
      </c>
      <c r="H555">
        <f>MONTH(tbl_Order[[#This Row],[OrderDate]])</f>
        <v>3</v>
      </c>
      <c r="I555" t="str">
        <f>TEXT(tbl_Order[[#This Row],[OrderDate]],"mmm")</f>
        <v>Mar</v>
      </c>
      <c r="J555" s="3">
        <f>SUMIFS(tbl_OrderProduct[LinePrice],tbl_OrderProduct[OrderID],tbl_Order[[#This Row],[OrderID]])</f>
        <v>428.94</v>
      </c>
      <c r="K555" s="3" cm="1">
        <f t="array" ref="K555">tbl_Order[[#This Row],[Order Price]]*_xlfn.XLOOKUP(tbl_Order[[#This Row],[Order Year]],_xlfn.ANCHORARRAY('BYROW,BYCOL,MAP Exercises'!$J$111),'BYROW,BYCOL,MAP Exercises'!$L$111:$L$120)</f>
        <v>493.28099999999995</v>
      </c>
    </row>
    <row r="556" spans="1:11" x14ac:dyDescent="0.4">
      <c r="A556" t="s">
        <v>722</v>
      </c>
      <c r="B556" t="s">
        <v>2109</v>
      </c>
      <c r="C556" s="1">
        <v>43552</v>
      </c>
      <c r="D556" t="s">
        <v>17</v>
      </c>
      <c r="E556" t="s">
        <v>167</v>
      </c>
      <c r="F556" t="s">
        <v>16</v>
      </c>
      <c r="G556">
        <f>YEAR(tbl_Order[[#This Row],[OrderDate]])</f>
        <v>2019</v>
      </c>
      <c r="H556">
        <f>MONTH(tbl_Order[[#This Row],[OrderDate]])</f>
        <v>3</v>
      </c>
      <c r="I556" t="str">
        <f>TEXT(tbl_Order[[#This Row],[OrderDate]],"mmm")</f>
        <v>Mar</v>
      </c>
      <c r="J556" s="3">
        <f>SUMIFS(tbl_OrderProduct[LinePrice],tbl_OrderProduct[OrderID],tbl_Order[[#This Row],[OrderID]])</f>
        <v>31</v>
      </c>
      <c r="K556" s="3" cm="1">
        <f t="array" ref="K556">tbl_Order[[#This Row],[Order Price]]*_xlfn.XLOOKUP(tbl_Order[[#This Row],[Order Year]],_xlfn.ANCHORARRAY('BYROW,BYCOL,MAP Exercises'!$J$111),'BYROW,BYCOL,MAP Exercises'!$L$111:$L$120)</f>
        <v>35.65</v>
      </c>
    </row>
    <row r="557" spans="1:11" x14ac:dyDescent="0.4">
      <c r="A557" t="s">
        <v>723</v>
      </c>
      <c r="B557" t="s">
        <v>2356</v>
      </c>
      <c r="C557" s="1">
        <v>43554</v>
      </c>
      <c r="D557" t="s">
        <v>15</v>
      </c>
      <c r="E557" t="s">
        <v>18</v>
      </c>
      <c r="F557" t="s">
        <v>16</v>
      </c>
      <c r="G557">
        <f>YEAR(tbl_Order[[#This Row],[OrderDate]])</f>
        <v>2019</v>
      </c>
      <c r="H557">
        <f>MONTH(tbl_Order[[#This Row],[OrderDate]])</f>
        <v>3</v>
      </c>
      <c r="I557" t="str">
        <f>TEXT(tbl_Order[[#This Row],[OrderDate]],"mmm")</f>
        <v>Mar</v>
      </c>
      <c r="J557" s="3">
        <f>SUMIFS(tbl_OrderProduct[LinePrice],tbl_OrderProduct[OrderID],tbl_Order[[#This Row],[OrderID]])</f>
        <v>190.99</v>
      </c>
      <c r="K557" s="3" cm="1">
        <f t="array" ref="K557">tbl_Order[[#This Row],[Order Price]]*_xlfn.XLOOKUP(tbl_Order[[#This Row],[Order Year]],_xlfn.ANCHORARRAY('BYROW,BYCOL,MAP Exercises'!$J$111),'BYROW,BYCOL,MAP Exercises'!$L$111:$L$120)</f>
        <v>219.63849999999999</v>
      </c>
    </row>
    <row r="558" spans="1:11" x14ac:dyDescent="0.4">
      <c r="A558" t="s">
        <v>724</v>
      </c>
      <c r="B558" t="s">
        <v>1917</v>
      </c>
      <c r="C558" s="1">
        <v>43555</v>
      </c>
      <c r="D558" t="s">
        <v>166</v>
      </c>
      <c r="E558" t="s">
        <v>167</v>
      </c>
      <c r="F558" t="s">
        <v>16</v>
      </c>
      <c r="G558">
        <f>YEAR(tbl_Order[[#This Row],[OrderDate]])</f>
        <v>2019</v>
      </c>
      <c r="H558">
        <f>MONTH(tbl_Order[[#This Row],[OrderDate]])</f>
        <v>3</v>
      </c>
      <c r="I558" t="str">
        <f>TEXT(tbl_Order[[#This Row],[OrderDate]],"mmm")</f>
        <v>Mar</v>
      </c>
      <c r="J558" s="3">
        <f>SUMIFS(tbl_OrderProduct[LinePrice],tbl_OrderProduct[OrderID],tbl_Order[[#This Row],[OrderID]])</f>
        <v>35</v>
      </c>
      <c r="K558" s="3" cm="1">
        <f t="array" ref="K558">tbl_Order[[#This Row],[Order Price]]*_xlfn.XLOOKUP(tbl_Order[[#This Row],[Order Year]],_xlfn.ANCHORARRAY('BYROW,BYCOL,MAP Exercises'!$J$111),'BYROW,BYCOL,MAP Exercises'!$L$111:$L$120)</f>
        <v>40.25</v>
      </c>
    </row>
    <row r="559" spans="1:11" x14ac:dyDescent="0.4">
      <c r="A559" t="s">
        <v>725</v>
      </c>
      <c r="B559" t="s">
        <v>1815</v>
      </c>
      <c r="C559" s="1">
        <v>43559</v>
      </c>
      <c r="D559" t="s">
        <v>15</v>
      </c>
      <c r="E559" t="s">
        <v>18</v>
      </c>
      <c r="F559" t="s">
        <v>16</v>
      </c>
      <c r="G559">
        <f>YEAR(tbl_Order[[#This Row],[OrderDate]])</f>
        <v>2019</v>
      </c>
      <c r="H559">
        <f>MONTH(tbl_Order[[#This Row],[OrderDate]])</f>
        <v>4</v>
      </c>
      <c r="I559" t="str">
        <f>TEXT(tbl_Order[[#This Row],[OrderDate]],"mmm")</f>
        <v>Apr</v>
      </c>
      <c r="J559" s="3">
        <f>SUMIFS(tbl_OrderProduct[LinePrice],tbl_OrderProduct[OrderID],tbl_Order[[#This Row],[OrderID]])</f>
        <v>357.85</v>
      </c>
      <c r="K559" s="3" cm="1">
        <f t="array" ref="K559">tbl_Order[[#This Row],[Order Price]]*_xlfn.XLOOKUP(tbl_Order[[#This Row],[Order Year]],_xlfn.ANCHORARRAY('BYROW,BYCOL,MAP Exercises'!$J$111),'BYROW,BYCOL,MAP Exercises'!$L$111:$L$120)</f>
        <v>411.52749999999997</v>
      </c>
    </row>
    <row r="560" spans="1:11" x14ac:dyDescent="0.4">
      <c r="A560" t="s">
        <v>726</v>
      </c>
      <c r="B560" t="s">
        <v>1847</v>
      </c>
      <c r="C560" s="1">
        <v>43561</v>
      </c>
      <c r="D560" t="s">
        <v>15</v>
      </c>
      <c r="E560" t="s">
        <v>18</v>
      </c>
      <c r="F560" t="s">
        <v>16</v>
      </c>
      <c r="G560">
        <f>YEAR(tbl_Order[[#This Row],[OrderDate]])</f>
        <v>2019</v>
      </c>
      <c r="H560">
        <f>MONTH(tbl_Order[[#This Row],[OrderDate]])</f>
        <v>4</v>
      </c>
      <c r="I560" t="str">
        <f>TEXT(tbl_Order[[#This Row],[OrderDate]],"mmm")</f>
        <v>Apr</v>
      </c>
      <c r="J560" s="3">
        <f>SUMIFS(tbl_OrderProduct[LinePrice],tbl_OrderProduct[OrderID],tbl_Order[[#This Row],[OrderID]])</f>
        <v>194.96</v>
      </c>
      <c r="K560" s="3" cm="1">
        <f t="array" ref="K560">tbl_Order[[#This Row],[Order Price]]*_xlfn.XLOOKUP(tbl_Order[[#This Row],[Order Year]],_xlfn.ANCHORARRAY('BYROW,BYCOL,MAP Exercises'!$J$111),'BYROW,BYCOL,MAP Exercises'!$L$111:$L$120)</f>
        <v>224.20399999999998</v>
      </c>
    </row>
    <row r="561" spans="1:11" x14ac:dyDescent="0.4">
      <c r="A561" t="s">
        <v>727</v>
      </c>
      <c r="B561" t="s">
        <v>2303</v>
      </c>
      <c r="C561" s="1">
        <v>43564</v>
      </c>
      <c r="D561" t="s">
        <v>17</v>
      </c>
      <c r="E561" t="s">
        <v>20</v>
      </c>
      <c r="F561" t="s">
        <v>16</v>
      </c>
      <c r="G561">
        <f>YEAR(tbl_Order[[#This Row],[OrderDate]])</f>
        <v>2019</v>
      </c>
      <c r="H561">
        <f>MONTH(tbl_Order[[#This Row],[OrderDate]])</f>
        <v>4</v>
      </c>
      <c r="I561" t="str">
        <f>TEXT(tbl_Order[[#This Row],[OrderDate]],"mmm")</f>
        <v>Apr</v>
      </c>
      <c r="J561" s="3">
        <f>SUMIFS(tbl_OrderProduct[LinePrice],tbl_OrderProduct[OrderID],tbl_Order[[#This Row],[OrderID]])</f>
        <v>236.48000000000002</v>
      </c>
      <c r="K561" s="3" cm="1">
        <f t="array" ref="K561">tbl_Order[[#This Row],[Order Price]]*_xlfn.XLOOKUP(tbl_Order[[#This Row],[Order Year]],_xlfn.ANCHORARRAY('BYROW,BYCOL,MAP Exercises'!$J$111),'BYROW,BYCOL,MAP Exercises'!$L$111:$L$120)</f>
        <v>271.952</v>
      </c>
    </row>
    <row r="562" spans="1:11" x14ac:dyDescent="0.4">
      <c r="A562" t="s">
        <v>728</v>
      </c>
      <c r="B562" t="s">
        <v>1981</v>
      </c>
      <c r="C562" s="1">
        <v>43567</v>
      </c>
      <c r="D562" t="s">
        <v>15</v>
      </c>
      <c r="E562" t="s">
        <v>167</v>
      </c>
      <c r="F562" t="s">
        <v>16</v>
      </c>
      <c r="G562">
        <f>YEAR(tbl_Order[[#This Row],[OrderDate]])</f>
        <v>2019</v>
      </c>
      <c r="H562">
        <f>MONTH(tbl_Order[[#This Row],[OrderDate]])</f>
        <v>4</v>
      </c>
      <c r="I562" t="str">
        <f>TEXT(tbl_Order[[#This Row],[OrderDate]],"mmm")</f>
        <v>Apr</v>
      </c>
      <c r="J562" s="3">
        <f>SUMIFS(tbl_OrderProduct[LinePrice],tbl_OrderProduct[OrderID],tbl_Order[[#This Row],[OrderID]])</f>
        <v>33</v>
      </c>
      <c r="K562" s="3" cm="1">
        <f t="array" ref="K562">tbl_Order[[#This Row],[Order Price]]*_xlfn.XLOOKUP(tbl_Order[[#This Row],[Order Year]],_xlfn.ANCHORARRAY('BYROW,BYCOL,MAP Exercises'!$J$111),'BYROW,BYCOL,MAP Exercises'!$L$111:$L$120)</f>
        <v>37.949999999999996</v>
      </c>
    </row>
    <row r="563" spans="1:11" x14ac:dyDescent="0.4">
      <c r="A563" t="s">
        <v>729</v>
      </c>
      <c r="B563" t="s">
        <v>2229</v>
      </c>
      <c r="C563" s="1">
        <v>43571</v>
      </c>
      <c r="D563" t="s">
        <v>15</v>
      </c>
      <c r="E563" t="s">
        <v>167</v>
      </c>
      <c r="F563" t="s">
        <v>16</v>
      </c>
      <c r="G563">
        <f>YEAR(tbl_Order[[#This Row],[OrderDate]])</f>
        <v>2019</v>
      </c>
      <c r="H563">
        <f>MONTH(tbl_Order[[#This Row],[OrderDate]])</f>
        <v>4</v>
      </c>
      <c r="I563" t="str">
        <f>TEXT(tbl_Order[[#This Row],[OrderDate]],"mmm")</f>
        <v>Apr</v>
      </c>
      <c r="J563" s="3">
        <f>SUMIFS(tbl_OrderProduct[LinePrice],tbl_OrderProduct[OrderID],tbl_Order[[#This Row],[OrderID]])</f>
        <v>38</v>
      </c>
      <c r="K563" s="3" cm="1">
        <f t="array" ref="K563">tbl_Order[[#This Row],[Order Price]]*_xlfn.XLOOKUP(tbl_Order[[#This Row],[Order Year]],_xlfn.ANCHORARRAY('BYROW,BYCOL,MAP Exercises'!$J$111),'BYROW,BYCOL,MAP Exercises'!$L$111:$L$120)</f>
        <v>43.699999999999996</v>
      </c>
    </row>
    <row r="564" spans="1:11" x14ac:dyDescent="0.4">
      <c r="A564" t="s">
        <v>730</v>
      </c>
      <c r="B564" t="s">
        <v>1806</v>
      </c>
      <c r="C564" s="1">
        <v>43573</v>
      </c>
      <c r="D564" t="s">
        <v>17</v>
      </c>
      <c r="E564" t="s">
        <v>167</v>
      </c>
      <c r="F564" t="s">
        <v>16</v>
      </c>
      <c r="G564">
        <f>YEAR(tbl_Order[[#This Row],[OrderDate]])</f>
        <v>2019</v>
      </c>
      <c r="H564">
        <f>MONTH(tbl_Order[[#This Row],[OrderDate]])</f>
        <v>4</v>
      </c>
      <c r="I564" t="str">
        <f>TEXT(tbl_Order[[#This Row],[OrderDate]],"mmm")</f>
        <v>Apr</v>
      </c>
      <c r="J564" s="3">
        <f>SUMIFS(tbl_OrderProduct[LinePrice],tbl_OrderProduct[OrderID],tbl_Order[[#This Row],[OrderID]])</f>
        <v>122.85000000000001</v>
      </c>
      <c r="K564" s="3" cm="1">
        <f t="array" ref="K564">tbl_Order[[#This Row],[Order Price]]*_xlfn.XLOOKUP(tbl_Order[[#This Row],[Order Year]],_xlfn.ANCHORARRAY('BYROW,BYCOL,MAP Exercises'!$J$111),'BYROW,BYCOL,MAP Exercises'!$L$111:$L$120)</f>
        <v>141.2775</v>
      </c>
    </row>
    <row r="565" spans="1:11" x14ac:dyDescent="0.4">
      <c r="A565" t="s">
        <v>731</v>
      </c>
      <c r="B565" t="s">
        <v>2066</v>
      </c>
      <c r="C565" s="1">
        <v>43575</v>
      </c>
      <c r="D565" t="s">
        <v>17</v>
      </c>
      <c r="E565" t="s">
        <v>18</v>
      </c>
      <c r="F565" t="s">
        <v>16</v>
      </c>
      <c r="G565">
        <f>YEAR(tbl_Order[[#This Row],[OrderDate]])</f>
        <v>2019</v>
      </c>
      <c r="H565">
        <f>MONTH(tbl_Order[[#This Row],[OrderDate]])</f>
        <v>4</v>
      </c>
      <c r="I565" t="str">
        <f>TEXT(tbl_Order[[#This Row],[OrderDate]],"mmm")</f>
        <v>Apr</v>
      </c>
      <c r="J565" s="3">
        <f>SUMIFS(tbl_OrderProduct[LinePrice],tbl_OrderProduct[OrderID],tbl_Order[[#This Row],[OrderID]])</f>
        <v>146.94999999999999</v>
      </c>
      <c r="K565" s="3" cm="1">
        <f t="array" ref="K565">tbl_Order[[#This Row],[Order Price]]*_xlfn.XLOOKUP(tbl_Order[[#This Row],[Order Year]],_xlfn.ANCHORARRAY('BYROW,BYCOL,MAP Exercises'!$J$111),'BYROW,BYCOL,MAP Exercises'!$L$111:$L$120)</f>
        <v>168.99249999999998</v>
      </c>
    </row>
    <row r="566" spans="1:11" x14ac:dyDescent="0.4">
      <c r="A566" t="s">
        <v>732</v>
      </c>
      <c r="B566" t="s">
        <v>2616</v>
      </c>
      <c r="C566" s="1">
        <v>43578</v>
      </c>
      <c r="D566" t="s">
        <v>17</v>
      </c>
      <c r="E566" t="s">
        <v>18</v>
      </c>
      <c r="F566" t="s">
        <v>16</v>
      </c>
      <c r="G566">
        <f>YEAR(tbl_Order[[#This Row],[OrderDate]])</f>
        <v>2019</v>
      </c>
      <c r="H566">
        <f>MONTH(tbl_Order[[#This Row],[OrderDate]])</f>
        <v>4</v>
      </c>
      <c r="I566" t="str">
        <f>TEXT(tbl_Order[[#This Row],[OrderDate]],"mmm")</f>
        <v>Apr</v>
      </c>
      <c r="J566" s="3">
        <f>SUMIFS(tbl_OrderProduct[LinePrice],tbl_OrderProduct[OrderID],tbl_Order[[#This Row],[OrderID]])</f>
        <v>73.44</v>
      </c>
      <c r="K566" s="3" cm="1">
        <f t="array" ref="K566">tbl_Order[[#This Row],[Order Price]]*_xlfn.XLOOKUP(tbl_Order[[#This Row],[Order Year]],_xlfn.ANCHORARRAY('BYROW,BYCOL,MAP Exercises'!$J$111),'BYROW,BYCOL,MAP Exercises'!$L$111:$L$120)</f>
        <v>84.455999999999989</v>
      </c>
    </row>
    <row r="567" spans="1:11" x14ac:dyDescent="0.4">
      <c r="A567" t="s">
        <v>733</v>
      </c>
      <c r="B567" t="s">
        <v>2619</v>
      </c>
      <c r="C567" s="1">
        <v>43581</v>
      </c>
      <c r="D567" t="s">
        <v>15</v>
      </c>
      <c r="E567" t="s">
        <v>20</v>
      </c>
      <c r="F567" t="s">
        <v>16</v>
      </c>
      <c r="G567">
        <f>YEAR(tbl_Order[[#This Row],[OrderDate]])</f>
        <v>2019</v>
      </c>
      <c r="H567">
        <f>MONTH(tbl_Order[[#This Row],[OrderDate]])</f>
        <v>4</v>
      </c>
      <c r="I567" t="str">
        <f>TEXT(tbl_Order[[#This Row],[OrderDate]],"mmm")</f>
        <v>Apr</v>
      </c>
      <c r="J567" s="3">
        <f>SUMIFS(tbl_OrderProduct[LinePrice],tbl_OrderProduct[OrderID],tbl_Order[[#This Row],[OrderID]])</f>
        <v>127</v>
      </c>
      <c r="K567" s="3" cm="1">
        <f t="array" ref="K567">tbl_Order[[#This Row],[Order Price]]*_xlfn.XLOOKUP(tbl_Order[[#This Row],[Order Year]],_xlfn.ANCHORARRAY('BYROW,BYCOL,MAP Exercises'!$J$111),'BYROW,BYCOL,MAP Exercises'!$L$111:$L$120)</f>
        <v>146.04999999999998</v>
      </c>
    </row>
    <row r="568" spans="1:11" x14ac:dyDescent="0.4">
      <c r="A568" t="s">
        <v>734</v>
      </c>
      <c r="B568" t="s">
        <v>2346</v>
      </c>
      <c r="C568" s="1">
        <v>43583</v>
      </c>
      <c r="D568" t="s">
        <v>17</v>
      </c>
      <c r="E568" t="s">
        <v>20</v>
      </c>
      <c r="F568" t="s">
        <v>16</v>
      </c>
      <c r="G568">
        <f>YEAR(tbl_Order[[#This Row],[OrderDate]])</f>
        <v>2019</v>
      </c>
      <c r="H568">
        <f>MONTH(tbl_Order[[#This Row],[OrderDate]])</f>
        <v>4</v>
      </c>
      <c r="I568" t="str">
        <f>TEXT(tbl_Order[[#This Row],[OrderDate]],"mmm")</f>
        <v>Apr</v>
      </c>
      <c r="J568" s="3">
        <f>SUMIFS(tbl_OrderProduct[LinePrice],tbl_OrderProduct[OrderID],tbl_Order[[#This Row],[OrderID]])</f>
        <v>76.490000000000009</v>
      </c>
      <c r="K568" s="3" cm="1">
        <f t="array" ref="K568">tbl_Order[[#This Row],[Order Price]]*_xlfn.XLOOKUP(tbl_Order[[#This Row],[Order Year]],_xlfn.ANCHORARRAY('BYROW,BYCOL,MAP Exercises'!$J$111),'BYROW,BYCOL,MAP Exercises'!$L$111:$L$120)</f>
        <v>87.96350000000001</v>
      </c>
    </row>
    <row r="569" spans="1:11" x14ac:dyDescent="0.4">
      <c r="A569" t="s">
        <v>735</v>
      </c>
      <c r="B569" t="s">
        <v>2263</v>
      </c>
      <c r="C569" s="1">
        <v>43585</v>
      </c>
      <c r="D569" t="s">
        <v>17</v>
      </c>
      <c r="E569" t="s">
        <v>167</v>
      </c>
      <c r="F569" t="s">
        <v>16</v>
      </c>
      <c r="G569">
        <f>YEAR(tbl_Order[[#This Row],[OrderDate]])</f>
        <v>2019</v>
      </c>
      <c r="H569">
        <f>MONTH(tbl_Order[[#This Row],[OrderDate]])</f>
        <v>4</v>
      </c>
      <c r="I569" t="str">
        <f>TEXT(tbl_Order[[#This Row],[OrderDate]],"mmm")</f>
        <v>Apr</v>
      </c>
      <c r="J569" s="3">
        <f>SUMIFS(tbl_OrderProduct[LinePrice],tbl_OrderProduct[OrderID],tbl_Order[[#This Row],[OrderID]])</f>
        <v>54.99</v>
      </c>
      <c r="K569" s="3" cm="1">
        <f t="array" ref="K569">tbl_Order[[#This Row],[Order Price]]*_xlfn.XLOOKUP(tbl_Order[[#This Row],[Order Year]],_xlfn.ANCHORARRAY('BYROW,BYCOL,MAP Exercises'!$J$111),'BYROW,BYCOL,MAP Exercises'!$L$111:$L$120)</f>
        <v>63.238499999999995</v>
      </c>
    </row>
    <row r="570" spans="1:11" x14ac:dyDescent="0.4">
      <c r="A570" t="s">
        <v>736</v>
      </c>
      <c r="B570" t="s">
        <v>2268</v>
      </c>
      <c r="C570" s="1">
        <v>43586</v>
      </c>
      <c r="D570" t="s">
        <v>15</v>
      </c>
      <c r="E570" t="s">
        <v>167</v>
      </c>
      <c r="F570" t="s">
        <v>16</v>
      </c>
      <c r="G570">
        <f>YEAR(tbl_Order[[#This Row],[OrderDate]])</f>
        <v>2019</v>
      </c>
      <c r="H570">
        <f>MONTH(tbl_Order[[#This Row],[OrderDate]])</f>
        <v>5</v>
      </c>
      <c r="I570" t="str">
        <f>TEXT(tbl_Order[[#This Row],[OrderDate]],"mmm")</f>
        <v>May</v>
      </c>
      <c r="J570" s="3">
        <f>SUMIFS(tbl_OrderProduct[LinePrice],tbl_OrderProduct[OrderID],tbl_Order[[#This Row],[OrderID]])</f>
        <v>97.95</v>
      </c>
      <c r="K570" s="3" cm="1">
        <f t="array" ref="K570">tbl_Order[[#This Row],[Order Price]]*_xlfn.XLOOKUP(tbl_Order[[#This Row],[Order Year]],_xlfn.ANCHORARRAY('BYROW,BYCOL,MAP Exercises'!$J$111),'BYROW,BYCOL,MAP Exercises'!$L$111:$L$120)</f>
        <v>112.6425</v>
      </c>
    </row>
    <row r="571" spans="1:11" x14ac:dyDescent="0.4">
      <c r="A571" t="s">
        <v>737</v>
      </c>
      <c r="B571" t="s">
        <v>2487</v>
      </c>
      <c r="C571" s="1">
        <v>43587</v>
      </c>
      <c r="D571" t="s">
        <v>15</v>
      </c>
      <c r="E571" t="s">
        <v>20</v>
      </c>
      <c r="F571" t="s">
        <v>16</v>
      </c>
      <c r="G571">
        <f>YEAR(tbl_Order[[#This Row],[OrderDate]])</f>
        <v>2019</v>
      </c>
      <c r="H571">
        <f>MONTH(tbl_Order[[#This Row],[OrderDate]])</f>
        <v>5</v>
      </c>
      <c r="I571" t="str">
        <f>TEXT(tbl_Order[[#This Row],[OrderDate]],"mmm")</f>
        <v>May</v>
      </c>
      <c r="J571" s="3">
        <f>SUMIFS(tbl_OrderProduct[LinePrice],tbl_OrderProduct[OrderID],tbl_Order[[#This Row],[OrderID]])</f>
        <v>27</v>
      </c>
      <c r="K571" s="3" cm="1">
        <f t="array" ref="K571">tbl_Order[[#This Row],[Order Price]]*_xlfn.XLOOKUP(tbl_Order[[#This Row],[Order Year]],_xlfn.ANCHORARRAY('BYROW,BYCOL,MAP Exercises'!$J$111),'BYROW,BYCOL,MAP Exercises'!$L$111:$L$120)</f>
        <v>31.049999999999997</v>
      </c>
    </row>
    <row r="572" spans="1:11" x14ac:dyDescent="0.4">
      <c r="A572" t="s">
        <v>738</v>
      </c>
      <c r="B572" t="s">
        <v>1907</v>
      </c>
      <c r="C572" s="1">
        <v>43587</v>
      </c>
      <c r="D572" t="s">
        <v>166</v>
      </c>
      <c r="E572" t="s">
        <v>167</v>
      </c>
      <c r="F572" t="s">
        <v>16</v>
      </c>
      <c r="G572">
        <f>YEAR(tbl_Order[[#This Row],[OrderDate]])</f>
        <v>2019</v>
      </c>
      <c r="H572">
        <f>MONTH(tbl_Order[[#This Row],[OrderDate]])</f>
        <v>5</v>
      </c>
      <c r="I572" t="str">
        <f>TEXT(tbl_Order[[#This Row],[OrderDate]],"mmm")</f>
        <v>May</v>
      </c>
      <c r="J572" s="3">
        <f>SUMIFS(tbl_OrderProduct[LinePrice],tbl_OrderProduct[OrderID],tbl_Order[[#This Row],[OrderID]])</f>
        <v>249.75</v>
      </c>
      <c r="K572" s="3" cm="1">
        <f t="array" ref="K572">tbl_Order[[#This Row],[Order Price]]*_xlfn.XLOOKUP(tbl_Order[[#This Row],[Order Year]],_xlfn.ANCHORARRAY('BYROW,BYCOL,MAP Exercises'!$J$111),'BYROW,BYCOL,MAP Exercises'!$L$111:$L$120)</f>
        <v>287.21249999999998</v>
      </c>
    </row>
    <row r="573" spans="1:11" x14ac:dyDescent="0.4">
      <c r="A573" t="s">
        <v>739</v>
      </c>
      <c r="B573" t="s">
        <v>2122</v>
      </c>
      <c r="C573" s="1">
        <v>43588</v>
      </c>
      <c r="D573" t="s">
        <v>15</v>
      </c>
      <c r="E573" t="s">
        <v>167</v>
      </c>
      <c r="F573" t="s">
        <v>16</v>
      </c>
      <c r="G573">
        <f>YEAR(tbl_Order[[#This Row],[OrderDate]])</f>
        <v>2019</v>
      </c>
      <c r="H573">
        <f>MONTH(tbl_Order[[#This Row],[OrderDate]])</f>
        <v>5</v>
      </c>
      <c r="I573" t="str">
        <f>TEXT(tbl_Order[[#This Row],[OrderDate]],"mmm")</f>
        <v>May</v>
      </c>
      <c r="J573" s="3">
        <f>SUMIFS(tbl_OrderProduct[LinePrice],tbl_OrderProduct[OrderID],tbl_Order[[#This Row],[OrderID]])</f>
        <v>70.989999999999995</v>
      </c>
      <c r="K573" s="3" cm="1">
        <f t="array" ref="K573">tbl_Order[[#This Row],[Order Price]]*_xlfn.XLOOKUP(tbl_Order[[#This Row],[Order Year]],_xlfn.ANCHORARRAY('BYROW,BYCOL,MAP Exercises'!$J$111),'BYROW,BYCOL,MAP Exercises'!$L$111:$L$120)</f>
        <v>81.638499999999993</v>
      </c>
    </row>
    <row r="574" spans="1:11" x14ac:dyDescent="0.4">
      <c r="A574" t="s">
        <v>740</v>
      </c>
      <c r="B574" t="s">
        <v>2405</v>
      </c>
      <c r="C574" s="1">
        <v>43591</v>
      </c>
      <c r="D574" t="s">
        <v>15</v>
      </c>
      <c r="E574" t="s">
        <v>18</v>
      </c>
      <c r="F574" t="s">
        <v>16</v>
      </c>
      <c r="G574">
        <f>YEAR(tbl_Order[[#This Row],[OrderDate]])</f>
        <v>2019</v>
      </c>
      <c r="H574">
        <f>MONTH(tbl_Order[[#This Row],[OrderDate]])</f>
        <v>5</v>
      </c>
      <c r="I574" t="str">
        <f>TEXT(tbl_Order[[#This Row],[OrderDate]],"mmm")</f>
        <v>May</v>
      </c>
      <c r="J574" s="3">
        <f>SUMIFS(tbl_OrderProduct[LinePrice],tbl_OrderProduct[OrderID],tbl_Order[[#This Row],[OrderID]])</f>
        <v>107.5</v>
      </c>
      <c r="K574" s="3" cm="1">
        <f t="array" ref="K574">tbl_Order[[#This Row],[Order Price]]*_xlfn.XLOOKUP(tbl_Order[[#This Row],[Order Year]],_xlfn.ANCHORARRAY('BYROW,BYCOL,MAP Exercises'!$J$111),'BYROW,BYCOL,MAP Exercises'!$L$111:$L$120)</f>
        <v>123.62499999999999</v>
      </c>
    </row>
    <row r="575" spans="1:11" x14ac:dyDescent="0.4">
      <c r="A575" t="s">
        <v>741</v>
      </c>
      <c r="B575" t="s">
        <v>2469</v>
      </c>
      <c r="C575" s="1">
        <v>43594</v>
      </c>
      <c r="D575" t="s">
        <v>17</v>
      </c>
      <c r="E575" t="s">
        <v>167</v>
      </c>
      <c r="F575" t="s">
        <v>16</v>
      </c>
      <c r="G575">
        <f>YEAR(tbl_Order[[#This Row],[OrderDate]])</f>
        <v>2019</v>
      </c>
      <c r="H575">
        <f>MONTH(tbl_Order[[#This Row],[OrderDate]])</f>
        <v>5</v>
      </c>
      <c r="I575" t="str">
        <f>TEXT(tbl_Order[[#This Row],[OrderDate]],"mmm")</f>
        <v>May</v>
      </c>
      <c r="J575" s="3">
        <f>SUMIFS(tbl_OrderProduct[LinePrice],tbl_OrderProduct[OrderID],tbl_Order[[#This Row],[OrderID]])</f>
        <v>29</v>
      </c>
      <c r="K575" s="3" cm="1">
        <f t="array" ref="K575">tbl_Order[[#This Row],[Order Price]]*_xlfn.XLOOKUP(tbl_Order[[#This Row],[Order Year]],_xlfn.ANCHORARRAY('BYROW,BYCOL,MAP Exercises'!$J$111),'BYROW,BYCOL,MAP Exercises'!$L$111:$L$120)</f>
        <v>33.349999999999994</v>
      </c>
    </row>
    <row r="576" spans="1:11" x14ac:dyDescent="0.4">
      <c r="A576" t="s">
        <v>742</v>
      </c>
      <c r="B576" t="s">
        <v>1800</v>
      </c>
      <c r="C576" s="1">
        <v>43597</v>
      </c>
      <c r="D576" t="s">
        <v>15</v>
      </c>
      <c r="E576" t="s">
        <v>167</v>
      </c>
      <c r="F576" t="s">
        <v>16</v>
      </c>
      <c r="G576">
        <f>YEAR(tbl_Order[[#This Row],[OrderDate]])</f>
        <v>2019</v>
      </c>
      <c r="H576">
        <f>MONTH(tbl_Order[[#This Row],[OrderDate]])</f>
        <v>5</v>
      </c>
      <c r="I576" t="str">
        <f>TEXT(tbl_Order[[#This Row],[OrderDate]],"mmm")</f>
        <v>May</v>
      </c>
      <c r="J576" s="3">
        <f>SUMIFS(tbl_OrderProduct[LinePrice],tbl_OrderProduct[OrderID],tbl_Order[[#This Row],[OrderID]])</f>
        <v>40.950000000000003</v>
      </c>
      <c r="K576" s="3" cm="1">
        <f t="array" ref="K576">tbl_Order[[#This Row],[Order Price]]*_xlfn.XLOOKUP(tbl_Order[[#This Row],[Order Year]],_xlfn.ANCHORARRAY('BYROW,BYCOL,MAP Exercises'!$J$111),'BYROW,BYCOL,MAP Exercises'!$L$111:$L$120)</f>
        <v>47.092500000000001</v>
      </c>
    </row>
    <row r="577" spans="1:11" x14ac:dyDescent="0.4">
      <c r="A577" t="s">
        <v>743</v>
      </c>
      <c r="B577" t="s">
        <v>2410</v>
      </c>
      <c r="C577" s="1">
        <v>43599</v>
      </c>
      <c r="D577" t="s">
        <v>15</v>
      </c>
      <c r="E577" t="s">
        <v>18</v>
      </c>
      <c r="F577" t="s">
        <v>16</v>
      </c>
      <c r="G577">
        <f>YEAR(tbl_Order[[#This Row],[OrderDate]])</f>
        <v>2019</v>
      </c>
      <c r="H577">
        <f>MONTH(tbl_Order[[#This Row],[OrderDate]])</f>
        <v>5</v>
      </c>
      <c r="I577" t="str">
        <f>TEXT(tbl_Order[[#This Row],[OrderDate]],"mmm")</f>
        <v>May</v>
      </c>
      <c r="J577" s="3">
        <f>SUMIFS(tbl_OrderProduct[LinePrice],tbl_OrderProduct[OrderID],tbl_Order[[#This Row],[OrderID]])</f>
        <v>196.98000000000002</v>
      </c>
      <c r="K577" s="3" cm="1">
        <f t="array" ref="K577">tbl_Order[[#This Row],[Order Price]]*_xlfn.XLOOKUP(tbl_Order[[#This Row],[Order Year]],_xlfn.ANCHORARRAY('BYROW,BYCOL,MAP Exercises'!$J$111),'BYROW,BYCOL,MAP Exercises'!$L$111:$L$120)</f>
        <v>226.52700000000002</v>
      </c>
    </row>
    <row r="578" spans="1:11" x14ac:dyDescent="0.4">
      <c r="A578" t="s">
        <v>744</v>
      </c>
      <c r="B578" t="s">
        <v>2513</v>
      </c>
      <c r="C578" s="1">
        <v>43599</v>
      </c>
      <c r="D578" t="s">
        <v>17</v>
      </c>
      <c r="E578" t="s">
        <v>167</v>
      </c>
      <c r="F578" t="s">
        <v>16</v>
      </c>
      <c r="G578">
        <f>YEAR(tbl_Order[[#This Row],[OrderDate]])</f>
        <v>2019</v>
      </c>
      <c r="H578">
        <f>MONTH(tbl_Order[[#This Row],[OrderDate]])</f>
        <v>5</v>
      </c>
      <c r="I578" t="str">
        <f>TEXT(tbl_Order[[#This Row],[OrderDate]],"mmm")</f>
        <v>May</v>
      </c>
      <c r="J578" s="3">
        <f>SUMIFS(tbl_OrderProduct[LinePrice],tbl_OrderProduct[OrderID],tbl_Order[[#This Row],[OrderID]])</f>
        <v>87</v>
      </c>
      <c r="K578" s="3" cm="1">
        <f t="array" ref="K578">tbl_Order[[#This Row],[Order Price]]*_xlfn.XLOOKUP(tbl_Order[[#This Row],[Order Year]],_xlfn.ANCHORARRAY('BYROW,BYCOL,MAP Exercises'!$J$111),'BYROW,BYCOL,MAP Exercises'!$L$111:$L$120)</f>
        <v>100.05</v>
      </c>
    </row>
    <row r="579" spans="1:11" x14ac:dyDescent="0.4">
      <c r="A579" t="s">
        <v>745</v>
      </c>
      <c r="B579" t="s">
        <v>2233</v>
      </c>
      <c r="C579" s="1">
        <v>43601</v>
      </c>
      <c r="D579" t="s">
        <v>15</v>
      </c>
      <c r="E579" t="s">
        <v>167</v>
      </c>
      <c r="F579" t="s">
        <v>16</v>
      </c>
      <c r="G579">
        <f>YEAR(tbl_Order[[#This Row],[OrderDate]])</f>
        <v>2019</v>
      </c>
      <c r="H579">
        <f>MONTH(tbl_Order[[#This Row],[OrderDate]])</f>
        <v>5</v>
      </c>
      <c r="I579" t="str">
        <f>TEXT(tbl_Order[[#This Row],[OrderDate]],"mmm")</f>
        <v>May</v>
      </c>
      <c r="J579" s="3">
        <f>SUMIFS(tbl_OrderProduct[LinePrice],tbl_OrderProduct[OrderID],tbl_Order[[#This Row],[OrderID]])</f>
        <v>99.9</v>
      </c>
      <c r="K579" s="3" cm="1">
        <f t="array" ref="K579">tbl_Order[[#This Row],[Order Price]]*_xlfn.XLOOKUP(tbl_Order[[#This Row],[Order Year]],_xlfn.ANCHORARRAY('BYROW,BYCOL,MAP Exercises'!$J$111),'BYROW,BYCOL,MAP Exercises'!$L$111:$L$120)</f>
        <v>114.88499999999999</v>
      </c>
    </row>
    <row r="580" spans="1:11" x14ac:dyDescent="0.4">
      <c r="A580" t="s">
        <v>746</v>
      </c>
      <c r="B580" t="s">
        <v>1769</v>
      </c>
      <c r="C580" s="1">
        <v>43603</v>
      </c>
      <c r="D580" t="s">
        <v>17</v>
      </c>
      <c r="E580" t="s">
        <v>20</v>
      </c>
      <c r="F580" t="s">
        <v>16</v>
      </c>
      <c r="G580">
        <f>YEAR(tbl_Order[[#This Row],[OrderDate]])</f>
        <v>2019</v>
      </c>
      <c r="H580">
        <f>MONTH(tbl_Order[[#This Row],[OrderDate]])</f>
        <v>5</v>
      </c>
      <c r="I580" t="str">
        <f>TEXT(tbl_Order[[#This Row],[OrderDate]],"mmm")</f>
        <v>May</v>
      </c>
      <c r="J580" s="3">
        <f>SUMIFS(tbl_OrderProduct[LinePrice],tbl_OrderProduct[OrderID],tbl_Order[[#This Row],[OrderID]])</f>
        <v>136</v>
      </c>
      <c r="K580" s="3" cm="1">
        <f t="array" ref="K580">tbl_Order[[#This Row],[Order Price]]*_xlfn.XLOOKUP(tbl_Order[[#This Row],[Order Year]],_xlfn.ANCHORARRAY('BYROW,BYCOL,MAP Exercises'!$J$111),'BYROW,BYCOL,MAP Exercises'!$L$111:$L$120)</f>
        <v>156.39999999999998</v>
      </c>
    </row>
    <row r="581" spans="1:11" x14ac:dyDescent="0.4">
      <c r="A581" t="s">
        <v>747</v>
      </c>
      <c r="B581" t="s">
        <v>2374</v>
      </c>
      <c r="C581" s="1">
        <v>43606</v>
      </c>
      <c r="D581" t="s">
        <v>15</v>
      </c>
      <c r="E581" t="s">
        <v>167</v>
      </c>
      <c r="F581" t="s">
        <v>16</v>
      </c>
      <c r="G581">
        <f>YEAR(tbl_Order[[#This Row],[OrderDate]])</f>
        <v>2019</v>
      </c>
      <c r="H581">
        <f>MONTH(tbl_Order[[#This Row],[OrderDate]])</f>
        <v>5</v>
      </c>
      <c r="I581" t="str">
        <f>TEXT(tbl_Order[[#This Row],[OrderDate]],"mmm")</f>
        <v>May</v>
      </c>
      <c r="J581" s="3">
        <f>SUMIFS(tbl_OrderProduct[LinePrice],tbl_OrderProduct[OrderID],tbl_Order[[#This Row],[OrderID]])</f>
        <v>29</v>
      </c>
      <c r="K581" s="3" cm="1">
        <f t="array" ref="K581">tbl_Order[[#This Row],[Order Price]]*_xlfn.XLOOKUP(tbl_Order[[#This Row],[Order Year]],_xlfn.ANCHORARRAY('BYROW,BYCOL,MAP Exercises'!$J$111),'BYROW,BYCOL,MAP Exercises'!$L$111:$L$120)</f>
        <v>33.349999999999994</v>
      </c>
    </row>
    <row r="582" spans="1:11" x14ac:dyDescent="0.4">
      <c r="A582" t="s">
        <v>748</v>
      </c>
      <c r="B582" t="s">
        <v>1896</v>
      </c>
      <c r="C582" s="1">
        <v>43609</v>
      </c>
      <c r="D582" t="s">
        <v>15</v>
      </c>
      <c r="E582" t="s">
        <v>18</v>
      </c>
      <c r="F582" t="s">
        <v>16</v>
      </c>
      <c r="G582">
        <f>YEAR(tbl_Order[[#This Row],[OrderDate]])</f>
        <v>2019</v>
      </c>
      <c r="H582">
        <f>MONTH(tbl_Order[[#This Row],[OrderDate]])</f>
        <v>5</v>
      </c>
      <c r="I582" t="str">
        <f>TEXT(tbl_Order[[#This Row],[OrderDate]],"mmm")</f>
        <v>May</v>
      </c>
      <c r="J582" s="3">
        <f>SUMIFS(tbl_OrderProduct[LinePrice],tbl_OrderProduct[OrderID],tbl_Order[[#This Row],[OrderID]])</f>
        <v>17.5</v>
      </c>
      <c r="K582" s="3" cm="1">
        <f t="array" ref="K582">tbl_Order[[#This Row],[Order Price]]*_xlfn.XLOOKUP(tbl_Order[[#This Row],[Order Year]],_xlfn.ANCHORARRAY('BYROW,BYCOL,MAP Exercises'!$J$111),'BYROW,BYCOL,MAP Exercises'!$L$111:$L$120)</f>
        <v>20.125</v>
      </c>
    </row>
    <row r="583" spans="1:11" x14ac:dyDescent="0.4">
      <c r="A583" t="s">
        <v>749</v>
      </c>
      <c r="B583" t="s">
        <v>2144</v>
      </c>
      <c r="C583" s="1">
        <v>43611</v>
      </c>
      <c r="D583" t="s">
        <v>15</v>
      </c>
      <c r="E583" t="s">
        <v>18</v>
      </c>
      <c r="F583" t="s">
        <v>16</v>
      </c>
      <c r="G583">
        <f>YEAR(tbl_Order[[#This Row],[OrderDate]])</f>
        <v>2019</v>
      </c>
      <c r="H583">
        <f>MONTH(tbl_Order[[#This Row],[OrderDate]])</f>
        <v>5</v>
      </c>
      <c r="I583" t="str">
        <f>TEXT(tbl_Order[[#This Row],[OrderDate]],"mmm")</f>
        <v>May</v>
      </c>
      <c r="J583" s="3">
        <f>SUMIFS(tbl_OrderProduct[LinePrice],tbl_OrderProduct[OrderID],tbl_Order[[#This Row],[OrderID]])</f>
        <v>183.9</v>
      </c>
      <c r="K583" s="3" cm="1">
        <f t="array" ref="K583">tbl_Order[[#This Row],[Order Price]]*_xlfn.XLOOKUP(tbl_Order[[#This Row],[Order Year]],_xlfn.ANCHORARRAY('BYROW,BYCOL,MAP Exercises'!$J$111),'BYROW,BYCOL,MAP Exercises'!$L$111:$L$120)</f>
        <v>211.48499999999999</v>
      </c>
    </row>
    <row r="584" spans="1:11" x14ac:dyDescent="0.4">
      <c r="A584" t="s">
        <v>750</v>
      </c>
      <c r="B584" t="s">
        <v>1855</v>
      </c>
      <c r="C584" s="1">
        <v>43614</v>
      </c>
      <c r="D584" t="s">
        <v>166</v>
      </c>
      <c r="E584" t="s">
        <v>167</v>
      </c>
      <c r="F584" t="s">
        <v>16</v>
      </c>
      <c r="G584">
        <f>YEAR(tbl_Order[[#This Row],[OrderDate]])</f>
        <v>2019</v>
      </c>
      <c r="H584">
        <f>MONTH(tbl_Order[[#This Row],[OrderDate]])</f>
        <v>5</v>
      </c>
      <c r="I584" t="str">
        <f>TEXT(tbl_Order[[#This Row],[OrderDate]],"mmm")</f>
        <v>May</v>
      </c>
      <c r="J584" s="3">
        <f>SUMIFS(tbl_OrderProduct[LinePrice],tbl_OrderProduct[OrderID],tbl_Order[[#This Row],[OrderID]])</f>
        <v>81.98</v>
      </c>
      <c r="K584" s="3" cm="1">
        <f t="array" ref="K584">tbl_Order[[#This Row],[Order Price]]*_xlfn.XLOOKUP(tbl_Order[[#This Row],[Order Year]],_xlfn.ANCHORARRAY('BYROW,BYCOL,MAP Exercises'!$J$111),'BYROW,BYCOL,MAP Exercises'!$L$111:$L$120)</f>
        <v>94.277000000000001</v>
      </c>
    </row>
    <row r="585" spans="1:11" x14ac:dyDescent="0.4">
      <c r="A585" t="s">
        <v>751</v>
      </c>
      <c r="B585" t="s">
        <v>2305</v>
      </c>
      <c r="C585" s="1">
        <v>43614</v>
      </c>
      <c r="D585" t="s">
        <v>166</v>
      </c>
      <c r="E585" t="s">
        <v>18</v>
      </c>
      <c r="F585" t="s">
        <v>16</v>
      </c>
      <c r="G585">
        <f>YEAR(tbl_Order[[#This Row],[OrderDate]])</f>
        <v>2019</v>
      </c>
      <c r="H585">
        <f>MONTH(tbl_Order[[#This Row],[OrderDate]])</f>
        <v>5</v>
      </c>
      <c r="I585" t="str">
        <f>TEXT(tbl_Order[[#This Row],[OrderDate]],"mmm")</f>
        <v>May</v>
      </c>
      <c r="J585" s="3">
        <f>SUMIFS(tbl_OrderProduct[LinePrice],tbl_OrderProduct[OrderID],tbl_Order[[#This Row],[OrderID]])</f>
        <v>161.5</v>
      </c>
      <c r="K585" s="3" cm="1">
        <f t="array" ref="K585">tbl_Order[[#This Row],[Order Price]]*_xlfn.XLOOKUP(tbl_Order[[#This Row],[Order Year]],_xlfn.ANCHORARRAY('BYROW,BYCOL,MAP Exercises'!$J$111),'BYROW,BYCOL,MAP Exercises'!$L$111:$L$120)</f>
        <v>185.72499999999999</v>
      </c>
    </row>
    <row r="586" spans="1:11" x14ac:dyDescent="0.4">
      <c r="A586" t="s">
        <v>752</v>
      </c>
      <c r="B586" t="s">
        <v>1801</v>
      </c>
      <c r="C586" s="1">
        <v>43618</v>
      </c>
      <c r="D586" t="s">
        <v>15</v>
      </c>
      <c r="E586" t="s">
        <v>167</v>
      </c>
      <c r="F586" t="s">
        <v>16</v>
      </c>
      <c r="G586">
        <f>YEAR(tbl_Order[[#This Row],[OrderDate]])</f>
        <v>2019</v>
      </c>
      <c r="H586">
        <f>MONTH(tbl_Order[[#This Row],[OrderDate]])</f>
        <v>6</v>
      </c>
      <c r="I586" t="str">
        <f>TEXT(tbl_Order[[#This Row],[OrderDate]],"mmm")</f>
        <v>Jun</v>
      </c>
      <c r="J586" s="3">
        <f>SUMIFS(tbl_OrderProduct[LinePrice],tbl_OrderProduct[OrderID],tbl_Order[[#This Row],[OrderID]])</f>
        <v>225.43</v>
      </c>
      <c r="K586" s="3" cm="1">
        <f t="array" ref="K586">tbl_Order[[#This Row],[Order Price]]*_xlfn.XLOOKUP(tbl_Order[[#This Row],[Order Year]],_xlfn.ANCHORARRAY('BYROW,BYCOL,MAP Exercises'!$J$111),'BYROW,BYCOL,MAP Exercises'!$L$111:$L$120)</f>
        <v>259.24449999999996</v>
      </c>
    </row>
    <row r="587" spans="1:11" x14ac:dyDescent="0.4">
      <c r="A587" t="s">
        <v>753</v>
      </c>
      <c r="B587" t="s">
        <v>1860</v>
      </c>
      <c r="C587" s="1">
        <v>43620</v>
      </c>
      <c r="D587" t="s">
        <v>15</v>
      </c>
      <c r="E587" t="s">
        <v>167</v>
      </c>
      <c r="F587" t="s">
        <v>16</v>
      </c>
      <c r="G587">
        <f>YEAR(tbl_Order[[#This Row],[OrderDate]])</f>
        <v>2019</v>
      </c>
      <c r="H587">
        <f>MONTH(tbl_Order[[#This Row],[OrderDate]])</f>
        <v>6</v>
      </c>
      <c r="I587" t="str">
        <f>TEXT(tbl_Order[[#This Row],[OrderDate]],"mmm")</f>
        <v>Jun</v>
      </c>
      <c r="J587" s="3">
        <f>SUMIFS(tbl_OrderProduct[LinePrice],tbl_OrderProduct[OrderID],tbl_Order[[#This Row],[OrderID]])</f>
        <v>54.99</v>
      </c>
      <c r="K587" s="3" cm="1">
        <f t="array" ref="K587">tbl_Order[[#This Row],[Order Price]]*_xlfn.XLOOKUP(tbl_Order[[#This Row],[Order Year]],_xlfn.ANCHORARRAY('BYROW,BYCOL,MAP Exercises'!$J$111),'BYROW,BYCOL,MAP Exercises'!$L$111:$L$120)</f>
        <v>63.238499999999995</v>
      </c>
    </row>
    <row r="588" spans="1:11" x14ac:dyDescent="0.4">
      <c r="A588" t="s">
        <v>754</v>
      </c>
      <c r="B588" t="s">
        <v>1840</v>
      </c>
      <c r="C588" s="1">
        <v>43622</v>
      </c>
      <c r="D588" t="s">
        <v>15</v>
      </c>
      <c r="E588" t="s">
        <v>167</v>
      </c>
      <c r="F588" t="s">
        <v>16</v>
      </c>
      <c r="G588">
        <f>YEAR(tbl_Order[[#This Row],[OrderDate]])</f>
        <v>2019</v>
      </c>
      <c r="H588">
        <f>MONTH(tbl_Order[[#This Row],[OrderDate]])</f>
        <v>6</v>
      </c>
      <c r="I588" t="str">
        <f>TEXT(tbl_Order[[#This Row],[OrderDate]],"mmm")</f>
        <v>Jun</v>
      </c>
      <c r="J588" s="3">
        <f>SUMIFS(tbl_OrderProduct[LinePrice],tbl_OrderProduct[OrderID],tbl_Order[[#This Row],[OrderID]])</f>
        <v>109.44</v>
      </c>
      <c r="K588" s="3" cm="1">
        <f t="array" ref="K588">tbl_Order[[#This Row],[Order Price]]*_xlfn.XLOOKUP(tbl_Order[[#This Row],[Order Year]],_xlfn.ANCHORARRAY('BYROW,BYCOL,MAP Exercises'!$J$111),'BYROW,BYCOL,MAP Exercises'!$L$111:$L$120)</f>
        <v>125.85599999999999</v>
      </c>
    </row>
    <row r="589" spans="1:11" x14ac:dyDescent="0.4">
      <c r="A589" t="s">
        <v>755</v>
      </c>
      <c r="B589" t="s">
        <v>2138</v>
      </c>
      <c r="C589" s="1">
        <v>43625</v>
      </c>
      <c r="D589" t="s">
        <v>15</v>
      </c>
      <c r="E589" t="s">
        <v>167</v>
      </c>
      <c r="F589" t="s">
        <v>16</v>
      </c>
      <c r="G589">
        <f>YEAR(tbl_Order[[#This Row],[OrderDate]])</f>
        <v>2019</v>
      </c>
      <c r="H589">
        <f>MONTH(tbl_Order[[#This Row],[OrderDate]])</f>
        <v>6</v>
      </c>
      <c r="I589" t="str">
        <f>TEXT(tbl_Order[[#This Row],[OrderDate]],"mmm")</f>
        <v>Jun</v>
      </c>
      <c r="J589" s="3">
        <f>SUMIFS(tbl_OrderProduct[LinePrice],tbl_OrderProduct[OrderID],tbl_Order[[#This Row],[OrderID]])</f>
        <v>87</v>
      </c>
      <c r="K589" s="3" cm="1">
        <f t="array" ref="K589">tbl_Order[[#This Row],[Order Price]]*_xlfn.XLOOKUP(tbl_Order[[#This Row],[Order Year]],_xlfn.ANCHORARRAY('BYROW,BYCOL,MAP Exercises'!$J$111),'BYROW,BYCOL,MAP Exercises'!$L$111:$L$120)</f>
        <v>100.05</v>
      </c>
    </row>
    <row r="590" spans="1:11" x14ac:dyDescent="0.4">
      <c r="A590" t="s">
        <v>756</v>
      </c>
      <c r="B590" t="s">
        <v>2178</v>
      </c>
      <c r="C590" s="1">
        <v>43626</v>
      </c>
      <c r="D590" t="s">
        <v>15</v>
      </c>
      <c r="E590" t="s">
        <v>167</v>
      </c>
      <c r="F590" t="s">
        <v>16</v>
      </c>
      <c r="G590">
        <f>YEAR(tbl_Order[[#This Row],[OrderDate]])</f>
        <v>2019</v>
      </c>
      <c r="H590">
        <f>MONTH(tbl_Order[[#This Row],[OrderDate]])</f>
        <v>6</v>
      </c>
      <c r="I590" t="str">
        <f>TEXT(tbl_Order[[#This Row],[OrderDate]],"mmm")</f>
        <v>Jun</v>
      </c>
      <c r="J590" s="3">
        <f>SUMIFS(tbl_OrderProduct[LinePrice],tbl_OrderProduct[OrderID],tbl_Order[[#This Row],[OrderID]])</f>
        <v>160.93</v>
      </c>
      <c r="K590" s="3" cm="1">
        <f t="array" ref="K590">tbl_Order[[#This Row],[Order Price]]*_xlfn.XLOOKUP(tbl_Order[[#This Row],[Order Year]],_xlfn.ANCHORARRAY('BYROW,BYCOL,MAP Exercises'!$J$111),'BYROW,BYCOL,MAP Exercises'!$L$111:$L$120)</f>
        <v>185.06950000000001</v>
      </c>
    </row>
    <row r="591" spans="1:11" x14ac:dyDescent="0.4">
      <c r="A591" t="s">
        <v>757</v>
      </c>
      <c r="B591" t="s">
        <v>1962</v>
      </c>
      <c r="C591" s="1">
        <v>43628</v>
      </c>
      <c r="D591" t="s">
        <v>15</v>
      </c>
      <c r="E591" t="s">
        <v>167</v>
      </c>
      <c r="F591" t="s">
        <v>16</v>
      </c>
      <c r="G591">
        <f>YEAR(tbl_Order[[#This Row],[OrderDate]])</f>
        <v>2019</v>
      </c>
      <c r="H591">
        <f>MONTH(tbl_Order[[#This Row],[OrderDate]])</f>
        <v>6</v>
      </c>
      <c r="I591" t="str">
        <f>TEXT(tbl_Order[[#This Row],[OrderDate]],"mmm")</f>
        <v>Jun</v>
      </c>
      <c r="J591" s="3">
        <f>SUMIFS(tbl_OrderProduct[LinePrice],tbl_OrderProduct[OrderID],tbl_Order[[#This Row],[OrderID]])</f>
        <v>197.99</v>
      </c>
      <c r="K591" s="3" cm="1">
        <f t="array" ref="K591">tbl_Order[[#This Row],[Order Price]]*_xlfn.XLOOKUP(tbl_Order[[#This Row],[Order Year]],_xlfn.ANCHORARRAY('BYROW,BYCOL,MAP Exercises'!$J$111),'BYROW,BYCOL,MAP Exercises'!$L$111:$L$120)</f>
        <v>227.6885</v>
      </c>
    </row>
    <row r="592" spans="1:11" x14ac:dyDescent="0.4">
      <c r="A592" t="s">
        <v>758</v>
      </c>
      <c r="B592" t="s">
        <v>1796</v>
      </c>
      <c r="C592" s="1">
        <v>43631</v>
      </c>
      <c r="D592" t="s">
        <v>15</v>
      </c>
      <c r="E592" t="s">
        <v>167</v>
      </c>
      <c r="F592" t="s">
        <v>16</v>
      </c>
      <c r="G592">
        <f>YEAR(tbl_Order[[#This Row],[OrderDate]])</f>
        <v>2019</v>
      </c>
      <c r="H592">
        <f>MONTH(tbl_Order[[#This Row],[OrderDate]])</f>
        <v>6</v>
      </c>
      <c r="I592" t="str">
        <f>TEXT(tbl_Order[[#This Row],[OrderDate]],"mmm")</f>
        <v>Jun</v>
      </c>
      <c r="J592" s="3">
        <f>SUMIFS(tbl_OrderProduct[LinePrice],tbl_OrderProduct[OrderID],tbl_Order[[#This Row],[OrderID]])</f>
        <v>120.45</v>
      </c>
      <c r="K592" s="3" cm="1">
        <f t="array" ref="K592">tbl_Order[[#This Row],[Order Price]]*_xlfn.XLOOKUP(tbl_Order[[#This Row],[Order Year]],_xlfn.ANCHORARRAY('BYROW,BYCOL,MAP Exercises'!$J$111),'BYROW,BYCOL,MAP Exercises'!$L$111:$L$120)</f>
        <v>138.51749999999998</v>
      </c>
    </row>
    <row r="593" spans="1:11" x14ac:dyDescent="0.4">
      <c r="A593" t="s">
        <v>759</v>
      </c>
      <c r="B593" t="s">
        <v>1936</v>
      </c>
      <c r="C593" s="1">
        <v>43633</v>
      </c>
      <c r="D593" t="s">
        <v>15</v>
      </c>
      <c r="E593" t="s">
        <v>20</v>
      </c>
      <c r="F593" t="s">
        <v>16</v>
      </c>
      <c r="G593">
        <f>YEAR(tbl_Order[[#This Row],[OrderDate]])</f>
        <v>2019</v>
      </c>
      <c r="H593">
        <f>MONTH(tbl_Order[[#This Row],[OrderDate]])</f>
        <v>6</v>
      </c>
      <c r="I593" t="str">
        <f>TEXT(tbl_Order[[#This Row],[OrderDate]],"mmm")</f>
        <v>Jun</v>
      </c>
      <c r="J593" s="3">
        <f>SUMIFS(tbl_OrderProduct[LinePrice],tbl_OrderProduct[OrderID],tbl_Order[[#This Row],[OrderID]])</f>
        <v>169.38</v>
      </c>
      <c r="K593" s="3" cm="1">
        <f t="array" ref="K593">tbl_Order[[#This Row],[Order Price]]*_xlfn.XLOOKUP(tbl_Order[[#This Row],[Order Year]],_xlfn.ANCHORARRAY('BYROW,BYCOL,MAP Exercises'!$J$111),'BYROW,BYCOL,MAP Exercises'!$L$111:$L$120)</f>
        <v>194.78699999999998</v>
      </c>
    </row>
    <row r="594" spans="1:11" x14ac:dyDescent="0.4">
      <c r="A594" t="s">
        <v>760</v>
      </c>
      <c r="B594" t="s">
        <v>2266</v>
      </c>
      <c r="C594" s="1">
        <v>43635</v>
      </c>
      <c r="D594" t="s">
        <v>15</v>
      </c>
      <c r="E594" t="s">
        <v>18</v>
      </c>
      <c r="F594" t="s">
        <v>16</v>
      </c>
      <c r="G594">
        <f>YEAR(tbl_Order[[#This Row],[OrderDate]])</f>
        <v>2019</v>
      </c>
      <c r="H594">
        <f>MONTH(tbl_Order[[#This Row],[OrderDate]])</f>
        <v>6</v>
      </c>
      <c r="I594" t="str">
        <f>TEXT(tbl_Order[[#This Row],[OrderDate]],"mmm")</f>
        <v>Jun</v>
      </c>
      <c r="J594" s="3">
        <f>SUMIFS(tbl_OrderProduct[LinePrice],tbl_OrderProduct[OrderID],tbl_Order[[#This Row],[OrderID]])</f>
        <v>193.9</v>
      </c>
      <c r="K594" s="3" cm="1">
        <f t="array" ref="K594">tbl_Order[[#This Row],[Order Price]]*_xlfn.XLOOKUP(tbl_Order[[#This Row],[Order Year]],_xlfn.ANCHORARRAY('BYROW,BYCOL,MAP Exercises'!$J$111),'BYROW,BYCOL,MAP Exercises'!$L$111:$L$120)</f>
        <v>222.98499999999999</v>
      </c>
    </row>
    <row r="595" spans="1:11" x14ac:dyDescent="0.4">
      <c r="A595" t="s">
        <v>761</v>
      </c>
      <c r="B595" t="s">
        <v>2361</v>
      </c>
      <c r="C595" s="1">
        <v>43638</v>
      </c>
      <c r="D595" t="s">
        <v>15</v>
      </c>
      <c r="E595" t="s">
        <v>20</v>
      </c>
      <c r="F595" t="s">
        <v>16</v>
      </c>
      <c r="G595">
        <f>YEAR(tbl_Order[[#This Row],[OrderDate]])</f>
        <v>2019</v>
      </c>
      <c r="H595">
        <f>MONTH(tbl_Order[[#This Row],[OrderDate]])</f>
        <v>6</v>
      </c>
      <c r="I595" t="str">
        <f>TEXT(tbl_Order[[#This Row],[OrderDate]],"mmm")</f>
        <v>Jun</v>
      </c>
      <c r="J595" s="3">
        <f>SUMIFS(tbl_OrderProduct[LinePrice],tbl_OrderProduct[OrderID],tbl_Order[[#This Row],[OrderID]])</f>
        <v>34.950000000000003</v>
      </c>
      <c r="K595" s="3" cm="1">
        <f t="array" ref="K595">tbl_Order[[#This Row],[Order Price]]*_xlfn.XLOOKUP(tbl_Order[[#This Row],[Order Year]],_xlfn.ANCHORARRAY('BYROW,BYCOL,MAP Exercises'!$J$111),'BYROW,BYCOL,MAP Exercises'!$L$111:$L$120)</f>
        <v>40.192500000000003</v>
      </c>
    </row>
    <row r="596" spans="1:11" x14ac:dyDescent="0.4">
      <c r="A596" t="s">
        <v>762</v>
      </c>
      <c r="B596" t="s">
        <v>2470</v>
      </c>
      <c r="C596" s="1">
        <v>43641</v>
      </c>
      <c r="D596" t="s">
        <v>15</v>
      </c>
      <c r="E596" t="s">
        <v>18</v>
      </c>
      <c r="F596" t="s">
        <v>16</v>
      </c>
      <c r="G596">
        <f>YEAR(tbl_Order[[#This Row],[OrderDate]])</f>
        <v>2019</v>
      </c>
      <c r="H596">
        <f>MONTH(tbl_Order[[#This Row],[OrderDate]])</f>
        <v>6</v>
      </c>
      <c r="I596" t="str">
        <f>TEXT(tbl_Order[[#This Row],[OrderDate]],"mmm")</f>
        <v>Jun</v>
      </c>
      <c r="J596" s="3">
        <f>SUMIFS(tbl_OrderProduct[LinePrice],tbl_OrderProduct[OrderID],tbl_Order[[#This Row],[OrderID]])</f>
        <v>94.490000000000009</v>
      </c>
      <c r="K596" s="3" cm="1">
        <f t="array" ref="K596">tbl_Order[[#This Row],[Order Price]]*_xlfn.XLOOKUP(tbl_Order[[#This Row],[Order Year]],_xlfn.ANCHORARRAY('BYROW,BYCOL,MAP Exercises'!$J$111),'BYROW,BYCOL,MAP Exercises'!$L$111:$L$120)</f>
        <v>108.6635</v>
      </c>
    </row>
    <row r="597" spans="1:11" x14ac:dyDescent="0.4">
      <c r="A597" t="s">
        <v>763</v>
      </c>
      <c r="B597" t="s">
        <v>2033</v>
      </c>
      <c r="C597" s="1">
        <v>43641</v>
      </c>
      <c r="D597" t="s">
        <v>15</v>
      </c>
      <c r="E597" t="s">
        <v>18</v>
      </c>
      <c r="F597" t="s">
        <v>16</v>
      </c>
      <c r="G597">
        <f>YEAR(tbl_Order[[#This Row],[OrderDate]])</f>
        <v>2019</v>
      </c>
      <c r="H597">
        <f>MONTH(tbl_Order[[#This Row],[OrderDate]])</f>
        <v>6</v>
      </c>
      <c r="I597" t="str">
        <f>TEXT(tbl_Order[[#This Row],[OrderDate]],"mmm")</f>
        <v>Jun</v>
      </c>
      <c r="J597" s="3">
        <f>SUMIFS(tbl_OrderProduct[LinePrice],tbl_OrderProduct[OrderID],tbl_Order[[#This Row],[OrderID]])</f>
        <v>68.490000000000009</v>
      </c>
      <c r="K597" s="3" cm="1">
        <f t="array" ref="K597">tbl_Order[[#This Row],[Order Price]]*_xlfn.XLOOKUP(tbl_Order[[#This Row],[Order Year]],_xlfn.ANCHORARRAY('BYROW,BYCOL,MAP Exercises'!$J$111),'BYROW,BYCOL,MAP Exercises'!$L$111:$L$120)</f>
        <v>78.763500000000008</v>
      </c>
    </row>
    <row r="598" spans="1:11" x14ac:dyDescent="0.4">
      <c r="A598" t="s">
        <v>764</v>
      </c>
      <c r="B598" t="s">
        <v>2623</v>
      </c>
      <c r="C598" s="1">
        <v>43645</v>
      </c>
      <c r="D598" t="s">
        <v>15</v>
      </c>
      <c r="E598" t="s">
        <v>18</v>
      </c>
      <c r="F598" t="s">
        <v>16</v>
      </c>
      <c r="G598">
        <f>YEAR(tbl_Order[[#This Row],[OrderDate]])</f>
        <v>2019</v>
      </c>
      <c r="H598">
        <f>MONTH(tbl_Order[[#This Row],[OrderDate]])</f>
        <v>6</v>
      </c>
      <c r="I598" t="str">
        <f>TEXT(tbl_Order[[#This Row],[OrderDate]],"mmm")</f>
        <v>Jun</v>
      </c>
      <c r="J598" s="3">
        <f>SUMIFS(tbl_OrderProduct[LinePrice],tbl_OrderProduct[OrderID],tbl_Order[[#This Row],[OrderID]])</f>
        <v>140.49</v>
      </c>
      <c r="K598" s="3" cm="1">
        <f t="array" ref="K598">tbl_Order[[#This Row],[Order Price]]*_xlfn.XLOOKUP(tbl_Order[[#This Row],[Order Year]],_xlfn.ANCHORARRAY('BYROW,BYCOL,MAP Exercises'!$J$111),'BYROW,BYCOL,MAP Exercises'!$L$111:$L$120)</f>
        <v>161.5635</v>
      </c>
    </row>
    <row r="599" spans="1:11" x14ac:dyDescent="0.4">
      <c r="A599" t="s">
        <v>765</v>
      </c>
      <c r="B599" t="s">
        <v>2405</v>
      </c>
      <c r="C599" s="1">
        <v>43649</v>
      </c>
      <c r="D599" t="s">
        <v>166</v>
      </c>
      <c r="E599" t="s">
        <v>167</v>
      </c>
      <c r="F599" t="s">
        <v>16</v>
      </c>
      <c r="G599">
        <f>YEAR(tbl_Order[[#This Row],[OrderDate]])</f>
        <v>2019</v>
      </c>
      <c r="H599">
        <f>MONTH(tbl_Order[[#This Row],[OrderDate]])</f>
        <v>7</v>
      </c>
      <c r="I599" t="str">
        <f>TEXT(tbl_Order[[#This Row],[OrderDate]],"mmm")</f>
        <v>Jul</v>
      </c>
      <c r="J599" s="3">
        <f>SUMIFS(tbl_OrderProduct[LinePrice],tbl_OrderProduct[OrderID],tbl_Order[[#This Row],[OrderID]])</f>
        <v>126.95</v>
      </c>
      <c r="K599" s="3" cm="1">
        <f t="array" ref="K599">tbl_Order[[#This Row],[Order Price]]*_xlfn.XLOOKUP(tbl_Order[[#This Row],[Order Year]],_xlfn.ANCHORARRAY('BYROW,BYCOL,MAP Exercises'!$J$111),'BYROW,BYCOL,MAP Exercises'!$L$111:$L$120)</f>
        <v>145.99249999999998</v>
      </c>
    </row>
    <row r="600" spans="1:11" x14ac:dyDescent="0.4">
      <c r="A600" t="s">
        <v>766</v>
      </c>
      <c r="B600" t="s">
        <v>2057</v>
      </c>
      <c r="C600" s="1">
        <v>43650</v>
      </c>
      <c r="D600" t="s">
        <v>15</v>
      </c>
      <c r="E600" t="s">
        <v>20</v>
      </c>
      <c r="F600" t="s">
        <v>16</v>
      </c>
      <c r="G600">
        <f>YEAR(tbl_Order[[#This Row],[OrderDate]])</f>
        <v>2019</v>
      </c>
      <c r="H600">
        <f>MONTH(tbl_Order[[#This Row],[OrderDate]])</f>
        <v>7</v>
      </c>
      <c r="I600" t="str">
        <f>TEXT(tbl_Order[[#This Row],[OrderDate]],"mmm")</f>
        <v>Jul</v>
      </c>
      <c r="J600" s="3">
        <f>SUMIFS(tbl_OrderProduct[LinePrice],tbl_OrderProduct[OrderID],tbl_Order[[#This Row],[OrderID]])</f>
        <v>134.9</v>
      </c>
      <c r="K600" s="3" cm="1">
        <f t="array" ref="K600">tbl_Order[[#This Row],[Order Price]]*_xlfn.XLOOKUP(tbl_Order[[#This Row],[Order Year]],_xlfn.ANCHORARRAY('BYROW,BYCOL,MAP Exercises'!$J$111),'BYROW,BYCOL,MAP Exercises'!$L$111:$L$120)</f>
        <v>155.13499999999999</v>
      </c>
    </row>
    <row r="601" spans="1:11" x14ac:dyDescent="0.4">
      <c r="A601" t="s">
        <v>767</v>
      </c>
      <c r="B601" t="s">
        <v>2092</v>
      </c>
      <c r="C601" s="1">
        <v>43652</v>
      </c>
      <c r="D601" t="s">
        <v>166</v>
      </c>
      <c r="E601" t="s">
        <v>20</v>
      </c>
      <c r="F601" t="s">
        <v>16</v>
      </c>
      <c r="G601">
        <f>YEAR(tbl_Order[[#This Row],[OrderDate]])</f>
        <v>2019</v>
      </c>
      <c r="H601">
        <f>MONTH(tbl_Order[[#This Row],[OrderDate]])</f>
        <v>7</v>
      </c>
      <c r="I601" t="str">
        <f>TEXT(tbl_Order[[#This Row],[OrderDate]],"mmm")</f>
        <v>Jul</v>
      </c>
      <c r="J601" s="3">
        <f>SUMIFS(tbl_OrderProduct[LinePrice],tbl_OrderProduct[OrderID],tbl_Order[[#This Row],[OrderID]])</f>
        <v>104.85</v>
      </c>
      <c r="K601" s="3" cm="1">
        <f t="array" ref="K601">tbl_Order[[#This Row],[Order Price]]*_xlfn.XLOOKUP(tbl_Order[[#This Row],[Order Year]],_xlfn.ANCHORARRAY('BYROW,BYCOL,MAP Exercises'!$J$111),'BYROW,BYCOL,MAP Exercises'!$L$111:$L$120)</f>
        <v>120.57749999999999</v>
      </c>
    </row>
    <row r="602" spans="1:11" x14ac:dyDescent="0.4">
      <c r="A602" t="s">
        <v>768</v>
      </c>
      <c r="B602" t="s">
        <v>2443</v>
      </c>
      <c r="C602" s="1">
        <v>43655</v>
      </c>
      <c r="D602" t="s">
        <v>166</v>
      </c>
      <c r="E602" t="s">
        <v>167</v>
      </c>
      <c r="F602" t="s">
        <v>16</v>
      </c>
      <c r="G602">
        <f>YEAR(tbl_Order[[#This Row],[OrderDate]])</f>
        <v>2019</v>
      </c>
      <c r="H602">
        <f>MONTH(tbl_Order[[#This Row],[OrderDate]])</f>
        <v>7</v>
      </c>
      <c r="I602" t="str">
        <f>TEXT(tbl_Order[[#This Row],[OrderDate]],"mmm")</f>
        <v>Jul</v>
      </c>
      <c r="J602" s="3">
        <f>SUMIFS(tbl_OrderProduct[LinePrice],tbl_OrderProduct[OrderID],tbl_Order[[#This Row],[OrderID]])</f>
        <v>110.49000000000001</v>
      </c>
      <c r="K602" s="3" cm="1">
        <f t="array" ref="K602">tbl_Order[[#This Row],[Order Price]]*_xlfn.XLOOKUP(tbl_Order[[#This Row],[Order Year]],_xlfn.ANCHORARRAY('BYROW,BYCOL,MAP Exercises'!$J$111),'BYROW,BYCOL,MAP Exercises'!$L$111:$L$120)</f>
        <v>127.0635</v>
      </c>
    </row>
    <row r="603" spans="1:11" x14ac:dyDescent="0.4">
      <c r="A603" t="s">
        <v>769</v>
      </c>
      <c r="B603" t="s">
        <v>2003</v>
      </c>
      <c r="C603" s="1">
        <v>43657</v>
      </c>
      <c r="D603" t="s">
        <v>17</v>
      </c>
      <c r="E603" t="s">
        <v>167</v>
      </c>
      <c r="F603" t="s">
        <v>16</v>
      </c>
      <c r="G603">
        <f>YEAR(tbl_Order[[#This Row],[OrderDate]])</f>
        <v>2019</v>
      </c>
      <c r="H603">
        <f>MONTH(tbl_Order[[#This Row],[OrderDate]])</f>
        <v>7</v>
      </c>
      <c r="I603" t="str">
        <f>TEXT(tbl_Order[[#This Row],[OrderDate]],"mmm")</f>
        <v>Jul</v>
      </c>
      <c r="J603" s="3">
        <f>SUMIFS(tbl_OrderProduct[LinePrice],tbl_OrderProduct[OrderID],tbl_Order[[#This Row],[OrderID]])</f>
        <v>284.27999999999997</v>
      </c>
      <c r="K603" s="3" cm="1">
        <f t="array" ref="K603">tbl_Order[[#This Row],[Order Price]]*_xlfn.XLOOKUP(tbl_Order[[#This Row],[Order Year]],_xlfn.ANCHORARRAY('BYROW,BYCOL,MAP Exercises'!$J$111),'BYROW,BYCOL,MAP Exercises'!$L$111:$L$120)</f>
        <v>326.92199999999997</v>
      </c>
    </row>
    <row r="604" spans="1:11" x14ac:dyDescent="0.4">
      <c r="A604" t="s">
        <v>770</v>
      </c>
      <c r="B604" t="s">
        <v>2023</v>
      </c>
      <c r="C604" s="1">
        <v>43660</v>
      </c>
      <c r="D604" t="s">
        <v>17</v>
      </c>
      <c r="E604" t="s">
        <v>18</v>
      </c>
      <c r="F604" t="s">
        <v>16</v>
      </c>
      <c r="G604">
        <f>YEAR(tbl_Order[[#This Row],[OrderDate]])</f>
        <v>2019</v>
      </c>
      <c r="H604">
        <f>MONTH(tbl_Order[[#This Row],[OrderDate]])</f>
        <v>7</v>
      </c>
      <c r="I604" t="str">
        <f>TEXT(tbl_Order[[#This Row],[OrderDate]],"mmm")</f>
        <v>Jul</v>
      </c>
      <c r="J604" s="3">
        <f>SUMIFS(tbl_OrderProduct[LinePrice],tbl_OrderProduct[OrderID],tbl_Order[[#This Row],[OrderID]])</f>
        <v>177.94</v>
      </c>
      <c r="K604" s="3" cm="1">
        <f t="array" ref="K604">tbl_Order[[#This Row],[Order Price]]*_xlfn.XLOOKUP(tbl_Order[[#This Row],[Order Year]],_xlfn.ANCHORARRAY('BYROW,BYCOL,MAP Exercises'!$J$111),'BYROW,BYCOL,MAP Exercises'!$L$111:$L$120)</f>
        <v>204.63099999999997</v>
      </c>
    </row>
    <row r="605" spans="1:11" x14ac:dyDescent="0.4">
      <c r="A605" t="s">
        <v>771</v>
      </c>
      <c r="B605" t="s">
        <v>1973</v>
      </c>
      <c r="C605" s="1">
        <v>43663</v>
      </c>
      <c r="D605" t="s">
        <v>17</v>
      </c>
      <c r="E605" t="s">
        <v>167</v>
      </c>
      <c r="F605" t="s">
        <v>16</v>
      </c>
      <c r="G605">
        <f>YEAR(tbl_Order[[#This Row],[OrderDate]])</f>
        <v>2019</v>
      </c>
      <c r="H605">
        <f>MONTH(tbl_Order[[#This Row],[OrderDate]])</f>
        <v>7</v>
      </c>
      <c r="I605" t="str">
        <f>TEXT(tbl_Order[[#This Row],[OrderDate]],"mmm")</f>
        <v>Jul</v>
      </c>
      <c r="J605" s="3">
        <f>SUMIFS(tbl_OrderProduct[LinePrice],tbl_OrderProduct[OrderID],tbl_Order[[#This Row],[OrderID]])</f>
        <v>72.900000000000006</v>
      </c>
      <c r="K605" s="3" cm="1">
        <f t="array" ref="K605">tbl_Order[[#This Row],[Order Price]]*_xlfn.XLOOKUP(tbl_Order[[#This Row],[Order Year]],_xlfn.ANCHORARRAY('BYROW,BYCOL,MAP Exercises'!$J$111),'BYROW,BYCOL,MAP Exercises'!$L$111:$L$120)</f>
        <v>83.834999999999994</v>
      </c>
    </row>
    <row r="606" spans="1:11" x14ac:dyDescent="0.4">
      <c r="A606" t="s">
        <v>772</v>
      </c>
      <c r="B606" t="s">
        <v>1922</v>
      </c>
      <c r="C606" s="1">
        <v>43666</v>
      </c>
      <c r="D606" t="s">
        <v>166</v>
      </c>
      <c r="E606" t="s">
        <v>18</v>
      </c>
      <c r="F606" t="s">
        <v>16</v>
      </c>
      <c r="G606">
        <f>YEAR(tbl_Order[[#This Row],[OrderDate]])</f>
        <v>2019</v>
      </c>
      <c r="H606">
        <f>MONTH(tbl_Order[[#This Row],[OrderDate]])</f>
        <v>7</v>
      </c>
      <c r="I606" t="str">
        <f>TEXT(tbl_Order[[#This Row],[OrderDate]],"mmm")</f>
        <v>Jul</v>
      </c>
      <c r="J606" s="3">
        <f>SUMIFS(tbl_OrderProduct[LinePrice],tbl_OrderProduct[OrderID],tbl_Order[[#This Row],[OrderID]])</f>
        <v>70.47999999999999</v>
      </c>
      <c r="K606" s="3" cm="1">
        <f t="array" ref="K606">tbl_Order[[#This Row],[Order Price]]*_xlfn.XLOOKUP(tbl_Order[[#This Row],[Order Year]],_xlfn.ANCHORARRAY('BYROW,BYCOL,MAP Exercises'!$J$111),'BYROW,BYCOL,MAP Exercises'!$L$111:$L$120)</f>
        <v>81.051999999999978</v>
      </c>
    </row>
    <row r="607" spans="1:11" x14ac:dyDescent="0.4">
      <c r="A607" t="s">
        <v>773</v>
      </c>
      <c r="B607" t="s">
        <v>2246</v>
      </c>
      <c r="C607" s="1">
        <v>43669</v>
      </c>
      <c r="D607" t="s">
        <v>17</v>
      </c>
      <c r="E607" t="s">
        <v>20</v>
      </c>
      <c r="F607" t="s">
        <v>16</v>
      </c>
      <c r="G607">
        <f>YEAR(tbl_Order[[#This Row],[OrderDate]])</f>
        <v>2019</v>
      </c>
      <c r="H607">
        <f>MONTH(tbl_Order[[#This Row],[OrderDate]])</f>
        <v>7</v>
      </c>
      <c r="I607" t="str">
        <f>TEXT(tbl_Order[[#This Row],[OrderDate]],"mmm")</f>
        <v>Jul</v>
      </c>
      <c r="J607" s="3">
        <f>SUMIFS(tbl_OrderProduct[LinePrice],tbl_OrderProduct[OrderID],tbl_Order[[#This Row],[OrderID]])</f>
        <v>143.97</v>
      </c>
      <c r="K607" s="3" cm="1">
        <f t="array" ref="K607">tbl_Order[[#This Row],[Order Price]]*_xlfn.XLOOKUP(tbl_Order[[#This Row],[Order Year]],_xlfn.ANCHORARRAY('BYROW,BYCOL,MAP Exercises'!$J$111),'BYROW,BYCOL,MAP Exercises'!$L$111:$L$120)</f>
        <v>165.56549999999999</v>
      </c>
    </row>
    <row r="608" spans="1:11" x14ac:dyDescent="0.4">
      <c r="A608" t="s">
        <v>774</v>
      </c>
      <c r="B608" t="s">
        <v>2255</v>
      </c>
      <c r="C608" s="1">
        <v>43671</v>
      </c>
      <c r="D608" t="s">
        <v>15</v>
      </c>
      <c r="E608" t="s">
        <v>18</v>
      </c>
      <c r="F608" t="s">
        <v>16</v>
      </c>
      <c r="G608">
        <f>YEAR(tbl_Order[[#This Row],[OrderDate]])</f>
        <v>2019</v>
      </c>
      <c r="H608">
        <f>MONTH(tbl_Order[[#This Row],[OrderDate]])</f>
        <v>7</v>
      </c>
      <c r="I608" t="str">
        <f>TEXT(tbl_Order[[#This Row],[OrderDate]],"mmm")</f>
        <v>Jul</v>
      </c>
      <c r="J608" s="3">
        <f>SUMIFS(tbl_OrderProduct[LinePrice],tbl_OrderProduct[OrderID],tbl_Order[[#This Row],[OrderID]])</f>
        <v>203.38</v>
      </c>
      <c r="K608" s="3" cm="1">
        <f t="array" ref="K608">tbl_Order[[#This Row],[Order Price]]*_xlfn.XLOOKUP(tbl_Order[[#This Row],[Order Year]],_xlfn.ANCHORARRAY('BYROW,BYCOL,MAP Exercises'!$J$111),'BYROW,BYCOL,MAP Exercises'!$L$111:$L$120)</f>
        <v>233.88699999999997</v>
      </c>
    </row>
    <row r="609" spans="1:11" x14ac:dyDescent="0.4">
      <c r="A609" t="s">
        <v>775</v>
      </c>
      <c r="B609" t="s">
        <v>2032</v>
      </c>
      <c r="C609" s="1">
        <v>43674</v>
      </c>
      <c r="D609" t="s">
        <v>17</v>
      </c>
      <c r="E609" t="s">
        <v>167</v>
      </c>
      <c r="F609" t="s">
        <v>16</v>
      </c>
      <c r="G609">
        <f>YEAR(tbl_Order[[#This Row],[OrderDate]])</f>
        <v>2019</v>
      </c>
      <c r="H609">
        <f>MONTH(tbl_Order[[#This Row],[OrderDate]])</f>
        <v>7</v>
      </c>
      <c r="I609" t="str">
        <f>TEXT(tbl_Order[[#This Row],[OrderDate]],"mmm")</f>
        <v>Jul</v>
      </c>
      <c r="J609" s="3">
        <f>SUMIFS(tbl_OrderProduct[LinePrice],tbl_OrderProduct[OrderID],tbl_Order[[#This Row],[OrderID]])</f>
        <v>242.94</v>
      </c>
      <c r="K609" s="3" cm="1">
        <f t="array" ref="K609">tbl_Order[[#This Row],[Order Price]]*_xlfn.XLOOKUP(tbl_Order[[#This Row],[Order Year]],_xlfn.ANCHORARRAY('BYROW,BYCOL,MAP Exercises'!$J$111),'BYROW,BYCOL,MAP Exercises'!$L$111:$L$120)</f>
        <v>279.38099999999997</v>
      </c>
    </row>
    <row r="610" spans="1:11" x14ac:dyDescent="0.4">
      <c r="A610" t="s">
        <v>776</v>
      </c>
      <c r="B610" t="s">
        <v>2634</v>
      </c>
      <c r="C610" s="1">
        <v>43677</v>
      </c>
      <c r="D610" t="s">
        <v>166</v>
      </c>
      <c r="E610" t="s">
        <v>167</v>
      </c>
      <c r="F610" t="s">
        <v>16</v>
      </c>
      <c r="G610">
        <f>YEAR(tbl_Order[[#This Row],[OrderDate]])</f>
        <v>2019</v>
      </c>
      <c r="H610">
        <f>MONTH(tbl_Order[[#This Row],[OrderDate]])</f>
        <v>7</v>
      </c>
      <c r="I610" t="str">
        <f>TEXT(tbl_Order[[#This Row],[OrderDate]],"mmm")</f>
        <v>Jul</v>
      </c>
      <c r="J610" s="3">
        <f>SUMIFS(tbl_OrderProduct[LinePrice],tbl_OrderProduct[OrderID],tbl_Order[[#This Row],[OrderID]])</f>
        <v>111.97999999999999</v>
      </c>
      <c r="K610" s="3" cm="1">
        <f t="array" ref="K610">tbl_Order[[#This Row],[Order Price]]*_xlfn.XLOOKUP(tbl_Order[[#This Row],[Order Year]],_xlfn.ANCHORARRAY('BYROW,BYCOL,MAP Exercises'!$J$111),'BYROW,BYCOL,MAP Exercises'!$L$111:$L$120)</f>
        <v>128.77699999999999</v>
      </c>
    </row>
    <row r="611" spans="1:11" x14ac:dyDescent="0.4">
      <c r="A611" t="s">
        <v>777</v>
      </c>
      <c r="B611" t="s">
        <v>2319</v>
      </c>
      <c r="C611" s="1">
        <v>43679</v>
      </c>
      <c r="D611" t="s">
        <v>15</v>
      </c>
      <c r="E611" t="s">
        <v>167</v>
      </c>
      <c r="F611" t="s">
        <v>16</v>
      </c>
      <c r="G611">
        <f>YEAR(tbl_Order[[#This Row],[OrderDate]])</f>
        <v>2019</v>
      </c>
      <c r="H611">
        <f>MONTH(tbl_Order[[#This Row],[OrderDate]])</f>
        <v>8</v>
      </c>
      <c r="I611" t="str">
        <f>TEXT(tbl_Order[[#This Row],[OrderDate]],"mmm")</f>
        <v>Aug</v>
      </c>
      <c r="J611" s="3">
        <f>SUMIFS(tbl_OrderProduct[LinePrice],tbl_OrderProduct[OrderID],tbl_Order[[#This Row],[OrderID]])</f>
        <v>26.49</v>
      </c>
      <c r="K611" s="3" cm="1">
        <f t="array" ref="K611">tbl_Order[[#This Row],[Order Price]]*_xlfn.XLOOKUP(tbl_Order[[#This Row],[Order Year]],_xlfn.ANCHORARRAY('BYROW,BYCOL,MAP Exercises'!$J$111),'BYROW,BYCOL,MAP Exercises'!$L$111:$L$120)</f>
        <v>30.463499999999996</v>
      </c>
    </row>
    <row r="612" spans="1:11" x14ac:dyDescent="0.4">
      <c r="A612" t="s">
        <v>778</v>
      </c>
      <c r="B612" t="s">
        <v>1874</v>
      </c>
      <c r="C612" s="1">
        <v>43681</v>
      </c>
      <c r="D612" t="s">
        <v>17</v>
      </c>
      <c r="E612" t="s">
        <v>18</v>
      </c>
      <c r="F612" t="s">
        <v>16</v>
      </c>
      <c r="G612">
        <f>YEAR(tbl_Order[[#This Row],[OrderDate]])</f>
        <v>2019</v>
      </c>
      <c r="H612">
        <f>MONTH(tbl_Order[[#This Row],[OrderDate]])</f>
        <v>8</v>
      </c>
      <c r="I612" t="str">
        <f>TEXT(tbl_Order[[#This Row],[OrderDate]],"mmm")</f>
        <v>Aug</v>
      </c>
      <c r="J612" s="3">
        <f>SUMIFS(tbl_OrderProduct[LinePrice],tbl_OrderProduct[OrderID],tbl_Order[[#This Row],[OrderID]])</f>
        <v>130.94999999999999</v>
      </c>
      <c r="K612" s="3" cm="1">
        <f t="array" ref="K612">tbl_Order[[#This Row],[Order Price]]*_xlfn.XLOOKUP(tbl_Order[[#This Row],[Order Year]],_xlfn.ANCHORARRAY('BYROW,BYCOL,MAP Exercises'!$J$111),'BYROW,BYCOL,MAP Exercises'!$L$111:$L$120)</f>
        <v>150.59249999999997</v>
      </c>
    </row>
    <row r="613" spans="1:11" x14ac:dyDescent="0.4">
      <c r="A613" t="s">
        <v>779</v>
      </c>
      <c r="B613" t="s">
        <v>1912</v>
      </c>
      <c r="C613" s="1">
        <v>43683</v>
      </c>
      <c r="D613" t="s">
        <v>15</v>
      </c>
      <c r="E613" t="s">
        <v>20</v>
      </c>
      <c r="F613" t="s">
        <v>16</v>
      </c>
      <c r="G613">
        <f>YEAR(tbl_Order[[#This Row],[OrderDate]])</f>
        <v>2019</v>
      </c>
      <c r="H613">
        <f>MONTH(tbl_Order[[#This Row],[OrderDate]])</f>
        <v>8</v>
      </c>
      <c r="I613" t="str">
        <f>TEXT(tbl_Order[[#This Row],[OrderDate]],"mmm")</f>
        <v>Aug</v>
      </c>
      <c r="J613" s="3">
        <f>SUMIFS(tbl_OrderProduct[LinePrice],tbl_OrderProduct[OrderID],tbl_Order[[#This Row],[OrderID]])</f>
        <v>268.34000000000003</v>
      </c>
      <c r="K613" s="3" cm="1">
        <f t="array" ref="K613">tbl_Order[[#This Row],[Order Price]]*_xlfn.XLOOKUP(tbl_Order[[#This Row],[Order Year]],_xlfn.ANCHORARRAY('BYROW,BYCOL,MAP Exercises'!$J$111),'BYROW,BYCOL,MAP Exercises'!$L$111:$L$120)</f>
        <v>308.59100000000001</v>
      </c>
    </row>
    <row r="614" spans="1:11" x14ac:dyDescent="0.4">
      <c r="A614" t="s">
        <v>780</v>
      </c>
      <c r="B614" t="s">
        <v>2365</v>
      </c>
      <c r="C614" s="1">
        <v>43685</v>
      </c>
      <c r="D614" t="s">
        <v>15</v>
      </c>
      <c r="E614" t="s">
        <v>20</v>
      </c>
      <c r="F614" t="s">
        <v>16</v>
      </c>
      <c r="G614">
        <f>YEAR(tbl_Order[[#This Row],[OrderDate]])</f>
        <v>2019</v>
      </c>
      <c r="H614">
        <f>MONTH(tbl_Order[[#This Row],[OrderDate]])</f>
        <v>8</v>
      </c>
      <c r="I614" t="str">
        <f>TEXT(tbl_Order[[#This Row],[OrderDate]],"mmm")</f>
        <v>Aug</v>
      </c>
      <c r="J614" s="3">
        <f>SUMIFS(tbl_OrderProduct[LinePrice],tbl_OrderProduct[OrderID],tbl_Order[[#This Row],[OrderID]])</f>
        <v>276.38</v>
      </c>
      <c r="K614" s="3" cm="1">
        <f t="array" ref="K614">tbl_Order[[#This Row],[Order Price]]*_xlfn.XLOOKUP(tbl_Order[[#This Row],[Order Year]],_xlfn.ANCHORARRAY('BYROW,BYCOL,MAP Exercises'!$J$111),'BYROW,BYCOL,MAP Exercises'!$L$111:$L$120)</f>
        <v>317.83699999999999</v>
      </c>
    </row>
    <row r="615" spans="1:11" x14ac:dyDescent="0.4">
      <c r="A615" t="s">
        <v>781</v>
      </c>
      <c r="B615" t="s">
        <v>2142</v>
      </c>
      <c r="C615" s="1">
        <v>43688</v>
      </c>
      <c r="D615" t="s">
        <v>166</v>
      </c>
      <c r="E615" t="s">
        <v>18</v>
      </c>
      <c r="F615" t="s">
        <v>16</v>
      </c>
      <c r="G615">
        <f>YEAR(tbl_Order[[#This Row],[OrderDate]])</f>
        <v>2019</v>
      </c>
      <c r="H615">
        <f>MONTH(tbl_Order[[#This Row],[OrderDate]])</f>
        <v>8</v>
      </c>
      <c r="I615" t="str">
        <f>TEXT(tbl_Order[[#This Row],[OrderDate]],"mmm")</f>
        <v>Aug</v>
      </c>
      <c r="J615" s="3">
        <f>SUMIFS(tbl_OrderProduct[LinePrice],tbl_OrderProduct[OrderID],tbl_Order[[#This Row],[OrderID]])</f>
        <v>49</v>
      </c>
      <c r="K615" s="3" cm="1">
        <f t="array" ref="K615">tbl_Order[[#This Row],[Order Price]]*_xlfn.XLOOKUP(tbl_Order[[#This Row],[Order Year]],_xlfn.ANCHORARRAY('BYROW,BYCOL,MAP Exercises'!$J$111),'BYROW,BYCOL,MAP Exercises'!$L$111:$L$120)</f>
        <v>56.349999999999994</v>
      </c>
    </row>
    <row r="616" spans="1:11" x14ac:dyDescent="0.4">
      <c r="A616" t="s">
        <v>782</v>
      </c>
      <c r="B616" t="s">
        <v>1873</v>
      </c>
      <c r="C616" s="1">
        <v>43691</v>
      </c>
      <c r="D616" t="s">
        <v>15</v>
      </c>
      <c r="E616" t="s">
        <v>167</v>
      </c>
      <c r="F616" t="s">
        <v>16</v>
      </c>
      <c r="G616">
        <f>YEAR(tbl_Order[[#This Row],[OrderDate]])</f>
        <v>2019</v>
      </c>
      <c r="H616">
        <f>MONTH(tbl_Order[[#This Row],[OrderDate]])</f>
        <v>8</v>
      </c>
      <c r="I616" t="str">
        <f>TEXT(tbl_Order[[#This Row],[OrderDate]],"mmm")</f>
        <v>Aug</v>
      </c>
      <c r="J616" s="3">
        <f>SUMIFS(tbl_OrderProduct[LinePrice],tbl_OrderProduct[OrderID],tbl_Order[[#This Row],[OrderID]])</f>
        <v>62</v>
      </c>
      <c r="K616" s="3" cm="1">
        <f t="array" ref="K616">tbl_Order[[#This Row],[Order Price]]*_xlfn.XLOOKUP(tbl_Order[[#This Row],[Order Year]],_xlfn.ANCHORARRAY('BYROW,BYCOL,MAP Exercises'!$J$111),'BYROW,BYCOL,MAP Exercises'!$L$111:$L$120)</f>
        <v>71.3</v>
      </c>
    </row>
    <row r="617" spans="1:11" x14ac:dyDescent="0.4">
      <c r="A617" t="s">
        <v>783</v>
      </c>
      <c r="B617" t="s">
        <v>2648</v>
      </c>
      <c r="C617" s="1">
        <v>43693</v>
      </c>
      <c r="D617" t="s">
        <v>15</v>
      </c>
      <c r="E617" t="s">
        <v>18</v>
      </c>
      <c r="F617" t="s">
        <v>16</v>
      </c>
      <c r="G617">
        <f>YEAR(tbl_Order[[#This Row],[OrderDate]])</f>
        <v>2019</v>
      </c>
      <c r="H617">
        <f>MONTH(tbl_Order[[#This Row],[OrderDate]])</f>
        <v>8</v>
      </c>
      <c r="I617" t="str">
        <f>TEXT(tbl_Order[[#This Row],[OrderDate]],"mmm")</f>
        <v>Aug</v>
      </c>
      <c r="J617" s="3">
        <f>SUMIFS(tbl_OrderProduct[LinePrice],tbl_OrderProduct[OrderID],tbl_Order[[#This Row],[OrderID]])</f>
        <v>20.99</v>
      </c>
      <c r="K617" s="3" cm="1">
        <f t="array" ref="K617">tbl_Order[[#This Row],[Order Price]]*_xlfn.XLOOKUP(tbl_Order[[#This Row],[Order Year]],_xlfn.ANCHORARRAY('BYROW,BYCOL,MAP Exercises'!$J$111),'BYROW,BYCOL,MAP Exercises'!$L$111:$L$120)</f>
        <v>24.138499999999997</v>
      </c>
    </row>
    <row r="618" spans="1:11" x14ac:dyDescent="0.4">
      <c r="A618" t="s">
        <v>784</v>
      </c>
      <c r="B618" t="s">
        <v>1960</v>
      </c>
      <c r="C618" s="1">
        <v>43693</v>
      </c>
      <c r="D618" t="s">
        <v>166</v>
      </c>
      <c r="E618" t="s">
        <v>18</v>
      </c>
      <c r="F618" t="s">
        <v>16</v>
      </c>
      <c r="G618">
        <f>YEAR(tbl_Order[[#This Row],[OrderDate]])</f>
        <v>2019</v>
      </c>
      <c r="H618">
        <f>MONTH(tbl_Order[[#This Row],[OrderDate]])</f>
        <v>8</v>
      </c>
      <c r="I618" t="str">
        <f>TEXT(tbl_Order[[#This Row],[OrderDate]],"mmm")</f>
        <v>Aug</v>
      </c>
      <c r="J618" s="3">
        <f>SUMIFS(tbl_OrderProduct[LinePrice],tbl_OrderProduct[OrderID],tbl_Order[[#This Row],[OrderID]])</f>
        <v>152.47999999999999</v>
      </c>
      <c r="K618" s="3" cm="1">
        <f t="array" ref="K618">tbl_Order[[#This Row],[Order Price]]*_xlfn.XLOOKUP(tbl_Order[[#This Row],[Order Year]],_xlfn.ANCHORARRAY('BYROW,BYCOL,MAP Exercises'!$J$111),'BYROW,BYCOL,MAP Exercises'!$L$111:$L$120)</f>
        <v>175.35199999999998</v>
      </c>
    </row>
    <row r="619" spans="1:11" x14ac:dyDescent="0.4">
      <c r="A619" t="s">
        <v>785</v>
      </c>
      <c r="B619" t="s">
        <v>2216</v>
      </c>
      <c r="C619" s="1">
        <v>43697</v>
      </c>
      <c r="D619" t="s">
        <v>17</v>
      </c>
      <c r="E619" t="s">
        <v>20</v>
      </c>
      <c r="F619" t="s">
        <v>16</v>
      </c>
      <c r="G619">
        <f>YEAR(tbl_Order[[#This Row],[OrderDate]])</f>
        <v>2019</v>
      </c>
      <c r="H619">
        <f>MONTH(tbl_Order[[#This Row],[OrderDate]])</f>
        <v>8</v>
      </c>
      <c r="I619" t="str">
        <f>TEXT(tbl_Order[[#This Row],[OrderDate]],"mmm")</f>
        <v>Aug</v>
      </c>
      <c r="J619" s="3">
        <f>SUMIFS(tbl_OrderProduct[LinePrice],tbl_OrderProduct[OrderID],tbl_Order[[#This Row],[OrderID]])</f>
        <v>119.9</v>
      </c>
      <c r="K619" s="3" cm="1">
        <f t="array" ref="K619">tbl_Order[[#This Row],[Order Price]]*_xlfn.XLOOKUP(tbl_Order[[#This Row],[Order Year]],_xlfn.ANCHORARRAY('BYROW,BYCOL,MAP Exercises'!$J$111),'BYROW,BYCOL,MAP Exercises'!$L$111:$L$120)</f>
        <v>137.88499999999999</v>
      </c>
    </row>
    <row r="620" spans="1:11" x14ac:dyDescent="0.4">
      <c r="A620" t="s">
        <v>786</v>
      </c>
      <c r="B620" t="s">
        <v>1995</v>
      </c>
      <c r="C620" s="1">
        <v>43697</v>
      </c>
      <c r="D620" t="s">
        <v>17</v>
      </c>
      <c r="E620" t="s">
        <v>167</v>
      </c>
      <c r="F620" t="s">
        <v>16</v>
      </c>
      <c r="G620">
        <f>YEAR(tbl_Order[[#This Row],[OrderDate]])</f>
        <v>2019</v>
      </c>
      <c r="H620">
        <f>MONTH(tbl_Order[[#This Row],[OrderDate]])</f>
        <v>8</v>
      </c>
      <c r="I620" t="str">
        <f>TEXT(tbl_Order[[#This Row],[OrderDate]],"mmm")</f>
        <v>Aug</v>
      </c>
      <c r="J620" s="3">
        <f>SUMIFS(tbl_OrderProduct[LinePrice],tbl_OrderProduct[OrderID],tbl_Order[[#This Row],[OrderID]])</f>
        <v>59.95</v>
      </c>
      <c r="K620" s="3" cm="1">
        <f t="array" ref="K620">tbl_Order[[#This Row],[Order Price]]*_xlfn.XLOOKUP(tbl_Order[[#This Row],[Order Year]],_xlfn.ANCHORARRAY('BYROW,BYCOL,MAP Exercises'!$J$111),'BYROW,BYCOL,MAP Exercises'!$L$111:$L$120)</f>
        <v>68.942499999999995</v>
      </c>
    </row>
    <row r="621" spans="1:11" x14ac:dyDescent="0.4">
      <c r="A621" t="s">
        <v>787</v>
      </c>
      <c r="B621" t="s">
        <v>2134</v>
      </c>
      <c r="C621" s="1">
        <v>43698</v>
      </c>
      <c r="D621" t="s">
        <v>15</v>
      </c>
      <c r="E621" t="s">
        <v>167</v>
      </c>
      <c r="F621" t="s">
        <v>16</v>
      </c>
      <c r="G621">
        <f>YEAR(tbl_Order[[#This Row],[OrderDate]])</f>
        <v>2019</v>
      </c>
      <c r="H621">
        <f>MONTH(tbl_Order[[#This Row],[OrderDate]])</f>
        <v>8</v>
      </c>
      <c r="I621" t="str">
        <f>TEXT(tbl_Order[[#This Row],[OrderDate]],"mmm")</f>
        <v>Aug</v>
      </c>
      <c r="J621" s="3">
        <f>SUMIFS(tbl_OrderProduct[LinePrice],tbl_OrderProduct[OrderID],tbl_Order[[#This Row],[OrderID]])</f>
        <v>346.4</v>
      </c>
      <c r="K621" s="3" cm="1">
        <f t="array" ref="K621">tbl_Order[[#This Row],[Order Price]]*_xlfn.XLOOKUP(tbl_Order[[#This Row],[Order Year]],_xlfn.ANCHORARRAY('BYROW,BYCOL,MAP Exercises'!$J$111),'BYROW,BYCOL,MAP Exercises'!$L$111:$L$120)</f>
        <v>398.35999999999996</v>
      </c>
    </row>
    <row r="622" spans="1:11" x14ac:dyDescent="0.4">
      <c r="A622" t="s">
        <v>788</v>
      </c>
      <c r="B622" t="s">
        <v>2649</v>
      </c>
      <c r="C622" s="1">
        <v>43700</v>
      </c>
      <c r="D622" t="s">
        <v>15</v>
      </c>
      <c r="E622" t="s">
        <v>167</v>
      </c>
      <c r="F622" t="s">
        <v>16</v>
      </c>
      <c r="G622">
        <f>YEAR(tbl_Order[[#This Row],[OrderDate]])</f>
        <v>2019</v>
      </c>
      <c r="H622">
        <f>MONTH(tbl_Order[[#This Row],[OrderDate]])</f>
        <v>8</v>
      </c>
      <c r="I622" t="str">
        <f>TEXT(tbl_Order[[#This Row],[OrderDate]],"mmm")</f>
        <v>Aug</v>
      </c>
      <c r="J622" s="3">
        <f>SUMIFS(tbl_OrderProduct[LinePrice],tbl_OrderProduct[OrderID],tbl_Order[[#This Row],[OrderID]])</f>
        <v>185.9</v>
      </c>
      <c r="K622" s="3" cm="1">
        <f t="array" ref="K622">tbl_Order[[#This Row],[Order Price]]*_xlfn.XLOOKUP(tbl_Order[[#This Row],[Order Year]],_xlfn.ANCHORARRAY('BYROW,BYCOL,MAP Exercises'!$J$111),'BYROW,BYCOL,MAP Exercises'!$L$111:$L$120)</f>
        <v>213.785</v>
      </c>
    </row>
    <row r="623" spans="1:11" x14ac:dyDescent="0.4">
      <c r="A623" t="s">
        <v>789</v>
      </c>
      <c r="B623" t="s">
        <v>2605</v>
      </c>
      <c r="C623" s="1">
        <v>43702</v>
      </c>
      <c r="D623" t="s">
        <v>166</v>
      </c>
      <c r="E623" t="s">
        <v>167</v>
      </c>
      <c r="F623" t="s">
        <v>16</v>
      </c>
      <c r="G623">
        <f>YEAR(tbl_Order[[#This Row],[OrderDate]])</f>
        <v>2019</v>
      </c>
      <c r="H623">
        <f>MONTH(tbl_Order[[#This Row],[OrderDate]])</f>
        <v>8</v>
      </c>
      <c r="I623" t="str">
        <f>TEXT(tbl_Order[[#This Row],[OrderDate]],"mmm")</f>
        <v>Aug</v>
      </c>
      <c r="J623" s="3">
        <f>SUMIFS(tbl_OrderProduct[LinePrice],tbl_OrderProduct[OrderID],tbl_Order[[#This Row],[OrderID]])</f>
        <v>80</v>
      </c>
      <c r="K623" s="3" cm="1">
        <f t="array" ref="K623">tbl_Order[[#This Row],[Order Price]]*_xlfn.XLOOKUP(tbl_Order[[#This Row],[Order Year]],_xlfn.ANCHORARRAY('BYROW,BYCOL,MAP Exercises'!$J$111),'BYROW,BYCOL,MAP Exercises'!$L$111:$L$120)</f>
        <v>92</v>
      </c>
    </row>
    <row r="624" spans="1:11" x14ac:dyDescent="0.4">
      <c r="A624" t="s">
        <v>790</v>
      </c>
      <c r="B624" t="s">
        <v>2163</v>
      </c>
      <c r="C624" s="1">
        <v>43704</v>
      </c>
      <c r="D624" t="s">
        <v>17</v>
      </c>
      <c r="E624" t="s">
        <v>18</v>
      </c>
      <c r="F624" t="s">
        <v>16</v>
      </c>
      <c r="G624">
        <f>YEAR(tbl_Order[[#This Row],[OrderDate]])</f>
        <v>2019</v>
      </c>
      <c r="H624">
        <f>MONTH(tbl_Order[[#This Row],[OrderDate]])</f>
        <v>8</v>
      </c>
      <c r="I624" t="str">
        <f>TEXT(tbl_Order[[#This Row],[OrderDate]],"mmm")</f>
        <v>Aug</v>
      </c>
      <c r="J624" s="3">
        <f>SUMIFS(tbl_OrderProduct[LinePrice],tbl_OrderProduct[OrderID],tbl_Order[[#This Row],[OrderID]])</f>
        <v>38</v>
      </c>
      <c r="K624" s="3" cm="1">
        <f t="array" ref="K624">tbl_Order[[#This Row],[Order Price]]*_xlfn.XLOOKUP(tbl_Order[[#This Row],[Order Year]],_xlfn.ANCHORARRAY('BYROW,BYCOL,MAP Exercises'!$J$111),'BYROW,BYCOL,MAP Exercises'!$L$111:$L$120)</f>
        <v>43.699999999999996</v>
      </c>
    </row>
    <row r="625" spans="1:11" x14ac:dyDescent="0.4">
      <c r="A625" t="s">
        <v>791</v>
      </c>
      <c r="B625" t="s">
        <v>2203</v>
      </c>
      <c r="C625" s="1">
        <v>43708</v>
      </c>
      <c r="D625" t="s">
        <v>15</v>
      </c>
      <c r="E625" t="s">
        <v>167</v>
      </c>
      <c r="F625" t="s">
        <v>16</v>
      </c>
      <c r="G625">
        <f>YEAR(tbl_Order[[#This Row],[OrderDate]])</f>
        <v>2019</v>
      </c>
      <c r="H625">
        <f>MONTH(tbl_Order[[#This Row],[OrderDate]])</f>
        <v>8</v>
      </c>
      <c r="I625" t="str">
        <f>TEXT(tbl_Order[[#This Row],[OrderDate]],"mmm")</f>
        <v>Aug</v>
      </c>
      <c r="J625" s="3">
        <f>SUMIFS(tbl_OrderProduct[LinePrice],tbl_OrderProduct[OrderID],tbl_Order[[#This Row],[OrderID]])</f>
        <v>234.8</v>
      </c>
      <c r="K625" s="3" cm="1">
        <f t="array" ref="K625">tbl_Order[[#This Row],[Order Price]]*_xlfn.XLOOKUP(tbl_Order[[#This Row],[Order Year]],_xlfn.ANCHORARRAY('BYROW,BYCOL,MAP Exercises'!$J$111),'BYROW,BYCOL,MAP Exercises'!$L$111:$L$120)</f>
        <v>270.02</v>
      </c>
    </row>
    <row r="626" spans="1:11" x14ac:dyDescent="0.4">
      <c r="A626" t="s">
        <v>792</v>
      </c>
      <c r="B626" t="s">
        <v>2168</v>
      </c>
      <c r="C626" s="1">
        <v>43710</v>
      </c>
      <c r="D626" t="s">
        <v>15</v>
      </c>
      <c r="E626" t="s">
        <v>18</v>
      </c>
      <c r="F626" t="s">
        <v>16</v>
      </c>
      <c r="G626">
        <f>YEAR(tbl_Order[[#This Row],[OrderDate]])</f>
        <v>2019</v>
      </c>
      <c r="H626">
        <f>MONTH(tbl_Order[[#This Row],[OrderDate]])</f>
        <v>9</v>
      </c>
      <c r="I626" t="str">
        <f>TEXT(tbl_Order[[#This Row],[OrderDate]],"mmm")</f>
        <v>Sep</v>
      </c>
      <c r="J626" s="3">
        <f>SUMIFS(tbl_OrderProduct[LinePrice],tbl_OrderProduct[OrderID],tbl_Order[[#This Row],[OrderID]])</f>
        <v>33.5</v>
      </c>
      <c r="K626" s="3" cm="1">
        <f t="array" ref="K626">tbl_Order[[#This Row],[Order Price]]*_xlfn.XLOOKUP(tbl_Order[[#This Row],[Order Year]],_xlfn.ANCHORARRAY('BYROW,BYCOL,MAP Exercises'!$J$111),'BYROW,BYCOL,MAP Exercises'!$L$111:$L$120)</f>
        <v>38.524999999999999</v>
      </c>
    </row>
    <row r="627" spans="1:11" x14ac:dyDescent="0.4">
      <c r="A627" t="s">
        <v>793</v>
      </c>
      <c r="B627" t="s">
        <v>1789</v>
      </c>
      <c r="C627" s="1">
        <v>43711</v>
      </c>
      <c r="D627" t="s">
        <v>15</v>
      </c>
      <c r="E627" t="s">
        <v>167</v>
      </c>
      <c r="F627" t="s">
        <v>16</v>
      </c>
      <c r="G627">
        <f>YEAR(tbl_Order[[#This Row],[OrderDate]])</f>
        <v>2019</v>
      </c>
      <c r="H627">
        <f>MONTH(tbl_Order[[#This Row],[OrderDate]])</f>
        <v>9</v>
      </c>
      <c r="I627" t="str">
        <f>TEXT(tbl_Order[[#This Row],[OrderDate]],"mmm")</f>
        <v>Sep</v>
      </c>
      <c r="J627" s="3">
        <f>SUMIFS(tbl_OrderProduct[LinePrice],tbl_OrderProduct[OrderID],tbl_Order[[#This Row],[OrderID]])</f>
        <v>49</v>
      </c>
      <c r="K627" s="3" cm="1">
        <f t="array" ref="K627">tbl_Order[[#This Row],[Order Price]]*_xlfn.XLOOKUP(tbl_Order[[#This Row],[Order Year]],_xlfn.ANCHORARRAY('BYROW,BYCOL,MAP Exercises'!$J$111),'BYROW,BYCOL,MAP Exercises'!$L$111:$L$120)</f>
        <v>56.349999999999994</v>
      </c>
    </row>
    <row r="628" spans="1:11" x14ac:dyDescent="0.4">
      <c r="A628" t="s">
        <v>794</v>
      </c>
      <c r="B628" t="s">
        <v>2214</v>
      </c>
      <c r="C628" s="1">
        <v>43712</v>
      </c>
      <c r="D628" t="s">
        <v>15</v>
      </c>
      <c r="E628" t="s">
        <v>20</v>
      </c>
      <c r="F628" t="s">
        <v>16</v>
      </c>
      <c r="G628">
        <f>YEAR(tbl_Order[[#This Row],[OrderDate]])</f>
        <v>2019</v>
      </c>
      <c r="H628">
        <f>MONTH(tbl_Order[[#This Row],[OrderDate]])</f>
        <v>9</v>
      </c>
      <c r="I628" t="str">
        <f>TEXT(tbl_Order[[#This Row],[OrderDate]],"mmm")</f>
        <v>Sep</v>
      </c>
      <c r="J628" s="3">
        <f>SUMIFS(tbl_OrderProduct[LinePrice],tbl_OrderProduct[OrderID],tbl_Order[[#This Row],[OrderID]])</f>
        <v>304.39</v>
      </c>
      <c r="K628" s="3" cm="1">
        <f t="array" ref="K628">tbl_Order[[#This Row],[Order Price]]*_xlfn.XLOOKUP(tbl_Order[[#This Row],[Order Year]],_xlfn.ANCHORARRAY('BYROW,BYCOL,MAP Exercises'!$J$111),'BYROW,BYCOL,MAP Exercises'!$L$111:$L$120)</f>
        <v>350.04849999999993</v>
      </c>
    </row>
    <row r="629" spans="1:11" x14ac:dyDescent="0.4">
      <c r="A629" t="s">
        <v>795</v>
      </c>
      <c r="B629" t="s">
        <v>2517</v>
      </c>
      <c r="C629" s="1">
        <v>43714</v>
      </c>
      <c r="D629" t="s">
        <v>166</v>
      </c>
      <c r="E629" t="s">
        <v>18</v>
      </c>
      <c r="F629" t="s">
        <v>16</v>
      </c>
      <c r="G629">
        <f>YEAR(tbl_Order[[#This Row],[OrderDate]])</f>
        <v>2019</v>
      </c>
      <c r="H629">
        <f>MONTH(tbl_Order[[#This Row],[OrderDate]])</f>
        <v>9</v>
      </c>
      <c r="I629" t="str">
        <f>TEXT(tbl_Order[[#This Row],[OrderDate]],"mmm")</f>
        <v>Sep</v>
      </c>
      <c r="J629" s="3">
        <f>SUMIFS(tbl_OrderProduct[LinePrice],tbl_OrderProduct[OrderID],tbl_Order[[#This Row],[OrderID]])</f>
        <v>96.89</v>
      </c>
      <c r="K629" s="3" cm="1">
        <f t="array" ref="K629">tbl_Order[[#This Row],[Order Price]]*_xlfn.XLOOKUP(tbl_Order[[#This Row],[Order Year]],_xlfn.ANCHORARRAY('BYROW,BYCOL,MAP Exercises'!$J$111),'BYROW,BYCOL,MAP Exercises'!$L$111:$L$120)</f>
        <v>111.42349999999999</v>
      </c>
    </row>
    <row r="630" spans="1:11" x14ac:dyDescent="0.4">
      <c r="A630" t="s">
        <v>796</v>
      </c>
      <c r="B630" t="s">
        <v>1885</v>
      </c>
      <c r="C630" s="1">
        <v>43716</v>
      </c>
      <c r="D630" t="s">
        <v>15</v>
      </c>
      <c r="E630" t="s">
        <v>20</v>
      </c>
      <c r="F630" t="s">
        <v>16</v>
      </c>
      <c r="G630">
        <f>YEAR(tbl_Order[[#This Row],[OrderDate]])</f>
        <v>2019</v>
      </c>
      <c r="H630">
        <f>MONTH(tbl_Order[[#This Row],[OrderDate]])</f>
        <v>9</v>
      </c>
      <c r="I630" t="str">
        <f>TEXT(tbl_Order[[#This Row],[OrderDate]],"mmm")</f>
        <v>Sep</v>
      </c>
      <c r="J630" s="3">
        <f>SUMIFS(tbl_OrderProduct[LinePrice],tbl_OrderProduct[OrderID],tbl_Order[[#This Row],[OrderID]])</f>
        <v>287.95</v>
      </c>
      <c r="K630" s="3" cm="1">
        <f t="array" ref="K630">tbl_Order[[#This Row],[Order Price]]*_xlfn.XLOOKUP(tbl_Order[[#This Row],[Order Year]],_xlfn.ANCHORARRAY('BYROW,BYCOL,MAP Exercises'!$J$111),'BYROW,BYCOL,MAP Exercises'!$L$111:$L$120)</f>
        <v>331.14249999999998</v>
      </c>
    </row>
    <row r="631" spans="1:11" x14ac:dyDescent="0.4">
      <c r="A631" t="s">
        <v>797</v>
      </c>
      <c r="B631" t="s">
        <v>2169</v>
      </c>
      <c r="C631" s="1">
        <v>43716</v>
      </c>
      <c r="D631" t="s">
        <v>17</v>
      </c>
      <c r="E631" t="s">
        <v>167</v>
      </c>
      <c r="F631" t="s">
        <v>16</v>
      </c>
      <c r="G631">
        <f>YEAR(tbl_Order[[#This Row],[OrderDate]])</f>
        <v>2019</v>
      </c>
      <c r="H631">
        <f>MONTH(tbl_Order[[#This Row],[OrderDate]])</f>
        <v>9</v>
      </c>
      <c r="I631" t="str">
        <f>TEXT(tbl_Order[[#This Row],[OrderDate]],"mmm")</f>
        <v>Sep</v>
      </c>
      <c r="J631" s="3">
        <f>SUMIFS(tbl_OrderProduct[LinePrice],tbl_OrderProduct[OrderID],tbl_Order[[#This Row],[OrderID]])</f>
        <v>54.99</v>
      </c>
      <c r="K631" s="3" cm="1">
        <f t="array" ref="K631">tbl_Order[[#This Row],[Order Price]]*_xlfn.XLOOKUP(tbl_Order[[#This Row],[Order Year]],_xlfn.ANCHORARRAY('BYROW,BYCOL,MAP Exercises'!$J$111),'BYROW,BYCOL,MAP Exercises'!$L$111:$L$120)</f>
        <v>63.238499999999995</v>
      </c>
    </row>
    <row r="632" spans="1:11" x14ac:dyDescent="0.4">
      <c r="A632" t="s">
        <v>798</v>
      </c>
      <c r="B632" t="s">
        <v>1961</v>
      </c>
      <c r="C632" s="1">
        <v>43718</v>
      </c>
      <c r="D632" t="s">
        <v>15</v>
      </c>
      <c r="E632" t="s">
        <v>18</v>
      </c>
      <c r="F632" t="s">
        <v>16</v>
      </c>
      <c r="G632">
        <f>YEAR(tbl_Order[[#This Row],[OrderDate]])</f>
        <v>2019</v>
      </c>
      <c r="H632">
        <f>MONTH(tbl_Order[[#This Row],[OrderDate]])</f>
        <v>9</v>
      </c>
      <c r="I632" t="str">
        <f>TEXT(tbl_Order[[#This Row],[OrderDate]],"mmm")</f>
        <v>Sep</v>
      </c>
      <c r="J632" s="3">
        <f>SUMIFS(tbl_OrderProduct[LinePrice],tbl_OrderProduct[OrderID],tbl_Order[[#This Row],[OrderID]])</f>
        <v>197.93</v>
      </c>
      <c r="K632" s="3" cm="1">
        <f t="array" ref="K632">tbl_Order[[#This Row],[Order Price]]*_xlfn.XLOOKUP(tbl_Order[[#This Row],[Order Year]],_xlfn.ANCHORARRAY('BYROW,BYCOL,MAP Exercises'!$J$111),'BYROW,BYCOL,MAP Exercises'!$L$111:$L$120)</f>
        <v>227.61949999999999</v>
      </c>
    </row>
    <row r="633" spans="1:11" x14ac:dyDescent="0.4">
      <c r="A633" t="s">
        <v>799</v>
      </c>
      <c r="B633" t="s">
        <v>2278</v>
      </c>
      <c r="C633" s="1">
        <v>43722</v>
      </c>
      <c r="D633" t="s">
        <v>15</v>
      </c>
      <c r="E633" t="s">
        <v>167</v>
      </c>
      <c r="F633" t="s">
        <v>16</v>
      </c>
      <c r="G633">
        <f>YEAR(tbl_Order[[#This Row],[OrderDate]])</f>
        <v>2019</v>
      </c>
      <c r="H633">
        <f>MONTH(tbl_Order[[#This Row],[OrderDate]])</f>
        <v>9</v>
      </c>
      <c r="I633" t="str">
        <f>TEXT(tbl_Order[[#This Row],[OrderDate]],"mmm")</f>
        <v>Sep</v>
      </c>
      <c r="J633" s="3">
        <f>SUMIFS(tbl_OrderProduct[LinePrice],tbl_OrderProduct[OrderID],tbl_Order[[#This Row],[OrderID]])</f>
        <v>222</v>
      </c>
      <c r="K633" s="3" cm="1">
        <f t="array" ref="K633">tbl_Order[[#This Row],[Order Price]]*_xlfn.XLOOKUP(tbl_Order[[#This Row],[Order Year]],_xlfn.ANCHORARRAY('BYROW,BYCOL,MAP Exercises'!$J$111),'BYROW,BYCOL,MAP Exercises'!$L$111:$L$120)</f>
        <v>255.29999999999998</v>
      </c>
    </row>
    <row r="634" spans="1:11" x14ac:dyDescent="0.4">
      <c r="A634" t="s">
        <v>800</v>
      </c>
      <c r="B634" t="s">
        <v>1874</v>
      </c>
      <c r="C634" s="1">
        <v>43724</v>
      </c>
      <c r="D634" t="s">
        <v>15</v>
      </c>
      <c r="E634" t="s">
        <v>167</v>
      </c>
      <c r="F634" t="s">
        <v>16</v>
      </c>
      <c r="G634">
        <f>YEAR(tbl_Order[[#This Row],[OrderDate]])</f>
        <v>2019</v>
      </c>
      <c r="H634">
        <f>MONTH(tbl_Order[[#This Row],[OrderDate]])</f>
        <v>9</v>
      </c>
      <c r="I634" t="str">
        <f>TEXT(tbl_Order[[#This Row],[OrderDate]],"mmm")</f>
        <v>Sep</v>
      </c>
      <c r="J634" s="3">
        <f>SUMIFS(tbl_OrderProduct[LinePrice],tbl_OrderProduct[OrderID],tbl_Order[[#This Row],[OrderID]])</f>
        <v>12.95</v>
      </c>
      <c r="K634" s="3" cm="1">
        <f t="array" ref="K634">tbl_Order[[#This Row],[Order Price]]*_xlfn.XLOOKUP(tbl_Order[[#This Row],[Order Year]],_xlfn.ANCHORARRAY('BYROW,BYCOL,MAP Exercises'!$J$111),'BYROW,BYCOL,MAP Exercises'!$L$111:$L$120)</f>
        <v>14.892499999999998</v>
      </c>
    </row>
    <row r="635" spans="1:11" x14ac:dyDescent="0.4">
      <c r="A635" t="s">
        <v>801</v>
      </c>
      <c r="B635" t="s">
        <v>2386</v>
      </c>
      <c r="C635" s="1">
        <v>43724</v>
      </c>
      <c r="D635" t="s">
        <v>15</v>
      </c>
      <c r="E635" t="s">
        <v>167</v>
      </c>
      <c r="F635" t="s">
        <v>16</v>
      </c>
      <c r="G635">
        <f>YEAR(tbl_Order[[#This Row],[OrderDate]])</f>
        <v>2019</v>
      </c>
      <c r="H635">
        <f>MONTH(tbl_Order[[#This Row],[OrderDate]])</f>
        <v>9</v>
      </c>
      <c r="I635" t="str">
        <f>TEXT(tbl_Order[[#This Row],[OrderDate]],"mmm")</f>
        <v>Sep</v>
      </c>
      <c r="J635" s="3">
        <f>SUMIFS(tbl_OrderProduct[LinePrice],tbl_OrderProduct[OrderID],tbl_Order[[#This Row],[OrderID]])</f>
        <v>143</v>
      </c>
      <c r="K635" s="3" cm="1">
        <f t="array" ref="K635">tbl_Order[[#This Row],[Order Price]]*_xlfn.XLOOKUP(tbl_Order[[#This Row],[Order Year]],_xlfn.ANCHORARRAY('BYROW,BYCOL,MAP Exercises'!$J$111),'BYROW,BYCOL,MAP Exercises'!$L$111:$L$120)</f>
        <v>164.45</v>
      </c>
    </row>
    <row r="636" spans="1:11" x14ac:dyDescent="0.4">
      <c r="A636" t="s">
        <v>802</v>
      </c>
      <c r="B636" t="s">
        <v>2263</v>
      </c>
      <c r="C636" s="1">
        <v>43727</v>
      </c>
      <c r="D636" t="s">
        <v>17</v>
      </c>
      <c r="E636" t="s">
        <v>20</v>
      </c>
      <c r="F636" t="s">
        <v>16</v>
      </c>
      <c r="G636">
        <f>YEAR(tbl_Order[[#This Row],[OrderDate]])</f>
        <v>2019</v>
      </c>
      <c r="H636">
        <f>MONTH(tbl_Order[[#This Row],[OrderDate]])</f>
        <v>9</v>
      </c>
      <c r="I636" t="str">
        <f>TEXT(tbl_Order[[#This Row],[OrderDate]],"mmm")</f>
        <v>Sep</v>
      </c>
      <c r="J636" s="3">
        <f>SUMIFS(tbl_OrderProduct[LinePrice],tbl_OrderProduct[OrderID],tbl_Order[[#This Row],[OrderID]])</f>
        <v>191.9</v>
      </c>
      <c r="K636" s="3" cm="1">
        <f t="array" ref="K636">tbl_Order[[#This Row],[Order Price]]*_xlfn.XLOOKUP(tbl_Order[[#This Row],[Order Year]],_xlfn.ANCHORARRAY('BYROW,BYCOL,MAP Exercises'!$J$111),'BYROW,BYCOL,MAP Exercises'!$L$111:$L$120)</f>
        <v>220.685</v>
      </c>
    </row>
    <row r="637" spans="1:11" x14ac:dyDescent="0.4">
      <c r="A637" t="s">
        <v>803</v>
      </c>
      <c r="B637" t="s">
        <v>2009</v>
      </c>
      <c r="C637" s="1">
        <v>43729</v>
      </c>
      <c r="D637" t="s">
        <v>15</v>
      </c>
      <c r="E637" t="s">
        <v>20</v>
      </c>
      <c r="F637" t="s">
        <v>16</v>
      </c>
      <c r="G637">
        <f>YEAR(tbl_Order[[#This Row],[OrderDate]])</f>
        <v>2019</v>
      </c>
      <c r="H637">
        <f>MONTH(tbl_Order[[#This Row],[OrderDate]])</f>
        <v>9</v>
      </c>
      <c r="I637" t="str">
        <f>TEXT(tbl_Order[[#This Row],[OrderDate]],"mmm")</f>
        <v>Sep</v>
      </c>
      <c r="J637" s="3">
        <f>SUMIFS(tbl_OrderProduct[LinePrice],tbl_OrderProduct[OrderID],tbl_Order[[#This Row],[OrderID]])</f>
        <v>183</v>
      </c>
      <c r="K637" s="3" cm="1">
        <f t="array" ref="K637">tbl_Order[[#This Row],[Order Price]]*_xlfn.XLOOKUP(tbl_Order[[#This Row],[Order Year]],_xlfn.ANCHORARRAY('BYROW,BYCOL,MAP Exercises'!$J$111),'BYROW,BYCOL,MAP Exercises'!$L$111:$L$120)</f>
        <v>210.45</v>
      </c>
    </row>
    <row r="638" spans="1:11" x14ac:dyDescent="0.4">
      <c r="A638" t="s">
        <v>804</v>
      </c>
      <c r="B638" t="s">
        <v>1879</v>
      </c>
      <c r="C638" s="1">
        <v>43731</v>
      </c>
      <c r="D638" t="s">
        <v>17</v>
      </c>
      <c r="E638" t="s">
        <v>167</v>
      </c>
      <c r="F638" t="s">
        <v>16</v>
      </c>
      <c r="G638">
        <f>YEAR(tbl_Order[[#This Row],[OrderDate]])</f>
        <v>2019</v>
      </c>
      <c r="H638">
        <f>MONTH(tbl_Order[[#This Row],[OrderDate]])</f>
        <v>9</v>
      </c>
      <c r="I638" t="str">
        <f>TEXT(tbl_Order[[#This Row],[OrderDate]],"mmm")</f>
        <v>Sep</v>
      </c>
      <c r="J638" s="3">
        <f>SUMIFS(tbl_OrderProduct[LinePrice],tbl_OrderProduct[OrderID],tbl_Order[[#This Row],[OrderID]])</f>
        <v>129.93</v>
      </c>
      <c r="K638" s="3" cm="1">
        <f t="array" ref="K638">tbl_Order[[#This Row],[Order Price]]*_xlfn.XLOOKUP(tbl_Order[[#This Row],[Order Year]],_xlfn.ANCHORARRAY('BYROW,BYCOL,MAP Exercises'!$J$111),'BYROW,BYCOL,MAP Exercises'!$L$111:$L$120)</f>
        <v>149.4195</v>
      </c>
    </row>
    <row r="639" spans="1:11" x14ac:dyDescent="0.4">
      <c r="A639" t="s">
        <v>805</v>
      </c>
      <c r="B639" t="s">
        <v>1807</v>
      </c>
      <c r="C639" s="1">
        <v>43732</v>
      </c>
      <c r="D639" t="s">
        <v>15</v>
      </c>
      <c r="E639" t="s">
        <v>20</v>
      </c>
      <c r="F639" t="s">
        <v>16</v>
      </c>
      <c r="G639">
        <f>YEAR(tbl_Order[[#This Row],[OrderDate]])</f>
        <v>2019</v>
      </c>
      <c r="H639">
        <f>MONTH(tbl_Order[[#This Row],[OrderDate]])</f>
        <v>9</v>
      </c>
      <c r="I639" t="str">
        <f>TEXT(tbl_Order[[#This Row],[OrderDate]],"mmm")</f>
        <v>Sep</v>
      </c>
      <c r="J639" s="3">
        <f>SUMIFS(tbl_OrderProduct[LinePrice],tbl_OrderProduct[OrderID],tbl_Order[[#This Row],[OrderID]])</f>
        <v>165.97000000000003</v>
      </c>
      <c r="K639" s="3" cm="1">
        <f t="array" ref="K639">tbl_Order[[#This Row],[Order Price]]*_xlfn.XLOOKUP(tbl_Order[[#This Row],[Order Year]],_xlfn.ANCHORARRAY('BYROW,BYCOL,MAP Exercises'!$J$111),'BYROW,BYCOL,MAP Exercises'!$L$111:$L$120)</f>
        <v>190.86550000000003</v>
      </c>
    </row>
    <row r="640" spans="1:11" x14ac:dyDescent="0.4">
      <c r="A640" t="s">
        <v>806</v>
      </c>
      <c r="B640" t="s">
        <v>2099</v>
      </c>
      <c r="C640" s="1">
        <v>43733</v>
      </c>
      <c r="D640" t="s">
        <v>17</v>
      </c>
      <c r="E640" t="s">
        <v>18</v>
      </c>
      <c r="F640" t="s">
        <v>16</v>
      </c>
      <c r="G640">
        <f>YEAR(tbl_Order[[#This Row],[OrderDate]])</f>
        <v>2019</v>
      </c>
      <c r="H640">
        <f>MONTH(tbl_Order[[#This Row],[OrderDate]])</f>
        <v>9</v>
      </c>
      <c r="I640" t="str">
        <f>TEXT(tbl_Order[[#This Row],[OrderDate]],"mmm")</f>
        <v>Sep</v>
      </c>
      <c r="J640" s="3">
        <f>SUMIFS(tbl_OrderProduct[LinePrice],tbl_OrderProduct[OrderID],tbl_Order[[#This Row],[OrderID]])</f>
        <v>190.94</v>
      </c>
      <c r="K640" s="3" cm="1">
        <f t="array" ref="K640">tbl_Order[[#This Row],[Order Price]]*_xlfn.XLOOKUP(tbl_Order[[#This Row],[Order Year]],_xlfn.ANCHORARRAY('BYROW,BYCOL,MAP Exercises'!$J$111),'BYROW,BYCOL,MAP Exercises'!$L$111:$L$120)</f>
        <v>219.58099999999999</v>
      </c>
    </row>
    <row r="641" spans="1:11" x14ac:dyDescent="0.4">
      <c r="A641" t="s">
        <v>807</v>
      </c>
      <c r="B641" t="s">
        <v>2480</v>
      </c>
      <c r="C641" s="1">
        <v>43737</v>
      </c>
      <c r="D641" t="s">
        <v>15</v>
      </c>
      <c r="E641" t="s">
        <v>20</v>
      </c>
      <c r="F641" t="s">
        <v>16</v>
      </c>
      <c r="G641">
        <f>YEAR(tbl_Order[[#This Row],[OrderDate]])</f>
        <v>2019</v>
      </c>
      <c r="H641">
        <f>MONTH(tbl_Order[[#This Row],[OrderDate]])</f>
        <v>9</v>
      </c>
      <c r="I641" t="str">
        <f>TEXT(tbl_Order[[#This Row],[OrderDate]],"mmm")</f>
        <v>Sep</v>
      </c>
      <c r="J641" s="3">
        <f>SUMIFS(tbl_OrderProduct[LinePrice],tbl_OrderProduct[OrderID],tbl_Order[[#This Row],[OrderID]])</f>
        <v>115.99000000000001</v>
      </c>
      <c r="K641" s="3" cm="1">
        <f t="array" ref="K641">tbl_Order[[#This Row],[Order Price]]*_xlfn.XLOOKUP(tbl_Order[[#This Row],[Order Year]],_xlfn.ANCHORARRAY('BYROW,BYCOL,MAP Exercises'!$J$111),'BYROW,BYCOL,MAP Exercises'!$L$111:$L$120)</f>
        <v>133.38849999999999</v>
      </c>
    </row>
    <row r="642" spans="1:11" x14ac:dyDescent="0.4">
      <c r="A642" t="s">
        <v>808</v>
      </c>
      <c r="B642" t="s">
        <v>2451</v>
      </c>
      <c r="C642" s="1">
        <v>43740</v>
      </c>
      <c r="D642" t="s">
        <v>15</v>
      </c>
      <c r="E642" t="s">
        <v>167</v>
      </c>
      <c r="F642" t="s">
        <v>16</v>
      </c>
      <c r="G642">
        <f>YEAR(tbl_Order[[#This Row],[OrderDate]])</f>
        <v>2019</v>
      </c>
      <c r="H642">
        <f>MONTH(tbl_Order[[#This Row],[OrderDate]])</f>
        <v>10</v>
      </c>
      <c r="I642" t="str">
        <f>TEXT(tbl_Order[[#This Row],[OrderDate]],"mmm")</f>
        <v>Oct</v>
      </c>
      <c r="J642" s="3">
        <f>SUMIFS(tbl_OrderProduct[LinePrice],tbl_OrderProduct[OrderID],tbl_Order[[#This Row],[OrderID]])</f>
        <v>49</v>
      </c>
      <c r="K642" s="3" cm="1">
        <f t="array" ref="K642">tbl_Order[[#This Row],[Order Price]]*_xlfn.XLOOKUP(tbl_Order[[#This Row],[Order Year]],_xlfn.ANCHORARRAY('BYROW,BYCOL,MAP Exercises'!$J$111),'BYROW,BYCOL,MAP Exercises'!$L$111:$L$120)</f>
        <v>56.349999999999994</v>
      </c>
    </row>
    <row r="643" spans="1:11" x14ac:dyDescent="0.4">
      <c r="A643" t="s">
        <v>809</v>
      </c>
      <c r="B643" t="s">
        <v>1971</v>
      </c>
      <c r="C643" s="1">
        <v>43741</v>
      </c>
      <c r="D643" t="s">
        <v>15</v>
      </c>
      <c r="E643" t="s">
        <v>18</v>
      </c>
      <c r="F643" t="s">
        <v>16</v>
      </c>
      <c r="G643">
        <f>YEAR(tbl_Order[[#This Row],[OrderDate]])</f>
        <v>2019</v>
      </c>
      <c r="H643">
        <f>MONTH(tbl_Order[[#This Row],[OrderDate]])</f>
        <v>10</v>
      </c>
      <c r="I643" t="str">
        <f>TEXT(tbl_Order[[#This Row],[OrderDate]],"mmm")</f>
        <v>Oct</v>
      </c>
      <c r="J643" s="3">
        <f>SUMIFS(tbl_OrderProduct[LinePrice],tbl_OrderProduct[OrderID],tbl_Order[[#This Row],[OrderID]])</f>
        <v>34.99</v>
      </c>
      <c r="K643" s="3" cm="1">
        <f t="array" ref="K643">tbl_Order[[#This Row],[Order Price]]*_xlfn.XLOOKUP(tbl_Order[[#This Row],[Order Year]],_xlfn.ANCHORARRAY('BYROW,BYCOL,MAP Exercises'!$J$111),'BYROW,BYCOL,MAP Exercises'!$L$111:$L$120)</f>
        <v>40.238500000000002</v>
      </c>
    </row>
    <row r="644" spans="1:11" x14ac:dyDescent="0.4">
      <c r="A644" t="s">
        <v>810</v>
      </c>
      <c r="B644" t="s">
        <v>2383</v>
      </c>
      <c r="C644" s="1">
        <v>43743</v>
      </c>
      <c r="D644" t="s">
        <v>15</v>
      </c>
      <c r="E644" t="s">
        <v>167</v>
      </c>
      <c r="F644" t="s">
        <v>16</v>
      </c>
      <c r="G644">
        <f>YEAR(tbl_Order[[#This Row],[OrderDate]])</f>
        <v>2019</v>
      </c>
      <c r="H644">
        <f>MONTH(tbl_Order[[#This Row],[OrderDate]])</f>
        <v>10</v>
      </c>
      <c r="I644" t="str">
        <f>TEXT(tbl_Order[[#This Row],[OrderDate]],"mmm")</f>
        <v>Oct</v>
      </c>
      <c r="J644" s="3">
        <f>SUMIFS(tbl_OrderProduct[LinePrice],tbl_OrderProduct[OrderID],tbl_Order[[#This Row],[OrderID]])</f>
        <v>122.94</v>
      </c>
      <c r="K644" s="3" cm="1">
        <f t="array" ref="K644">tbl_Order[[#This Row],[Order Price]]*_xlfn.XLOOKUP(tbl_Order[[#This Row],[Order Year]],_xlfn.ANCHORARRAY('BYROW,BYCOL,MAP Exercises'!$J$111),'BYROW,BYCOL,MAP Exercises'!$L$111:$L$120)</f>
        <v>141.381</v>
      </c>
    </row>
    <row r="645" spans="1:11" x14ac:dyDescent="0.4">
      <c r="A645" t="s">
        <v>811</v>
      </c>
      <c r="B645" t="s">
        <v>2305</v>
      </c>
      <c r="C645" s="1">
        <v>43746</v>
      </c>
      <c r="D645" t="s">
        <v>166</v>
      </c>
      <c r="E645" t="s">
        <v>18</v>
      </c>
      <c r="F645" t="s">
        <v>16</v>
      </c>
      <c r="G645">
        <f>YEAR(tbl_Order[[#This Row],[OrderDate]])</f>
        <v>2019</v>
      </c>
      <c r="H645">
        <f>MONTH(tbl_Order[[#This Row],[OrderDate]])</f>
        <v>10</v>
      </c>
      <c r="I645" t="str">
        <f>TEXT(tbl_Order[[#This Row],[OrderDate]],"mmm")</f>
        <v>Oct</v>
      </c>
      <c r="J645" s="3">
        <f>SUMIFS(tbl_OrderProduct[LinePrice],tbl_OrderProduct[OrderID],tbl_Order[[#This Row],[OrderID]])</f>
        <v>49.95</v>
      </c>
      <c r="K645" s="3" cm="1">
        <f t="array" ref="K645">tbl_Order[[#This Row],[Order Price]]*_xlfn.XLOOKUP(tbl_Order[[#This Row],[Order Year]],_xlfn.ANCHORARRAY('BYROW,BYCOL,MAP Exercises'!$J$111),'BYROW,BYCOL,MAP Exercises'!$L$111:$L$120)</f>
        <v>57.442499999999995</v>
      </c>
    </row>
    <row r="646" spans="1:11" x14ac:dyDescent="0.4">
      <c r="A646" t="s">
        <v>812</v>
      </c>
      <c r="B646" t="s">
        <v>1912</v>
      </c>
      <c r="C646" s="1">
        <v>43748</v>
      </c>
      <c r="D646" t="s">
        <v>15</v>
      </c>
      <c r="E646" t="s">
        <v>20</v>
      </c>
      <c r="F646" t="s">
        <v>16</v>
      </c>
      <c r="G646">
        <f>YEAR(tbl_Order[[#This Row],[OrderDate]])</f>
        <v>2019</v>
      </c>
      <c r="H646">
        <f>MONTH(tbl_Order[[#This Row],[OrderDate]])</f>
        <v>10</v>
      </c>
      <c r="I646" t="str">
        <f>TEXT(tbl_Order[[#This Row],[OrderDate]],"mmm")</f>
        <v>Oct</v>
      </c>
      <c r="J646" s="3">
        <f>SUMIFS(tbl_OrderProduct[LinePrice],tbl_OrderProduct[OrderID],tbl_Order[[#This Row],[OrderID]])</f>
        <v>54.99</v>
      </c>
      <c r="K646" s="3" cm="1">
        <f t="array" ref="K646">tbl_Order[[#This Row],[Order Price]]*_xlfn.XLOOKUP(tbl_Order[[#This Row],[Order Year]],_xlfn.ANCHORARRAY('BYROW,BYCOL,MAP Exercises'!$J$111),'BYROW,BYCOL,MAP Exercises'!$L$111:$L$120)</f>
        <v>63.238499999999995</v>
      </c>
    </row>
    <row r="647" spans="1:11" x14ac:dyDescent="0.4">
      <c r="A647" t="s">
        <v>813</v>
      </c>
      <c r="B647" t="s">
        <v>1855</v>
      </c>
      <c r="C647" s="1">
        <v>43750</v>
      </c>
      <c r="D647" t="s">
        <v>15</v>
      </c>
      <c r="E647" t="s">
        <v>18</v>
      </c>
      <c r="F647" t="s">
        <v>16</v>
      </c>
      <c r="G647">
        <f>YEAR(tbl_Order[[#This Row],[OrderDate]])</f>
        <v>2019</v>
      </c>
      <c r="H647">
        <f>MONTH(tbl_Order[[#This Row],[OrderDate]])</f>
        <v>10</v>
      </c>
      <c r="I647" t="str">
        <f>TEXT(tbl_Order[[#This Row],[OrderDate]],"mmm")</f>
        <v>Oct</v>
      </c>
      <c r="J647" s="3">
        <f>SUMIFS(tbl_OrderProduct[LinePrice],tbl_OrderProduct[OrderID],tbl_Order[[#This Row],[OrderID]])</f>
        <v>109.47999999999999</v>
      </c>
      <c r="K647" s="3" cm="1">
        <f t="array" ref="K647">tbl_Order[[#This Row],[Order Price]]*_xlfn.XLOOKUP(tbl_Order[[#This Row],[Order Year]],_xlfn.ANCHORARRAY('BYROW,BYCOL,MAP Exercises'!$J$111),'BYROW,BYCOL,MAP Exercises'!$L$111:$L$120)</f>
        <v>125.90199999999997</v>
      </c>
    </row>
    <row r="648" spans="1:11" x14ac:dyDescent="0.4">
      <c r="A648" t="s">
        <v>814</v>
      </c>
      <c r="B648" t="s">
        <v>2468</v>
      </c>
      <c r="C648" s="1">
        <v>43750</v>
      </c>
      <c r="D648" t="s">
        <v>15</v>
      </c>
      <c r="E648" t="s">
        <v>18</v>
      </c>
      <c r="F648" t="s">
        <v>16</v>
      </c>
      <c r="G648">
        <f>YEAR(tbl_Order[[#This Row],[OrderDate]])</f>
        <v>2019</v>
      </c>
      <c r="H648">
        <f>MONTH(tbl_Order[[#This Row],[OrderDate]])</f>
        <v>10</v>
      </c>
      <c r="I648" t="str">
        <f>TEXT(tbl_Order[[#This Row],[OrderDate]],"mmm")</f>
        <v>Oct</v>
      </c>
      <c r="J648" s="3">
        <f>SUMIFS(tbl_OrderProduct[LinePrice],tbl_OrderProduct[OrderID],tbl_Order[[#This Row],[OrderID]])</f>
        <v>358.96000000000004</v>
      </c>
      <c r="K648" s="3" cm="1">
        <f t="array" ref="K648">tbl_Order[[#This Row],[Order Price]]*_xlfn.XLOOKUP(tbl_Order[[#This Row],[Order Year]],_xlfn.ANCHORARRAY('BYROW,BYCOL,MAP Exercises'!$J$111),'BYROW,BYCOL,MAP Exercises'!$L$111:$L$120)</f>
        <v>412.80400000000003</v>
      </c>
    </row>
    <row r="649" spans="1:11" x14ac:dyDescent="0.4">
      <c r="A649" t="s">
        <v>815</v>
      </c>
      <c r="B649" t="s">
        <v>2461</v>
      </c>
      <c r="C649" s="1">
        <v>43751</v>
      </c>
      <c r="D649" t="s">
        <v>17</v>
      </c>
      <c r="E649" t="s">
        <v>167</v>
      </c>
      <c r="F649" t="s">
        <v>16</v>
      </c>
      <c r="G649">
        <f>YEAR(tbl_Order[[#This Row],[OrderDate]])</f>
        <v>2019</v>
      </c>
      <c r="H649">
        <f>MONTH(tbl_Order[[#This Row],[OrderDate]])</f>
        <v>10</v>
      </c>
      <c r="I649" t="str">
        <f>TEXT(tbl_Order[[#This Row],[OrderDate]],"mmm")</f>
        <v>Oct</v>
      </c>
      <c r="J649" s="3">
        <f>SUMIFS(tbl_OrderProduct[LinePrice],tbl_OrderProduct[OrderID],tbl_Order[[#This Row],[OrderID]])</f>
        <v>141</v>
      </c>
      <c r="K649" s="3" cm="1">
        <f t="array" ref="K649">tbl_Order[[#This Row],[Order Price]]*_xlfn.XLOOKUP(tbl_Order[[#This Row],[Order Year]],_xlfn.ANCHORARRAY('BYROW,BYCOL,MAP Exercises'!$J$111),'BYROW,BYCOL,MAP Exercises'!$L$111:$L$120)</f>
        <v>162.14999999999998</v>
      </c>
    </row>
    <row r="650" spans="1:11" x14ac:dyDescent="0.4">
      <c r="A650" t="s">
        <v>816</v>
      </c>
      <c r="B650" t="s">
        <v>1851</v>
      </c>
      <c r="C650" s="1">
        <v>43754</v>
      </c>
      <c r="D650" t="s">
        <v>15</v>
      </c>
      <c r="E650" t="s">
        <v>167</v>
      </c>
      <c r="F650" t="s">
        <v>16</v>
      </c>
      <c r="G650">
        <f>YEAR(tbl_Order[[#This Row],[OrderDate]])</f>
        <v>2019</v>
      </c>
      <c r="H650">
        <f>MONTH(tbl_Order[[#This Row],[OrderDate]])</f>
        <v>10</v>
      </c>
      <c r="I650" t="str">
        <f>TEXT(tbl_Order[[#This Row],[OrderDate]],"mmm")</f>
        <v>Oct</v>
      </c>
      <c r="J650" s="3">
        <f>SUMIFS(tbl_OrderProduct[LinePrice],tbl_OrderProduct[OrderID],tbl_Order[[#This Row],[OrderID]])</f>
        <v>21.95</v>
      </c>
      <c r="K650" s="3" cm="1">
        <f t="array" ref="K650">tbl_Order[[#This Row],[Order Price]]*_xlfn.XLOOKUP(tbl_Order[[#This Row],[Order Year]],_xlfn.ANCHORARRAY('BYROW,BYCOL,MAP Exercises'!$J$111),'BYROW,BYCOL,MAP Exercises'!$L$111:$L$120)</f>
        <v>25.242499999999996</v>
      </c>
    </row>
    <row r="651" spans="1:11" x14ac:dyDescent="0.4">
      <c r="A651" t="s">
        <v>817</v>
      </c>
      <c r="B651" t="s">
        <v>2317</v>
      </c>
      <c r="C651" s="1">
        <v>43757</v>
      </c>
      <c r="D651" t="s">
        <v>15</v>
      </c>
      <c r="E651" t="s">
        <v>18</v>
      </c>
      <c r="F651" t="s">
        <v>16</v>
      </c>
      <c r="G651">
        <f>YEAR(tbl_Order[[#This Row],[OrderDate]])</f>
        <v>2019</v>
      </c>
      <c r="H651">
        <f>MONTH(tbl_Order[[#This Row],[OrderDate]])</f>
        <v>10</v>
      </c>
      <c r="I651" t="str">
        <f>TEXT(tbl_Order[[#This Row],[OrderDate]],"mmm")</f>
        <v>Oct</v>
      </c>
      <c r="J651" s="3">
        <f>SUMIFS(tbl_OrderProduct[LinePrice],tbl_OrderProduct[OrderID],tbl_Order[[#This Row],[OrderID]])</f>
        <v>198.35000000000002</v>
      </c>
      <c r="K651" s="3" cm="1">
        <f t="array" ref="K651">tbl_Order[[#This Row],[Order Price]]*_xlfn.XLOOKUP(tbl_Order[[#This Row],[Order Year]],_xlfn.ANCHORARRAY('BYROW,BYCOL,MAP Exercises'!$J$111),'BYROW,BYCOL,MAP Exercises'!$L$111:$L$120)</f>
        <v>228.10250000000002</v>
      </c>
    </row>
    <row r="652" spans="1:11" x14ac:dyDescent="0.4">
      <c r="A652" t="s">
        <v>818</v>
      </c>
      <c r="B652" t="s">
        <v>2629</v>
      </c>
      <c r="C652" s="1">
        <v>43760</v>
      </c>
      <c r="D652" t="s">
        <v>166</v>
      </c>
      <c r="E652" t="s">
        <v>18</v>
      </c>
      <c r="F652" t="s">
        <v>16</v>
      </c>
      <c r="G652">
        <f>YEAR(tbl_Order[[#This Row],[OrderDate]])</f>
        <v>2019</v>
      </c>
      <c r="H652">
        <f>MONTH(tbl_Order[[#This Row],[OrderDate]])</f>
        <v>10</v>
      </c>
      <c r="I652" t="str">
        <f>TEXT(tbl_Order[[#This Row],[OrderDate]],"mmm")</f>
        <v>Oct</v>
      </c>
      <c r="J652" s="3">
        <f>SUMIFS(tbl_OrderProduct[LinePrice],tbl_OrderProduct[OrderID],tbl_Order[[#This Row],[OrderID]])</f>
        <v>126.98</v>
      </c>
      <c r="K652" s="3" cm="1">
        <f t="array" ref="K652">tbl_Order[[#This Row],[Order Price]]*_xlfn.XLOOKUP(tbl_Order[[#This Row],[Order Year]],_xlfn.ANCHORARRAY('BYROW,BYCOL,MAP Exercises'!$J$111),'BYROW,BYCOL,MAP Exercises'!$L$111:$L$120)</f>
        <v>146.02699999999999</v>
      </c>
    </row>
    <row r="653" spans="1:11" x14ac:dyDescent="0.4">
      <c r="A653" t="s">
        <v>819</v>
      </c>
      <c r="B653" t="s">
        <v>2659</v>
      </c>
      <c r="C653" s="1">
        <v>43762</v>
      </c>
      <c r="D653" t="s">
        <v>15</v>
      </c>
      <c r="E653" t="s">
        <v>20</v>
      </c>
      <c r="F653" t="s">
        <v>16</v>
      </c>
      <c r="G653">
        <f>YEAR(tbl_Order[[#This Row],[OrderDate]])</f>
        <v>2019</v>
      </c>
      <c r="H653">
        <f>MONTH(tbl_Order[[#This Row],[OrderDate]])</f>
        <v>10</v>
      </c>
      <c r="I653" t="str">
        <f>TEXT(tbl_Order[[#This Row],[OrderDate]],"mmm")</f>
        <v>Oct</v>
      </c>
      <c r="J653" s="3">
        <f>SUMIFS(tbl_OrderProduct[LinePrice],tbl_OrderProduct[OrderID],tbl_Order[[#This Row],[OrderID]])</f>
        <v>182</v>
      </c>
      <c r="K653" s="3" cm="1">
        <f t="array" ref="K653">tbl_Order[[#This Row],[Order Price]]*_xlfn.XLOOKUP(tbl_Order[[#This Row],[Order Year]],_xlfn.ANCHORARRAY('BYROW,BYCOL,MAP Exercises'!$J$111),'BYROW,BYCOL,MAP Exercises'!$L$111:$L$120)</f>
        <v>209.29999999999998</v>
      </c>
    </row>
    <row r="654" spans="1:11" x14ac:dyDescent="0.4">
      <c r="A654" t="s">
        <v>820</v>
      </c>
      <c r="B654" t="s">
        <v>2296</v>
      </c>
      <c r="C654" s="1">
        <v>43764</v>
      </c>
      <c r="D654" t="s">
        <v>15</v>
      </c>
      <c r="E654" t="s">
        <v>167</v>
      </c>
      <c r="F654" t="s">
        <v>16</v>
      </c>
      <c r="G654">
        <f>YEAR(tbl_Order[[#This Row],[OrderDate]])</f>
        <v>2019</v>
      </c>
      <c r="H654">
        <f>MONTH(tbl_Order[[#This Row],[OrderDate]])</f>
        <v>10</v>
      </c>
      <c r="I654" t="str">
        <f>TEXT(tbl_Order[[#This Row],[OrderDate]],"mmm")</f>
        <v>Oct</v>
      </c>
      <c r="J654" s="3">
        <f>SUMIFS(tbl_OrderProduct[LinePrice],tbl_OrderProduct[OrderID],tbl_Order[[#This Row],[OrderID]])</f>
        <v>35</v>
      </c>
      <c r="K654" s="3" cm="1">
        <f t="array" ref="K654">tbl_Order[[#This Row],[Order Price]]*_xlfn.XLOOKUP(tbl_Order[[#This Row],[Order Year]],_xlfn.ANCHORARRAY('BYROW,BYCOL,MAP Exercises'!$J$111),'BYROW,BYCOL,MAP Exercises'!$L$111:$L$120)</f>
        <v>40.25</v>
      </c>
    </row>
    <row r="655" spans="1:11" x14ac:dyDescent="0.4">
      <c r="A655" t="s">
        <v>821</v>
      </c>
      <c r="B655" t="s">
        <v>1919</v>
      </c>
      <c r="C655" s="1">
        <v>43767</v>
      </c>
      <c r="D655" t="s">
        <v>15</v>
      </c>
      <c r="E655" t="s">
        <v>20</v>
      </c>
      <c r="F655" t="s">
        <v>16</v>
      </c>
      <c r="G655">
        <f>YEAR(tbl_Order[[#This Row],[OrderDate]])</f>
        <v>2019</v>
      </c>
      <c r="H655">
        <f>MONTH(tbl_Order[[#This Row],[OrderDate]])</f>
        <v>10</v>
      </c>
      <c r="I655" t="str">
        <f>TEXT(tbl_Order[[#This Row],[OrderDate]],"mmm")</f>
        <v>Oct</v>
      </c>
      <c r="J655" s="3">
        <f>SUMIFS(tbl_OrderProduct[LinePrice],tbl_OrderProduct[OrderID],tbl_Order[[#This Row],[OrderID]])</f>
        <v>193.42000000000002</v>
      </c>
      <c r="K655" s="3" cm="1">
        <f t="array" ref="K655">tbl_Order[[#This Row],[Order Price]]*_xlfn.XLOOKUP(tbl_Order[[#This Row],[Order Year]],_xlfn.ANCHORARRAY('BYROW,BYCOL,MAP Exercises'!$J$111),'BYROW,BYCOL,MAP Exercises'!$L$111:$L$120)</f>
        <v>222.43299999999999</v>
      </c>
    </row>
    <row r="656" spans="1:11" x14ac:dyDescent="0.4">
      <c r="A656" t="s">
        <v>822</v>
      </c>
      <c r="B656" t="s">
        <v>2551</v>
      </c>
      <c r="C656" s="1">
        <v>43770</v>
      </c>
      <c r="D656" t="s">
        <v>17</v>
      </c>
      <c r="E656" t="s">
        <v>167</v>
      </c>
      <c r="F656" t="s">
        <v>16</v>
      </c>
      <c r="G656">
        <f>YEAR(tbl_Order[[#This Row],[OrderDate]])</f>
        <v>2019</v>
      </c>
      <c r="H656">
        <f>MONTH(tbl_Order[[#This Row],[OrderDate]])</f>
        <v>11</v>
      </c>
      <c r="I656" t="str">
        <f>TEXT(tbl_Order[[#This Row],[OrderDate]],"mmm")</f>
        <v>Nov</v>
      </c>
      <c r="J656" s="3">
        <f>SUMIFS(tbl_OrderProduct[LinePrice],tbl_OrderProduct[OrderID],tbl_Order[[#This Row],[OrderID]])</f>
        <v>303.39</v>
      </c>
      <c r="K656" s="3" cm="1">
        <f t="array" ref="K656">tbl_Order[[#This Row],[Order Price]]*_xlfn.XLOOKUP(tbl_Order[[#This Row],[Order Year]],_xlfn.ANCHORARRAY('BYROW,BYCOL,MAP Exercises'!$J$111),'BYROW,BYCOL,MAP Exercises'!$L$111:$L$120)</f>
        <v>348.89849999999996</v>
      </c>
    </row>
    <row r="657" spans="1:11" x14ac:dyDescent="0.4">
      <c r="A657" t="s">
        <v>823</v>
      </c>
      <c r="B657" t="s">
        <v>2505</v>
      </c>
      <c r="C657" s="1">
        <v>43772</v>
      </c>
      <c r="D657" t="s">
        <v>15</v>
      </c>
      <c r="E657" t="s">
        <v>167</v>
      </c>
      <c r="F657" t="s">
        <v>16</v>
      </c>
      <c r="G657">
        <f>YEAR(tbl_Order[[#This Row],[OrderDate]])</f>
        <v>2019</v>
      </c>
      <c r="H657">
        <f>MONTH(tbl_Order[[#This Row],[OrderDate]])</f>
        <v>11</v>
      </c>
      <c r="I657" t="str">
        <f>TEXT(tbl_Order[[#This Row],[OrderDate]],"mmm")</f>
        <v>Nov</v>
      </c>
      <c r="J657" s="3">
        <f>SUMIFS(tbl_OrderProduct[LinePrice],tbl_OrderProduct[OrderID],tbl_Order[[#This Row],[OrderID]])</f>
        <v>23.95</v>
      </c>
      <c r="K657" s="3" cm="1">
        <f t="array" ref="K657">tbl_Order[[#This Row],[Order Price]]*_xlfn.XLOOKUP(tbl_Order[[#This Row],[Order Year]],_xlfn.ANCHORARRAY('BYROW,BYCOL,MAP Exercises'!$J$111),'BYROW,BYCOL,MAP Exercises'!$L$111:$L$120)</f>
        <v>27.542499999999997</v>
      </c>
    </row>
    <row r="658" spans="1:11" x14ac:dyDescent="0.4">
      <c r="A658" t="s">
        <v>824</v>
      </c>
      <c r="B658" t="s">
        <v>2333</v>
      </c>
      <c r="C658" s="1">
        <v>43774</v>
      </c>
      <c r="D658" t="s">
        <v>15</v>
      </c>
      <c r="E658" t="s">
        <v>167</v>
      </c>
      <c r="F658" t="s">
        <v>16</v>
      </c>
      <c r="G658">
        <f>YEAR(tbl_Order[[#This Row],[OrderDate]])</f>
        <v>2019</v>
      </c>
      <c r="H658">
        <f>MONTH(tbl_Order[[#This Row],[OrderDate]])</f>
        <v>11</v>
      </c>
      <c r="I658" t="str">
        <f>TEXT(tbl_Order[[#This Row],[OrderDate]],"mmm")</f>
        <v>Nov</v>
      </c>
      <c r="J658" s="3">
        <f>SUMIFS(tbl_OrderProduct[LinePrice],tbl_OrderProduct[OrderID],tbl_Order[[#This Row],[OrderID]])</f>
        <v>185.48000000000002</v>
      </c>
      <c r="K658" s="3" cm="1">
        <f t="array" ref="K658">tbl_Order[[#This Row],[Order Price]]*_xlfn.XLOOKUP(tbl_Order[[#This Row],[Order Year]],_xlfn.ANCHORARRAY('BYROW,BYCOL,MAP Exercises'!$J$111),'BYROW,BYCOL,MAP Exercises'!$L$111:$L$120)</f>
        <v>213.30199999999999</v>
      </c>
    </row>
    <row r="659" spans="1:11" x14ac:dyDescent="0.4">
      <c r="A659" t="s">
        <v>825</v>
      </c>
      <c r="B659" t="s">
        <v>1766</v>
      </c>
      <c r="C659" s="1">
        <v>43778</v>
      </c>
      <c r="D659" t="s">
        <v>15</v>
      </c>
      <c r="E659" t="s">
        <v>20</v>
      </c>
      <c r="F659" t="s">
        <v>16</v>
      </c>
      <c r="G659">
        <f>YEAR(tbl_Order[[#This Row],[OrderDate]])</f>
        <v>2019</v>
      </c>
      <c r="H659">
        <f>MONTH(tbl_Order[[#This Row],[OrderDate]])</f>
        <v>11</v>
      </c>
      <c r="I659" t="str">
        <f>TEXT(tbl_Order[[#This Row],[OrderDate]],"mmm")</f>
        <v>Nov</v>
      </c>
      <c r="J659" s="3">
        <f>SUMIFS(tbl_OrderProduct[LinePrice],tbl_OrderProduct[OrderID],tbl_Order[[#This Row],[OrderID]])</f>
        <v>52.98</v>
      </c>
      <c r="K659" s="3" cm="1">
        <f t="array" ref="K659">tbl_Order[[#This Row],[Order Price]]*_xlfn.XLOOKUP(tbl_Order[[#This Row],[Order Year]],_xlfn.ANCHORARRAY('BYROW,BYCOL,MAP Exercises'!$J$111),'BYROW,BYCOL,MAP Exercises'!$L$111:$L$120)</f>
        <v>60.926999999999992</v>
      </c>
    </row>
    <row r="660" spans="1:11" x14ac:dyDescent="0.4">
      <c r="A660" t="s">
        <v>826</v>
      </c>
      <c r="B660" t="s">
        <v>2054</v>
      </c>
      <c r="C660" s="1">
        <v>43779</v>
      </c>
      <c r="D660" t="s">
        <v>15</v>
      </c>
      <c r="E660" t="s">
        <v>167</v>
      </c>
      <c r="F660" t="s">
        <v>16</v>
      </c>
      <c r="G660">
        <f>YEAR(tbl_Order[[#This Row],[OrderDate]])</f>
        <v>2019</v>
      </c>
      <c r="H660">
        <f>MONTH(tbl_Order[[#This Row],[OrderDate]])</f>
        <v>11</v>
      </c>
      <c r="I660" t="str">
        <f>TEXT(tbl_Order[[#This Row],[OrderDate]],"mmm")</f>
        <v>Nov</v>
      </c>
      <c r="J660" s="3">
        <f>SUMIFS(tbl_OrderProduct[LinePrice],tbl_OrderProduct[OrderID],tbl_Order[[#This Row],[OrderID]])</f>
        <v>314.75</v>
      </c>
      <c r="K660" s="3" cm="1">
        <f t="array" ref="K660">tbl_Order[[#This Row],[Order Price]]*_xlfn.XLOOKUP(tbl_Order[[#This Row],[Order Year]],_xlfn.ANCHORARRAY('BYROW,BYCOL,MAP Exercises'!$J$111),'BYROW,BYCOL,MAP Exercises'!$L$111:$L$120)</f>
        <v>361.96249999999998</v>
      </c>
    </row>
    <row r="661" spans="1:11" x14ac:dyDescent="0.4">
      <c r="A661" t="s">
        <v>827</v>
      </c>
      <c r="B661" t="s">
        <v>2253</v>
      </c>
      <c r="C661" s="1">
        <v>43781</v>
      </c>
      <c r="D661" t="s">
        <v>166</v>
      </c>
      <c r="E661" t="s">
        <v>167</v>
      </c>
      <c r="F661" t="s">
        <v>16</v>
      </c>
      <c r="G661">
        <f>YEAR(tbl_Order[[#This Row],[OrderDate]])</f>
        <v>2019</v>
      </c>
      <c r="H661">
        <f>MONTH(tbl_Order[[#This Row],[OrderDate]])</f>
        <v>11</v>
      </c>
      <c r="I661" t="str">
        <f>TEXT(tbl_Order[[#This Row],[OrderDate]],"mmm")</f>
        <v>Nov</v>
      </c>
      <c r="J661" s="3">
        <f>SUMIFS(tbl_OrderProduct[LinePrice],tbl_OrderProduct[OrderID],tbl_Order[[#This Row],[OrderID]])</f>
        <v>38.849999999999994</v>
      </c>
      <c r="K661" s="3" cm="1">
        <f t="array" ref="K661">tbl_Order[[#This Row],[Order Price]]*_xlfn.XLOOKUP(tbl_Order[[#This Row],[Order Year]],_xlfn.ANCHORARRAY('BYROW,BYCOL,MAP Exercises'!$J$111),'BYROW,BYCOL,MAP Exercises'!$L$111:$L$120)</f>
        <v>44.677499999999988</v>
      </c>
    </row>
    <row r="662" spans="1:11" x14ac:dyDescent="0.4">
      <c r="A662" t="s">
        <v>828</v>
      </c>
      <c r="B662" t="s">
        <v>1975</v>
      </c>
      <c r="C662" s="1">
        <v>43783</v>
      </c>
      <c r="D662" t="s">
        <v>15</v>
      </c>
      <c r="E662" t="s">
        <v>167</v>
      </c>
      <c r="F662" t="s">
        <v>16</v>
      </c>
      <c r="G662">
        <f>YEAR(tbl_Order[[#This Row],[OrderDate]])</f>
        <v>2019</v>
      </c>
      <c r="H662">
        <f>MONTH(tbl_Order[[#This Row],[OrderDate]])</f>
        <v>11</v>
      </c>
      <c r="I662" t="str">
        <f>TEXT(tbl_Order[[#This Row],[OrderDate]],"mmm")</f>
        <v>Nov</v>
      </c>
      <c r="J662" s="3">
        <f>SUMIFS(tbl_OrderProduct[LinePrice],tbl_OrderProduct[OrderID],tbl_Order[[#This Row],[OrderID]])</f>
        <v>138</v>
      </c>
      <c r="K662" s="3" cm="1">
        <f t="array" ref="K662">tbl_Order[[#This Row],[Order Price]]*_xlfn.XLOOKUP(tbl_Order[[#This Row],[Order Year]],_xlfn.ANCHORARRAY('BYROW,BYCOL,MAP Exercises'!$J$111),'BYROW,BYCOL,MAP Exercises'!$L$111:$L$120)</f>
        <v>158.69999999999999</v>
      </c>
    </row>
    <row r="663" spans="1:11" x14ac:dyDescent="0.4">
      <c r="A663" t="s">
        <v>829</v>
      </c>
      <c r="B663" t="s">
        <v>2371</v>
      </c>
      <c r="C663" s="1">
        <v>43786</v>
      </c>
      <c r="D663" t="s">
        <v>17</v>
      </c>
      <c r="E663" t="s">
        <v>167</v>
      </c>
      <c r="F663" t="s">
        <v>16</v>
      </c>
      <c r="G663">
        <f>YEAR(tbl_Order[[#This Row],[OrderDate]])</f>
        <v>2019</v>
      </c>
      <c r="H663">
        <f>MONTH(tbl_Order[[#This Row],[OrderDate]])</f>
        <v>11</v>
      </c>
      <c r="I663" t="str">
        <f>TEXT(tbl_Order[[#This Row],[OrderDate]],"mmm")</f>
        <v>Nov</v>
      </c>
      <c r="J663" s="3">
        <f>SUMIFS(tbl_OrderProduct[LinePrice],tbl_OrderProduct[OrderID],tbl_Order[[#This Row],[OrderID]])</f>
        <v>58</v>
      </c>
      <c r="K663" s="3" cm="1">
        <f t="array" ref="K663">tbl_Order[[#This Row],[Order Price]]*_xlfn.XLOOKUP(tbl_Order[[#This Row],[Order Year]],_xlfn.ANCHORARRAY('BYROW,BYCOL,MAP Exercises'!$J$111),'BYROW,BYCOL,MAP Exercises'!$L$111:$L$120)</f>
        <v>66.699999999999989</v>
      </c>
    </row>
    <row r="664" spans="1:11" x14ac:dyDescent="0.4">
      <c r="A664" t="s">
        <v>830</v>
      </c>
      <c r="B664" t="s">
        <v>2129</v>
      </c>
      <c r="C664" s="1">
        <v>43787</v>
      </c>
      <c r="D664" t="s">
        <v>15</v>
      </c>
      <c r="E664" t="s">
        <v>18</v>
      </c>
      <c r="F664" t="s">
        <v>16</v>
      </c>
      <c r="G664">
        <f>YEAR(tbl_Order[[#This Row],[OrderDate]])</f>
        <v>2019</v>
      </c>
      <c r="H664">
        <f>MONTH(tbl_Order[[#This Row],[OrderDate]])</f>
        <v>11</v>
      </c>
      <c r="I664" t="str">
        <f>TEXT(tbl_Order[[#This Row],[OrderDate]],"mmm")</f>
        <v>Nov</v>
      </c>
      <c r="J664" s="3">
        <f>SUMIFS(tbl_OrderProduct[LinePrice],tbl_OrderProduct[OrderID],tbl_Order[[#This Row],[OrderID]])</f>
        <v>221.97000000000003</v>
      </c>
      <c r="K664" s="3" cm="1">
        <f t="array" ref="K664">tbl_Order[[#This Row],[Order Price]]*_xlfn.XLOOKUP(tbl_Order[[#This Row],[Order Year]],_xlfn.ANCHORARRAY('BYROW,BYCOL,MAP Exercises'!$J$111),'BYROW,BYCOL,MAP Exercises'!$L$111:$L$120)</f>
        <v>255.2655</v>
      </c>
    </row>
    <row r="665" spans="1:11" x14ac:dyDescent="0.4">
      <c r="A665" t="s">
        <v>831</v>
      </c>
      <c r="B665" t="s">
        <v>2137</v>
      </c>
      <c r="C665" s="1">
        <v>43791</v>
      </c>
      <c r="D665" t="s">
        <v>166</v>
      </c>
      <c r="E665" t="s">
        <v>167</v>
      </c>
      <c r="F665" t="s">
        <v>16</v>
      </c>
      <c r="G665">
        <f>YEAR(tbl_Order[[#This Row],[OrderDate]])</f>
        <v>2019</v>
      </c>
      <c r="H665">
        <f>MONTH(tbl_Order[[#This Row],[OrderDate]])</f>
        <v>11</v>
      </c>
      <c r="I665" t="str">
        <f>TEXT(tbl_Order[[#This Row],[OrderDate]],"mmm")</f>
        <v>Nov</v>
      </c>
      <c r="J665" s="3">
        <f>SUMIFS(tbl_OrderProduct[LinePrice],tbl_OrderProduct[OrderID],tbl_Order[[#This Row],[OrderID]])</f>
        <v>20.49</v>
      </c>
      <c r="K665" s="3" cm="1">
        <f t="array" ref="K665">tbl_Order[[#This Row],[Order Price]]*_xlfn.XLOOKUP(tbl_Order[[#This Row],[Order Year]],_xlfn.ANCHORARRAY('BYROW,BYCOL,MAP Exercises'!$J$111),'BYROW,BYCOL,MAP Exercises'!$L$111:$L$120)</f>
        <v>23.563499999999998</v>
      </c>
    </row>
    <row r="666" spans="1:11" x14ac:dyDescent="0.4">
      <c r="A666" t="s">
        <v>832</v>
      </c>
      <c r="B666" t="s">
        <v>2073</v>
      </c>
      <c r="C666" s="1">
        <v>43791</v>
      </c>
      <c r="D666" t="s">
        <v>17</v>
      </c>
      <c r="E666" t="s">
        <v>167</v>
      </c>
      <c r="F666" t="s">
        <v>16</v>
      </c>
      <c r="G666">
        <f>YEAR(tbl_Order[[#This Row],[OrderDate]])</f>
        <v>2019</v>
      </c>
      <c r="H666">
        <f>MONTH(tbl_Order[[#This Row],[OrderDate]])</f>
        <v>11</v>
      </c>
      <c r="I666" t="str">
        <f>TEXT(tbl_Order[[#This Row],[OrderDate]],"mmm")</f>
        <v>Nov</v>
      </c>
      <c r="J666" s="3">
        <f>SUMIFS(tbl_OrderProduct[LinePrice],tbl_OrderProduct[OrderID],tbl_Order[[#This Row],[OrderID]])</f>
        <v>194.82</v>
      </c>
      <c r="K666" s="3" cm="1">
        <f t="array" ref="K666">tbl_Order[[#This Row],[Order Price]]*_xlfn.XLOOKUP(tbl_Order[[#This Row],[Order Year]],_xlfn.ANCHORARRAY('BYROW,BYCOL,MAP Exercises'!$J$111),'BYROW,BYCOL,MAP Exercises'!$L$111:$L$120)</f>
        <v>224.04299999999998</v>
      </c>
    </row>
    <row r="667" spans="1:11" x14ac:dyDescent="0.4">
      <c r="A667" t="s">
        <v>833</v>
      </c>
      <c r="B667" t="s">
        <v>2185</v>
      </c>
      <c r="C667" s="1">
        <v>43794</v>
      </c>
      <c r="D667" t="s">
        <v>15</v>
      </c>
      <c r="E667" t="s">
        <v>20</v>
      </c>
      <c r="F667" t="s">
        <v>16</v>
      </c>
      <c r="G667">
        <f>YEAR(tbl_Order[[#This Row],[OrderDate]])</f>
        <v>2019</v>
      </c>
      <c r="H667">
        <f>MONTH(tbl_Order[[#This Row],[OrderDate]])</f>
        <v>11</v>
      </c>
      <c r="I667" t="str">
        <f>TEXT(tbl_Order[[#This Row],[OrderDate]],"mmm")</f>
        <v>Nov</v>
      </c>
      <c r="J667" s="3">
        <f>SUMIFS(tbl_OrderProduct[LinePrice],tbl_OrderProduct[OrderID],tbl_Order[[#This Row],[OrderID]])</f>
        <v>185.87</v>
      </c>
      <c r="K667" s="3" cm="1">
        <f t="array" ref="K667">tbl_Order[[#This Row],[Order Price]]*_xlfn.XLOOKUP(tbl_Order[[#This Row],[Order Year]],_xlfn.ANCHORARRAY('BYROW,BYCOL,MAP Exercises'!$J$111),'BYROW,BYCOL,MAP Exercises'!$L$111:$L$120)</f>
        <v>213.75049999999999</v>
      </c>
    </row>
    <row r="668" spans="1:11" x14ac:dyDescent="0.4">
      <c r="A668" t="s">
        <v>834</v>
      </c>
      <c r="B668" t="s">
        <v>2204</v>
      </c>
      <c r="C668" s="1">
        <v>43798</v>
      </c>
      <c r="D668" t="s">
        <v>17</v>
      </c>
      <c r="E668" t="s">
        <v>167</v>
      </c>
      <c r="F668" t="s">
        <v>16</v>
      </c>
      <c r="G668">
        <f>YEAR(tbl_Order[[#This Row],[OrderDate]])</f>
        <v>2019</v>
      </c>
      <c r="H668">
        <f>MONTH(tbl_Order[[#This Row],[OrderDate]])</f>
        <v>11</v>
      </c>
      <c r="I668" t="str">
        <f>TEXT(tbl_Order[[#This Row],[OrderDate]],"mmm")</f>
        <v>Nov</v>
      </c>
      <c r="J668" s="3">
        <f>SUMIFS(tbl_OrderProduct[LinePrice],tbl_OrderProduct[OrderID],tbl_Order[[#This Row],[OrderID]])</f>
        <v>341.99</v>
      </c>
      <c r="K668" s="3" cm="1">
        <f t="array" ref="K668">tbl_Order[[#This Row],[Order Price]]*_xlfn.XLOOKUP(tbl_Order[[#This Row],[Order Year]],_xlfn.ANCHORARRAY('BYROW,BYCOL,MAP Exercises'!$J$111),'BYROW,BYCOL,MAP Exercises'!$L$111:$L$120)</f>
        <v>393.2885</v>
      </c>
    </row>
    <row r="669" spans="1:11" x14ac:dyDescent="0.4">
      <c r="A669" t="s">
        <v>835</v>
      </c>
      <c r="B669" t="s">
        <v>2230</v>
      </c>
      <c r="C669" s="1">
        <v>43802</v>
      </c>
      <c r="D669" t="s">
        <v>166</v>
      </c>
      <c r="E669" t="s">
        <v>167</v>
      </c>
      <c r="F669" t="s">
        <v>16</v>
      </c>
      <c r="G669">
        <f>YEAR(tbl_Order[[#This Row],[OrderDate]])</f>
        <v>2019</v>
      </c>
      <c r="H669">
        <f>MONTH(tbl_Order[[#This Row],[OrderDate]])</f>
        <v>12</v>
      </c>
      <c r="I669" t="str">
        <f>TEXT(tbl_Order[[#This Row],[OrderDate]],"mmm")</f>
        <v>Dec</v>
      </c>
      <c r="J669" s="3">
        <f>SUMIFS(tbl_OrderProduct[LinePrice],tbl_OrderProduct[OrderID],tbl_Order[[#This Row],[OrderID]])</f>
        <v>290.38</v>
      </c>
      <c r="K669" s="3" cm="1">
        <f t="array" ref="K669">tbl_Order[[#This Row],[Order Price]]*_xlfn.XLOOKUP(tbl_Order[[#This Row],[Order Year]],_xlfn.ANCHORARRAY('BYROW,BYCOL,MAP Exercises'!$J$111),'BYROW,BYCOL,MAP Exercises'!$L$111:$L$120)</f>
        <v>333.93699999999995</v>
      </c>
    </row>
    <row r="670" spans="1:11" x14ac:dyDescent="0.4">
      <c r="A670" t="s">
        <v>836</v>
      </c>
      <c r="B670" t="s">
        <v>2563</v>
      </c>
      <c r="C670" s="1">
        <v>43802</v>
      </c>
      <c r="D670" t="s">
        <v>15</v>
      </c>
      <c r="E670" t="s">
        <v>18</v>
      </c>
      <c r="F670" t="s">
        <v>16</v>
      </c>
      <c r="G670">
        <f>YEAR(tbl_Order[[#This Row],[OrderDate]])</f>
        <v>2019</v>
      </c>
      <c r="H670">
        <f>MONTH(tbl_Order[[#This Row],[OrderDate]])</f>
        <v>12</v>
      </c>
      <c r="I670" t="str">
        <f>TEXT(tbl_Order[[#This Row],[OrderDate]],"mmm")</f>
        <v>Dec</v>
      </c>
      <c r="J670" s="3">
        <f>SUMIFS(tbl_OrderProduct[LinePrice],tbl_OrderProduct[OrderID],tbl_Order[[#This Row],[OrderID]])</f>
        <v>99</v>
      </c>
      <c r="K670" s="3" cm="1">
        <f t="array" ref="K670">tbl_Order[[#This Row],[Order Price]]*_xlfn.XLOOKUP(tbl_Order[[#This Row],[Order Year]],_xlfn.ANCHORARRAY('BYROW,BYCOL,MAP Exercises'!$J$111),'BYROW,BYCOL,MAP Exercises'!$L$111:$L$120)</f>
        <v>113.85</v>
      </c>
    </row>
    <row r="671" spans="1:11" x14ac:dyDescent="0.4">
      <c r="A671" t="s">
        <v>837</v>
      </c>
      <c r="B671" t="s">
        <v>2328</v>
      </c>
      <c r="C671" s="1">
        <v>43803</v>
      </c>
      <c r="D671" t="s">
        <v>166</v>
      </c>
      <c r="E671" t="s">
        <v>18</v>
      </c>
      <c r="F671" t="s">
        <v>16</v>
      </c>
      <c r="G671">
        <f>YEAR(tbl_Order[[#This Row],[OrderDate]])</f>
        <v>2019</v>
      </c>
      <c r="H671">
        <f>MONTH(tbl_Order[[#This Row],[OrderDate]])</f>
        <v>12</v>
      </c>
      <c r="I671" t="str">
        <f>TEXT(tbl_Order[[#This Row],[OrderDate]],"mmm")</f>
        <v>Dec</v>
      </c>
      <c r="J671" s="3">
        <f>SUMIFS(tbl_OrderProduct[LinePrice],tbl_OrderProduct[OrderID],tbl_Order[[#This Row],[OrderID]])</f>
        <v>17</v>
      </c>
      <c r="K671" s="3" cm="1">
        <f t="array" ref="K671">tbl_Order[[#This Row],[Order Price]]*_xlfn.XLOOKUP(tbl_Order[[#This Row],[Order Year]],_xlfn.ANCHORARRAY('BYROW,BYCOL,MAP Exercises'!$J$111),'BYROW,BYCOL,MAP Exercises'!$L$111:$L$120)</f>
        <v>19.549999999999997</v>
      </c>
    </row>
    <row r="672" spans="1:11" x14ac:dyDescent="0.4">
      <c r="A672" t="s">
        <v>838</v>
      </c>
      <c r="B672" t="s">
        <v>2596</v>
      </c>
      <c r="C672" s="1">
        <v>43804</v>
      </c>
      <c r="D672" t="s">
        <v>15</v>
      </c>
      <c r="E672" t="s">
        <v>18</v>
      </c>
      <c r="F672" t="s">
        <v>16</v>
      </c>
      <c r="G672">
        <f>YEAR(tbl_Order[[#This Row],[OrderDate]])</f>
        <v>2019</v>
      </c>
      <c r="H672">
        <f>MONTH(tbl_Order[[#This Row],[OrderDate]])</f>
        <v>12</v>
      </c>
      <c r="I672" t="str">
        <f>TEXT(tbl_Order[[#This Row],[OrderDate]],"mmm")</f>
        <v>Dec</v>
      </c>
      <c r="J672" s="3">
        <f>SUMIFS(tbl_OrderProduct[LinePrice],tbl_OrderProduct[OrderID],tbl_Order[[#This Row],[OrderID]])</f>
        <v>326.44</v>
      </c>
      <c r="K672" s="3" cm="1">
        <f t="array" ref="K672">tbl_Order[[#This Row],[Order Price]]*_xlfn.XLOOKUP(tbl_Order[[#This Row],[Order Year]],_xlfn.ANCHORARRAY('BYROW,BYCOL,MAP Exercises'!$J$111),'BYROW,BYCOL,MAP Exercises'!$L$111:$L$120)</f>
        <v>375.40599999999995</v>
      </c>
    </row>
    <row r="673" spans="1:11" x14ac:dyDescent="0.4">
      <c r="A673" t="s">
        <v>839</v>
      </c>
      <c r="B673" t="s">
        <v>2363</v>
      </c>
      <c r="C673" s="1">
        <v>43806</v>
      </c>
      <c r="D673" t="s">
        <v>166</v>
      </c>
      <c r="E673" t="s">
        <v>20</v>
      </c>
      <c r="F673" t="s">
        <v>16</v>
      </c>
      <c r="G673">
        <f>YEAR(tbl_Order[[#This Row],[OrderDate]])</f>
        <v>2019</v>
      </c>
      <c r="H673">
        <f>MONTH(tbl_Order[[#This Row],[OrderDate]])</f>
        <v>12</v>
      </c>
      <c r="I673" t="str">
        <f>TEXT(tbl_Order[[#This Row],[OrderDate]],"mmm")</f>
        <v>Dec</v>
      </c>
      <c r="J673" s="3">
        <f>SUMIFS(tbl_OrderProduct[LinePrice],tbl_OrderProduct[OrderID],tbl_Order[[#This Row],[OrderID]])</f>
        <v>20.99</v>
      </c>
      <c r="K673" s="3" cm="1">
        <f t="array" ref="K673">tbl_Order[[#This Row],[Order Price]]*_xlfn.XLOOKUP(tbl_Order[[#This Row],[Order Year]],_xlfn.ANCHORARRAY('BYROW,BYCOL,MAP Exercises'!$J$111),'BYROW,BYCOL,MAP Exercises'!$L$111:$L$120)</f>
        <v>24.138499999999997</v>
      </c>
    </row>
    <row r="674" spans="1:11" x14ac:dyDescent="0.4">
      <c r="A674" t="s">
        <v>840</v>
      </c>
      <c r="B674" t="s">
        <v>2179</v>
      </c>
      <c r="C674" s="1">
        <v>43808</v>
      </c>
      <c r="D674" t="s">
        <v>15</v>
      </c>
      <c r="E674" t="s">
        <v>20</v>
      </c>
      <c r="F674" t="s">
        <v>16</v>
      </c>
      <c r="G674">
        <f>YEAR(tbl_Order[[#This Row],[OrderDate]])</f>
        <v>2019</v>
      </c>
      <c r="H674">
        <f>MONTH(tbl_Order[[#This Row],[OrderDate]])</f>
        <v>12</v>
      </c>
      <c r="I674" t="str">
        <f>TEXT(tbl_Order[[#This Row],[OrderDate]],"mmm")</f>
        <v>Dec</v>
      </c>
      <c r="J674" s="3">
        <f>SUMIFS(tbl_OrderProduct[LinePrice],tbl_OrderProduct[OrderID],tbl_Order[[#This Row],[OrderID]])</f>
        <v>123</v>
      </c>
      <c r="K674" s="3" cm="1">
        <f t="array" ref="K674">tbl_Order[[#This Row],[Order Price]]*_xlfn.XLOOKUP(tbl_Order[[#This Row],[Order Year]],_xlfn.ANCHORARRAY('BYROW,BYCOL,MAP Exercises'!$J$111),'BYROW,BYCOL,MAP Exercises'!$L$111:$L$120)</f>
        <v>141.44999999999999</v>
      </c>
    </row>
    <row r="675" spans="1:11" x14ac:dyDescent="0.4">
      <c r="A675" t="s">
        <v>841</v>
      </c>
      <c r="B675" t="s">
        <v>2376</v>
      </c>
      <c r="C675" s="1">
        <v>43812</v>
      </c>
      <c r="D675" t="s">
        <v>15</v>
      </c>
      <c r="E675" t="s">
        <v>20</v>
      </c>
      <c r="F675" t="s">
        <v>16</v>
      </c>
      <c r="G675">
        <f>YEAR(tbl_Order[[#This Row],[OrderDate]])</f>
        <v>2019</v>
      </c>
      <c r="H675">
        <f>MONTH(tbl_Order[[#This Row],[OrderDate]])</f>
        <v>12</v>
      </c>
      <c r="I675" t="str">
        <f>TEXT(tbl_Order[[#This Row],[OrderDate]],"mmm")</f>
        <v>Dec</v>
      </c>
      <c r="J675" s="3">
        <f>SUMIFS(tbl_OrderProduct[LinePrice],tbl_OrderProduct[OrderID],tbl_Order[[#This Row],[OrderID]])</f>
        <v>109</v>
      </c>
      <c r="K675" s="3" cm="1">
        <f t="array" ref="K675">tbl_Order[[#This Row],[Order Price]]*_xlfn.XLOOKUP(tbl_Order[[#This Row],[Order Year]],_xlfn.ANCHORARRAY('BYROW,BYCOL,MAP Exercises'!$J$111),'BYROW,BYCOL,MAP Exercises'!$L$111:$L$120)</f>
        <v>125.35</v>
      </c>
    </row>
    <row r="676" spans="1:11" x14ac:dyDescent="0.4">
      <c r="A676" t="s">
        <v>842</v>
      </c>
      <c r="B676" t="s">
        <v>2606</v>
      </c>
      <c r="C676" s="1">
        <v>43812</v>
      </c>
      <c r="D676" t="s">
        <v>166</v>
      </c>
      <c r="E676" t="s">
        <v>18</v>
      </c>
      <c r="F676" t="s">
        <v>16</v>
      </c>
      <c r="G676">
        <f>YEAR(tbl_Order[[#This Row],[OrderDate]])</f>
        <v>2019</v>
      </c>
      <c r="H676">
        <f>MONTH(tbl_Order[[#This Row],[OrderDate]])</f>
        <v>12</v>
      </c>
      <c r="I676" t="str">
        <f>TEXT(tbl_Order[[#This Row],[OrderDate]],"mmm")</f>
        <v>Dec</v>
      </c>
      <c r="J676" s="3">
        <f>SUMIFS(tbl_OrderProduct[LinePrice],tbl_OrderProduct[OrderID],tbl_Order[[#This Row],[OrderID]])</f>
        <v>269.34999999999997</v>
      </c>
      <c r="K676" s="3" cm="1">
        <f t="array" ref="K676">tbl_Order[[#This Row],[Order Price]]*_xlfn.XLOOKUP(tbl_Order[[#This Row],[Order Year]],_xlfn.ANCHORARRAY('BYROW,BYCOL,MAP Exercises'!$J$111),'BYROW,BYCOL,MAP Exercises'!$L$111:$L$120)</f>
        <v>309.75249999999994</v>
      </c>
    </row>
    <row r="677" spans="1:11" x14ac:dyDescent="0.4">
      <c r="A677" t="s">
        <v>843</v>
      </c>
      <c r="B677" t="s">
        <v>2038</v>
      </c>
      <c r="C677" s="1">
        <v>43813</v>
      </c>
      <c r="D677" t="s">
        <v>15</v>
      </c>
      <c r="E677" t="s">
        <v>167</v>
      </c>
      <c r="F677" t="s">
        <v>16</v>
      </c>
      <c r="G677">
        <f>YEAR(tbl_Order[[#This Row],[OrderDate]])</f>
        <v>2019</v>
      </c>
      <c r="H677">
        <f>MONTH(tbl_Order[[#This Row],[OrderDate]])</f>
        <v>12</v>
      </c>
      <c r="I677" t="str">
        <f>TEXT(tbl_Order[[#This Row],[OrderDate]],"mmm")</f>
        <v>Dec</v>
      </c>
      <c r="J677" s="3">
        <f>SUMIFS(tbl_OrderProduct[LinePrice],tbl_OrderProduct[OrderID],tbl_Order[[#This Row],[OrderID]])</f>
        <v>64.95</v>
      </c>
      <c r="K677" s="3" cm="1">
        <f t="array" ref="K677">tbl_Order[[#This Row],[Order Price]]*_xlfn.XLOOKUP(tbl_Order[[#This Row],[Order Year]],_xlfn.ANCHORARRAY('BYROW,BYCOL,MAP Exercises'!$J$111),'BYROW,BYCOL,MAP Exercises'!$L$111:$L$120)</f>
        <v>74.692499999999995</v>
      </c>
    </row>
    <row r="678" spans="1:11" x14ac:dyDescent="0.4">
      <c r="A678" t="s">
        <v>844</v>
      </c>
      <c r="B678" t="s">
        <v>1863</v>
      </c>
      <c r="C678" s="1">
        <v>43816</v>
      </c>
      <c r="D678" t="s">
        <v>15</v>
      </c>
      <c r="E678" t="s">
        <v>20</v>
      </c>
      <c r="F678" t="s">
        <v>16</v>
      </c>
      <c r="G678">
        <f>YEAR(tbl_Order[[#This Row],[OrderDate]])</f>
        <v>2019</v>
      </c>
      <c r="H678">
        <f>MONTH(tbl_Order[[#This Row],[OrderDate]])</f>
        <v>12</v>
      </c>
      <c r="I678" t="str">
        <f>TEXT(tbl_Order[[#This Row],[OrderDate]],"mmm")</f>
        <v>Dec</v>
      </c>
      <c r="J678" s="3">
        <f>SUMIFS(tbl_OrderProduct[LinePrice],tbl_OrderProduct[OrderID],tbl_Order[[#This Row],[OrderID]])</f>
        <v>101.4</v>
      </c>
      <c r="K678" s="3" cm="1">
        <f t="array" ref="K678">tbl_Order[[#This Row],[Order Price]]*_xlfn.XLOOKUP(tbl_Order[[#This Row],[Order Year]],_xlfn.ANCHORARRAY('BYROW,BYCOL,MAP Exercises'!$J$111),'BYROW,BYCOL,MAP Exercises'!$L$111:$L$120)</f>
        <v>116.61</v>
      </c>
    </row>
    <row r="679" spans="1:11" x14ac:dyDescent="0.4">
      <c r="A679" t="s">
        <v>845</v>
      </c>
      <c r="B679" t="s">
        <v>2498</v>
      </c>
      <c r="C679" s="1">
        <v>43817</v>
      </c>
      <c r="D679" t="s">
        <v>17</v>
      </c>
      <c r="E679" t="s">
        <v>18</v>
      </c>
      <c r="F679" t="s">
        <v>16</v>
      </c>
      <c r="G679">
        <f>YEAR(tbl_Order[[#This Row],[OrderDate]])</f>
        <v>2019</v>
      </c>
      <c r="H679">
        <f>MONTH(tbl_Order[[#This Row],[OrderDate]])</f>
        <v>12</v>
      </c>
      <c r="I679" t="str">
        <f>TEXT(tbl_Order[[#This Row],[OrderDate]],"mmm")</f>
        <v>Dec</v>
      </c>
      <c r="J679" s="3">
        <f>SUMIFS(tbl_OrderProduct[LinePrice],tbl_OrderProduct[OrderID],tbl_Order[[#This Row],[OrderID]])</f>
        <v>62</v>
      </c>
      <c r="K679" s="3" cm="1">
        <f t="array" ref="K679">tbl_Order[[#This Row],[Order Price]]*_xlfn.XLOOKUP(tbl_Order[[#This Row],[Order Year]],_xlfn.ANCHORARRAY('BYROW,BYCOL,MAP Exercises'!$J$111),'BYROW,BYCOL,MAP Exercises'!$L$111:$L$120)</f>
        <v>71.3</v>
      </c>
    </row>
    <row r="680" spans="1:11" x14ac:dyDescent="0.4">
      <c r="A680" t="s">
        <v>846</v>
      </c>
      <c r="B680" t="s">
        <v>2301</v>
      </c>
      <c r="C680" s="1">
        <v>43821</v>
      </c>
      <c r="D680" t="s">
        <v>15</v>
      </c>
      <c r="E680" t="s">
        <v>20</v>
      </c>
      <c r="F680" t="s">
        <v>16</v>
      </c>
      <c r="G680">
        <f>YEAR(tbl_Order[[#This Row],[OrderDate]])</f>
        <v>2019</v>
      </c>
      <c r="H680">
        <f>MONTH(tbl_Order[[#This Row],[OrderDate]])</f>
        <v>12</v>
      </c>
      <c r="I680" t="str">
        <f>TEXT(tbl_Order[[#This Row],[OrderDate]],"mmm")</f>
        <v>Dec</v>
      </c>
      <c r="J680" s="3">
        <f>SUMIFS(tbl_OrderProduct[LinePrice],tbl_OrderProduct[OrderID],tbl_Order[[#This Row],[OrderID]])</f>
        <v>200</v>
      </c>
      <c r="K680" s="3" cm="1">
        <f t="array" ref="K680">tbl_Order[[#This Row],[Order Price]]*_xlfn.XLOOKUP(tbl_Order[[#This Row],[Order Year]],_xlfn.ANCHORARRAY('BYROW,BYCOL,MAP Exercises'!$J$111),'BYROW,BYCOL,MAP Exercises'!$L$111:$L$120)</f>
        <v>229.99999999999997</v>
      </c>
    </row>
    <row r="681" spans="1:11" x14ac:dyDescent="0.4">
      <c r="A681" t="s">
        <v>847</v>
      </c>
      <c r="B681" t="s">
        <v>2555</v>
      </c>
      <c r="C681" s="1">
        <v>43825</v>
      </c>
      <c r="D681" t="s">
        <v>17</v>
      </c>
      <c r="E681" t="s">
        <v>20</v>
      </c>
      <c r="F681" t="s">
        <v>16</v>
      </c>
      <c r="G681">
        <f>YEAR(tbl_Order[[#This Row],[OrderDate]])</f>
        <v>2019</v>
      </c>
      <c r="H681">
        <f>MONTH(tbl_Order[[#This Row],[OrderDate]])</f>
        <v>12</v>
      </c>
      <c r="I681" t="str">
        <f>TEXT(tbl_Order[[#This Row],[OrderDate]],"mmm")</f>
        <v>Dec</v>
      </c>
      <c r="J681" s="3">
        <f>SUMIFS(tbl_OrderProduct[LinePrice],tbl_OrderProduct[OrderID],tbl_Order[[#This Row],[OrderID]])</f>
        <v>255.37</v>
      </c>
      <c r="K681" s="3" cm="1">
        <f t="array" ref="K681">tbl_Order[[#This Row],[Order Price]]*_xlfn.XLOOKUP(tbl_Order[[#This Row],[Order Year]],_xlfn.ANCHORARRAY('BYROW,BYCOL,MAP Exercises'!$J$111),'BYROW,BYCOL,MAP Exercises'!$L$111:$L$120)</f>
        <v>293.6755</v>
      </c>
    </row>
    <row r="682" spans="1:11" x14ac:dyDescent="0.4">
      <c r="A682" t="s">
        <v>848</v>
      </c>
      <c r="B682" t="s">
        <v>2407</v>
      </c>
      <c r="C682" s="1">
        <v>43826</v>
      </c>
      <c r="D682" t="s">
        <v>15</v>
      </c>
      <c r="E682" t="s">
        <v>18</v>
      </c>
      <c r="F682" t="s">
        <v>16</v>
      </c>
      <c r="G682">
        <f>YEAR(tbl_Order[[#This Row],[OrderDate]])</f>
        <v>2019</v>
      </c>
      <c r="H682">
        <f>MONTH(tbl_Order[[#This Row],[OrderDate]])</f>
        <v>12</v>
      </c>
      <c r="I682" t="str">
        <f>TEXT(tbl_Order[[#This Row],[OrderDate]],"mmm")</f>
        <v>Dec</v>
      </c>
      <c r="J682" s="3">
        <f>SUMIFS(tbl_OrderProduct[LinePrice],tbl_OrderProduct[OrderID],tbl_Order[[#This Row],[OrderID]])</f>
        <v>211.36</v>
      </c>
      <c r="K682" s="3" cm="1">
        <f t="array" ref="K682">tbl_Order[[#This Row],[Order Price]]*_xlfn.XLOOKUP(tbl_Order[[#This Row],[Order Year]],_xlfn.ANCHORARRAY('BYROW,BYCOL,MAP Exercises'!$J$111),'BYROW,BYCOL,MAP Exercises'!$L$111:$L$120)</f>
        <v>243.06399999999999</v>
      </c>
    </row>
    <row r="683" spans="1:11" x14ac:dyDescent="0.4">
      <c r="A683" t="s">
        <v>849</v>
      </c>
      <c r="B683" t="s">
        <v>2472</v>
      </c>
      <c r="C683" s="1">
        <v>43829</v>
      </c>
      <c r="D683" t="s">
        <v>17</v>
      </c>
      <c r="E683" t="s">
        <v>167</v>
      </c>
      <c r="F683" t="s">
        <v>16</v>
      </c>
      <c r="G683">
        <f>YEAR(tbl_Order[[#This Row],[OrderDate]])</f>
        <v>2019</v>
      </c>
      <c r="H683">
        <f>MONTH(tbl_Order[[#This Row],[OrderDate]])</f>
        <v>12</v>
      </c>
      <c r="I683" t="str">
        <f>TEXT(tbl_Order[[#This Row],[OrderDate]],"mmm")</f>
        <v>Dec</v>
      </c>
      <c r="J683" s="3">
        <f>SUMIFS(tbl_OrderProduct[LinePrice],tbl_OrderProduct[OrderID],tbl_Order[[#This Row],[OrderID]])</f>
        <v>98.98</v>
      </c>
      <c r="K683" s="3" cm="1">
        <f t="array" ref="K683">tbl_Order[[#This Row],[Order Price]]*_xlfn.XLOOKUP(tbl_Order[[#This Row],[Order Year]],_xlfn.ANCHORARRAY('BYROW,BYCOL,MAP Exercises'!$J$111),'BYROW,BYCOL,MAP Exercises'!$L$111:$L$120)</f>
        <v>113.827</v>
      </c>
    </row>
    <row r="684" spans="1:11" x14ac:dyDescent="0.4">
      <c r="A684" t="s">
        <v>850</v>
      </c>
      <c r="B684" t="s">
        <v>2088</v>
      </c>
      <c r="C684" s="1">
        <v>43832</v>
      </c>
      <c r="D684" t="s">
        <v>15</v>
      </c>
      <c r="E684" t="s">
        <v>167</v>
      </c>
      <c r="F684" t="s">
        <v>16</v>
      </c>
      <c r="G684">
        <f>YEAR(tbl_Order[[#This Row],[OrderDate]])</f>
        <v>2020</v>
      </c>
      <c r="H684">
        <f>MONTH(tbl_Order[[#This Row],[OrderDate]])</f>
        <v>1</v>
      </c>
      <c r="I684" t="str">
        <f>TEXT(tbl_Order[[#This Row],[OrderDate]],"mmm")</f>
        <v>Jan</v>
      </c>
      <c r="J684" s="3">
        <f>SUMIFS(tbl_OrderProduct[LinePrice],tbl_OrderProduct[OrderID],tbl_Order[[#This Row],[OrderID]])</f>
        <v>76.98</v>
      </c>
      <c r="K684" s="3" cm="1">
        <f t="array" ref="K684">tbl_Order[[#This Row],[Order Price]]*_xlfn.XLOOKUP(tbl_Order[[#This Row],[Order Year]],_xlfn.ANCHORARRAY('BYROW,BYCOL,MAP Exercises'!$J$111),'BYROW,BYCOL,MAP Exercises'!$L$111:$L$120)</f>
        <v>90.45150000000001</v>
      </c>
    </row>
    <row r="685" spans="1:11" x14ac:dyDescent="0.4">
      <c r="A685" t="s">
        <v>851</v>
      </c>
      <c r="B685" t="s">
        <v>2364</v>
      </c>
      <c r="C685" s="1">
        <v>43834</v>
      </c>
      <c r="D685" t="s">
        <v>15</v>
      </c>
      <c r="E685" t="s">
        <v>20</v>
      </c>
      <c r="F685" t="s">
        <v>16</v>
      </c>
      <c r="G685">
        <f>YEAR(tbl_Order[[#This Row],[OrderDate]])</f>
        <v>2020</v>
      </c>
      <c r="H685">
        <f>MONTH(tbl_Order[[#This Row],[OrderDate]])</f>
        <v>1</v>
      </c>
      <c r="I685" t="str">
        <f>TEXT(tbl_Order[[#This Row],[OrderDate]],"mmm")</f>
        <v>Jan</v>
      </c>
      <c r="J685" s="3">
        <f>SUMIFS(tbl_OrderProduct[LinePrice],tbl_OrderProduct[OrderID],tbl_Order[[#This Row],[OrderID]])</f>
        <v>110.44000000000001</v>
      </c>
      <c r="K685" s="3" cm="1">
        <f t="array" ref="K685">tbl_Order[[#This Row],[Order Price]]*_xlfn.XLOOKUP(tbl_Order[[#This Row],[Order Year]],_xlfn.ANCHORARRAY('BYROW,BYCOL,MAP Exercises'!$J$111),'BYROW,BYCOL,MAP Exercises'!$L$111:$L$120)</f>
        <v>129.76700000000002</v>
      </c>
    </row>
    <row r="686" spans="1:11" x14ac:dyDescent="0.4">
      <c r="A686" t="s">
        <v>852</v>
      </c>
      <c r="B686" t="s">
        <v>2418</v>
      </c>
      <c r="C686" s="1">
        <v>43835</v>
      </c>
      <c r="D686" t="s">
        <v>17</v>
      </c>
      <c r="E686" t="s">
        <v>20</v>
      </c>
      <c r="F686" t="s">
        <v>16</v>
      </c>
      <c r="G686">
        <f>YEAR(tbl_Order[[#This Row],[OrderDate]])</f>
        <v>2020</v>
      </c>
      <c r="H686">
        <f>MONTH(tbl_Order[[#This Row],[OrderDate]])</f>
        <v>1</v>
      </c>
      <c r="I686" t="str">
        <f>TEXT(tbl_Order[[#This Row],[OrderDate]],"mmm")</f>
        <v>Jan</v>
      </c>
      <c r="J686" s="3">
        <f>SUMIFS(tbl_OrderProduct[LinePrice],tbl_OrderProduct[OrderID],tbl_Order[[#This Row],[OrderID]])</f>
        <v>63.49</v>
      </c>
      <c r="K686" s="3" cm="1">
        <f t="array" ref="K686">tbl_Order[[#This Row],[Order Price]]*_xlfn.XLOOKUP(tbl_Order[[#This Row],[Order Year]],_xlfn.ANCHORARRAY('BYROW,BYCOL,MAP Exercises'!$J$111),'BYROW,BYCOL,MAP Exercises'!$L$111:$L$120)</f>
        <v>74.600750000000005</v>
      </c>
    </row>
    <row r="687" spans="1:11" x14ac:dyDescent="0.4">
      <c r="A687" t="s">
        <v>853</v>
      </c>
      <c r="B687" t="s">
        <v>2426</v>
      </c>
      <c r="C687" s="1">
        <v>43837</v>
      </c>
      <c r="D687" t="s">
        <v>15</v>
      </c>
      <c r="E687" t="s">
        <v>167</v>
      </c>
      <c r="F687" t="s">
        <v>16</v>
      </c>
      <c r="G687">
        <f>YEAR(tbl_Order[[#This Row],[OrderDate]])</f>
        <v>2020</v>
      </c>
      <c r="H687">
        <f>MONTH(tbl_Order[[#This Row],[OrderDate]])</f>
        <v>1</v>
      </c>
      <c r="I687" t="str">
        <f>TEXT(tbl_Order[[#This Row],[OrderDate]],"mmm")</f>
        <v>Jan</v>
      </c>
      <c r="J687" s="3">
        <f>SUMIFS(tbl_OrderProduct[LinePrice],tbl_OrderProduct[OrderID],tbl_Order[[#This Row],[OrderID]])</f>
        <v>152.4</v>
      </c>
      <c r="K687" s="3" cm="1">
        <f t="array" ref="K687">tbl_Order[[#This Row],[Order Price]]*_xlfn.XLOOKUP(tbl_Order[[#This Row],[Order Year]],_xlfn.ANCHORARRAY('BYROW,BYCOL,MAP Exercises'!$J$111),'BYROW,BYCOL,MAP Exercises'!$L$111:$L$120)</f>
        <v>179.07000000000002</v>
      </c>
    </row>
    <row r="688" spans="1:11" x14ac:dyDescent="0.4">
      <c r="A688" t="s">
        <v>854</v>
      </c>
      <c r="B688" t="s">
        <v>1929</v>
      </c>
      <c r="C688" s="1">
        <v>43840</v>
      </c>
      <c r="D688" t="s">
        <v>166</v>
      </c>
      <c r="E688" t="s">
        <v>20</v>
      </c>
      <c r="F688" t="s">
        <v>16</v>
      </c>
      <c r="G688">
        <f>YEAR(tbl_Order[[#This Row],[OrderDate]])</f>
        <v>2020</v>
      </c>
      <c r="H688">
        <f>MONTH(tbl_Order[[#This Row],[OrderDate]])</f>
        <v>1</v>
      </c>
      <c r="I688" t="str">
        <f>TEXT(tbl_Order[[#This Row],[OrderDate]],"mmm")</f>
        <v>Jan</v>
      </c>
      <c r="J688" s="3">
        <f>SUMIFS(tbl_OrderProduct[LinePrice],tbl_OrderProduct[OrderID],tbl_Order[[#This Row],[OrderID]])</f>
        <v>53</v>
      </c>
      <c r="K688" s="3" cm="1">
        <f t="array" ref="K688">tbl_Order[[#This Row],[Order Price]]*_xlfn.XLOOKUP(tbl_Order[[#This Row],[Order Year]],_xlfn.ANCHORARRAY('BYROW,BYCOL,MAP Exercises'!$J$111),'BYROW,BYCOL,MAP Exercises'!$L$111:$L$120)</f>
        <v>62.275000000000006</v>
      </c>
    </row>
    <row r="689" spans="1:11" x14ac:dyDescent="0.4">
      <c r="A689" t="s">
        <v>855</v>
      </c>
      <c r="B689" t="s">
        <v>2124</v>
      </c>
      <c r="C689" s="1">
        <v>43840</v>
      </c>
      <c r="D689" t="s">
        <v>15</v>
      </c>
      <c r="E689" t="s">
        <v>18</v>
      </c>
      <c r="F689" t="s">
        <v>16</v>
      </c>
      <c r="G689">
        <f>YEAR(tbl_Order[[#This Row],[OrderDate]])</f>
        <v>2020</v>
      </c>
      <c r="H689">
        <f>MONTH(tbl_Order[[#This Row],[OrderDate]])</f>
        <v>1</v>
      </c>
      <c r="I689" t="str">
        <f>TEXT(tbl_Order[[#This Row],[OrderDate]],"mmm")</f>
        <v>Jan</v>
      </c>
      <c r="J689" s="3">
        <f>SUMIFS(tbl_OrderProduct[LinePrice],tbl_OrderProduct[OrderID],tbl_Order[[#This Row],[OrderID]])</f>
        <v>152.48000000000002</v>
      </c>
      <c r="K689" s="3" cm="1">
        <f t="array" ref="K689">tbl_Order[[#This Row],[Order Price]]*_xlfn.XLOOKUP(tbl_Order[[#This Row],[Order Year]],_xlfn.ANCHORARRAY('BYROW,BYCOL,MAP Exercises'!$J$111),'BYROW,BYCOL,MAP Exercises'!$L$111:$L$120)</f>
        <v>179.16400000000002</v>
      </c>
    </row>
    <row r="690" spans="1:11" x14ac:dyDescent="0.4">
      <c r="A690" t="s">
        <v>856</v>
      </c>
      <c r="B690" t="s">
        <v>1984</v>
      </c>
      <c r="C690" s="1">
        <v>43844</v>
      </c>
      <c r="D690" t="s">
        <v>17</v>
      </c>
      <c r="E690" t="s">
        <v>18</v>
      </c>
      <c r="F690" t="s">
        <v>16</v>
      </c>
      <c r="G690">
        <f>YEAR(tbl_Order[[#This Row],[OrderDate]])</f>
        <v>2020</v>
      </c>
      <c r="H690">
        <f>MONTH(tbl_Order[[#This Row],[OrderDate]])</f>
        <v>1</v>
      </c>
      <c r="I690" t="str">
        <f>TEXT(tbl_Order[[#This Row],[OrderDate]],"mmm")</f>
        <v>Jan</v>
      </c>
      <c r="J690" s="3">
        <f>SUMIFS(tbl_OrderProduct[LinePrice],tbl_OrderProduct[OrderID],tbl_Order[[#This Row],[OrderID]])</f>
        <v>34</v>
      </c>
      <c r="K690" s="3" cm="1">
        <f t="array" ref="K690">tbl_Order[[#This Row],[Order Price]]*_xlfn.XLOOKUP(tbl_Order[[#This Row],[Order Year]],_xlfn.ANCHORARRAY('BYROW,BYCOL,MAP Exercises'!$J$111),'BYROW,BYCOL,MAP Exercises'!$L$111:$L$120)</f>
        <v>39.950000000000003</v>
      </c>
    </row>
    <row r="691" spans="1:11" x14ac:dyDescent="0.4">
      <c r="A691" t="s">
        <v>857</v>
      </c>
      <c r="B691" t="s">
        <v>2145</v>
      </c>
      <c r="C691" s="1">
        <v>43847</v>
      </c>
      <c r="D691" t="s">
        <v>15</v>
      </c>
      <c r="E691" t="s">
        <v>18</v>
      </c>
      <c r="F691" t="s">
        <v>16</v>
      </c>
      <c r="G691">
        <f>YEAR(tbl_Order[[#This Row],[OrderDate]])</f>
        <v>2020</v>
      </c>
      <c r="H691">
        <f>MONTH(tbl_Order[[#This Row],[OrderDate]])</f>
        <v>1</v>
      </c>
      <c r="I691" t="str">
        <f>TEXT(tbl_Order[[#This Row],[OrderDate]],"mmm")</f>
        <v>Jan</v>
      </c>
      <c r="J691" s="3">
        <f>SUMIFS(tbl_OrderProduct[LinePrice],tbl_OrderProduct[OrderID],tbl_Order[[#This Row],[OrderID]])</f>
        <v>29</v>
      </c>
      <c r="K691" s="3" cm="1">
        <f t="array" ref="K691">tbl_Order[[#This Row],[Order Price]]*_xlfn.XLOOKUP(tbl_Order[[#This Row],[Order Year]],_xlfn.ANCHORARRAY('BYROW,BYCOL,MAP Exercises'!$J$111),'BYROW,BYCOL,MAP Exercises'!$L$111:$L$120)</f>
        <v>34.075000000000003</v>
      </c>
    </row>
    <row r="692" spans="1:11" x14ac:dyDescent="0.4">
      <c r="A692" t="s">
        <v>858</v>
      </c>
      <c r="B692" t="s">
        <v>2068</v>
      </c>
      <c r="C692" s="1">
        <v>43848</v>
      </c>
      <c r="D692" t="s">
        <v>15</v>
      </c>
      <c r="E692" t="s">
        <v>167</v>
      </c>
      <c r="F692" t="s">
        <v>16</v>
      </c>
      <c r="G692">
        <f>YEAR(tbl_Order[[#This Row],[OrderDate]])</f>
        <v>2020</v>
      </c>
      <c r="H692">
        <f>MONTH(tbl_Order[[#This Row],[OrderDate]])</f>
        <v>1</v>
      </c>
      <c r="I692" t="str">
        <f>TEXT(tbl_Order[[#This Row],[OrderDate]],"mmm")</f>
        <v>Jan</v>
      </c>
      <c r="J692" s="3">
        <f>SUMIFS(tbl_OrderProduct[LinePrice],tbl_OrderProduct[OrderID],tbl_Order[[#This Row],[OrderID]])</f>
        <v>37.950000000000003</v>
      </c>
      <c r="K692" s="3" cm="1">
        <f t="array" ref="K692">tbl_Order[[#This Row],[Order Price]]*_xlfn.XLOOKUP(tbl_Order[[#This Row],[Order Year]],_xlfn.ANCHORARRAY('BYROW,BYCOL,MAP Exercises'!$J$111),'BYROW,BYCOL,MAP Exercises'!$L$111:$L$120)</f>
        <v>44.591250000000002</v>
      </c>
    </row>
    <row r="693" spans="1:11" x14ac:dyDescent="0.4">
      <c r="A693" t="s">
        <v>859</v>
      </c>
      <c r="B693" t="s">
        <v>2635</v>
      </c>
      <c r="C693" s="1">
        <v>43851</v>
      </c>
      <c r="D693" t="s">
        <v>15</v>
      </c>
      <c r="E693" t="s">
        <v>167</v>
      </c>
      <c r="F693" t="s">
        <v>16</v>
      </c>
      <c r="G693">
        <f>YEAR(tbl_Order[[#This Row],[OrderDate]])</f>
        <v>2020</v>
      </c>
      <c r="H693">
        <f>MONTH(tbl_Order[[#This Row],[OrderDate]])</f>
        <v>1</v>
      </c>
      <c r="I693" t="str">
        <f>TEXT(tbl_Order[[#This Row],[OrderDate]],"mmm")</f>
        <v>Jan</v>
      </c>
      <c r="J693" s="3">
        <f>SUMIFS(tbl_OrderProduct[LinePrice],tbl_OrderProduct[OrderID],tbl_Order[[#This Row],[OrderID]])</f>
        <v>53.45</v>
      </c>
      <c r="K693" s="3" cm="1">
        <f t="array" ref="K693">tbl_Order[[#This Row],[Order Price]]*_xlfn.XLOOKUP(tbl_Order[[#This Row],[Order Year]],_xlfn.ANCHORARRAY('BYROW,BYCOL,MAP Exercises'!$J$111),'BYROW,BYCOL,MAP Exercises'!$L$111:$L$120)</f>
        <v>62.803750000000008</v>
      </c>
    </row>
    <row r="694" spans="1:11" x14ac:dyDescent="0.4">
      <c r="A694" t="s">
        <v>860</v>
      </c>
      <c r="B694" t="s">
        <v>1835</v>
      </c>
      <c r="C694" s="1">
        <v>43853</v>
      </c>
      <c r="D694" t="s">
        <v>17</v>
      </c>
      <c r="E694" t="s">
        <v>18</v>
      </c>
      <c r="F694" t="s">
        <v>16</v>
      </c>
      <c r="G694">
        <f>YEAR(tbl_Order[[#This Row],[OrderDate]])</f>
        <v>2020</v>
      </c>
      <c r="H694">
        <f>MONTH(tbl_Order[[#This Row],[OrderDate]])</f>
        <v>1</v>
      </c>
      <c r="I694" t="str">
        <f>TEXT(tbl_Order[[#This Row],[OrderDate]],"mmm")</f>
        <v>Jan</v>
      </c>
      <c r="J694" s="3">
        <f>SUMIFS(tbl_OrderProduct[LinePrice],tbl_OrderProduct[OrderID],tbl_Order[[#This Row],[OrderID]])</f>
        <v>40.5</v>
      </c>
      <c r="K694" s="3" cm="1">
        <f t="array" ref="K694">tbl_Order[[#This Row],[Order Price]]*_xlfn.XLOOKUP(tbl_Order[[#This Row],[Order Year]],_xlfn.ANCHORARRAY('BYROW,BYCOL,MAP Exercises'!$J$111),'BYROW,BYCOL,MAP Exercises'!$L$111:$L$120)</f>
        <v>47.587499999999999</v>
      </c>
    </row>
    <row r="695" spans="1:11" x14ac:dyDescent="0.4">
      <c r="A695" t="s">
        <v>861</v>
      </c>
      <c r="B695" t="s">
        <v>2458</v>
      </c>
      <c r="C695" s="1">
        <v>43856</v>
      </c>
      <c r="D695" t="s">
        <v>17</v>
      </c>
      <c r="E695" t="s">
        <v>167</v>
      </c>
      <c r="F695" t="s">
        <v>16</v>
      </c>
      <c r="G695">
        <f>YEAR(tbl_Order[[#This Row],[OrderDate]])</f>
        <v>2020</v>
      </c>
      <c r="H695">
        <f>MONTH(tbl_Order[[#This Row],[OrderDate]])</f>
        <v>1</v>
      </c>
      <c r="I695" t="str">
        <f>TEXT(tbl_Order[[#This Row],[OrderDate]],"mmm")</f>
        <v>Jan</v>
      </c>
      <c r="J695" s="3">
        <f>SUMIFS(tbl_OrderProduct[LinePrice],tbl_OrderProduct[OrderID],tbl_Order[[#This Row],[OrderID]])</f>
        <v>131.98000000000002</v>
      </c>
      <c r="K695" s="3" cm="1">
        <f t="array" ref="K695">tbl_Order[[#This Row],[Order Price]]*_xlfn.XLOOKUP(tbl_Order[[#This Row],[Order Year]],_xlfn.ANCHORARRAY('BYROW,BYCOL,MAP Exercises'!$J$111),'BYROW,BYCOL,MAP Exercises'!$L$111:$L$120)</f>
        <v>155.07650000000004</v>
      </c>
    </row>
    <row r="696" spans="1:11" x14ac:dyDescent="0.4">
      <c r="A696" t="s">
        <v>862</v>
      </c>
      <c r="B696" t="s">
        <v>1894</v>
      </c>
      <c r="C696" s="1">
        <v>43859</v>
      </c>
      <c r="D696" t="s">
        <v>15</v>
      </c>
      <c r="E696" t="s">
        <v>20</v>
      </c>
      <c r="F696" t="s">
        <v>16</v>
      </c>
      <c r="G696">
        <f>YEAR(tbl_Order[[#This Row],[OrderDate]])</f>
        <v>2020</v>
      </c>
      <c r="H696">
        <f>MONTH(tbl_Order[[#This Row],[OrderDate]])</f>
        <v>1</v>
      </c>
      <c r="I696" t="str">
        <f>TEXT(tbl_Order[[#This Row],[OrderDate]],"mmm")</f>
        <v>Jan</v>
      </c>
      <c r="J696" s="3">
        <f>SUMIFS(tbl_OrderProduct[LinePrice],tbl_OrderProduct[OrderID],tbl_Order[[#This Row],[OrderID]])</f>
        <v>171</v>
      </c>
      <c r="K696" s="3" cm="1">
        <f t="array" ref="K696">tbl_Order[[#This Row],[Order Price]]*_xlfn.XLOOKUP(tbl_Order[[#This Row],[Order Year]],_xlfn.ANCHORARRAY('BYROW,BYCOL,MAP Exercises'!$J$111),'BYROW,BYCOL,MAP Exercises'!$L$111:$L$120)</f>
        <v>200.92500000000001</v>
      </c>
    </row>
    <row r="697" spans="1:11" x14ac:dyDescent="0.4">
      <c r="A697" t="s">
        <v>863</v>
      </c>
      <c r="B697" t="s">
        <v>2596</v>
      </c>
      <c r="C697" s="1">
        <v>43861</v>
      </c>
      <c r="D697" t="s">
        <v>17</v>
      </c>
      <c r="E697" t="s">
        <v>18</v>
      </c>
      <c r="F697" t="s">
        <v>16</v>
      </c>
      <c r="G697">
        <f>YEAR(tbl_Order[[#This Row],[OrderDate]])</f>
        <v>2020</v>
      </c>
      <c r="H697">
        <f>MONTH(tbl_Order[[#This Row],[OrderDate]])</f>
        <v>1</v>
      </c>
      <c r="I697" t="str">
        <f>TEXT(tbl_Order[[#This Row],[OrderDate]],"mmm")</f>
        <v>Jan</v>
      </c>
      <c r="J697" s="3">
        <f>SUMIFS(tbl_OrderProduct[LinePrice],tbl_OrderProduct[OrderID],tbl_Order[[#This Row],[OrderID]])</f>
        <v>216.74</v>
      </c>
      <c r="K697" s="3" cm="1">
        <f t="array" ref="K697">tbl_Order[[#This Row],[Order Price]]*_xlfn.XLOOKUP(tbl_Order[[#This Row],[Order Year]],_xlfn.ANCHORARRAY('BYROW,BYCOL,MAP Exercises'!$J$111),'BYROW,BYCOL,MAP Exercises'!$L$111:$L$120)</f>
        <v>254.66950000000003</v>
      </c>
    </row>
    <row r="698" spans="1:11" x14ac:dyDescent="0.4">
      <c r="A698" t="s">
        <v>864</v>
      </c>
      <c r="B698" t="s">
        <v>2160</v>
      </c>
      <c r="C698" s="1">
        <v>43863</v>
      </c>
      <c r="D698" t="s">
        <v>15</v>
      </c>
      <c r="E698" t="s">
        <v>20</v>
      </c>
      <c r="F698" t="s">
        <v>16</v>
      </c>
      <c r="G698">
        <f>YEAR(tbl_Order[[#This Row],[OrderDate]])</f>
        <v>2020</v>
      </c>
      <c r="H698">
        <f>MONTH(tbl_Order[[#This Row],[OrderDate]])</f>
        <v>2</v>
      </c>
      <c r="I698" t="str">
        <f>TEXT(tbl_Order[[#This Row],[OrderDate]],"mmm")</f>
        <v>Feb</v>
      </c>
      <c r="J698" s="3">
        <f>SUMIFS(tbl_OrderProduct[LinePrice],tbl_OrderProduct[OrderID],tbl_Order[[#This Row],[OrderID]])</f>
        <v>308.83</v>
      </c>
      <c r="K698" s="3" cm="1">
        <f t="array" ref="K698">tbl_Order[[#This Row],[Order Price]]*_xlfn.XLOOKUP(tbl_Order[[#This Row],[Order Year]],_xlfn.ANCHORARRAY('BYROW,BYCOL,MAP Exercises'!$J$111),'BYROW,BYCOL,MAP Exercises'!$L$111:$L$120)</f>
        <v>362.87524999999999</v>
      </c>
    </row>
    <row r="699" spans="1:11" x14ac:dyDescent="0.4">
      <c r="A699" t="s">
        <v>865</v>
      </c>
      <c r="B699" t="s">
        <v>2224</v>
      </c>
      <c r="C699" s="1">
        <v>43866</v>
      </c>
      <c r="D699" t="s">
        <v>15</v>
      </c>
      <c r="E699" t="s">
        <v>18</v>
      </c>
      <c r="F699" t="s">
        <v>16</v>
      </c>
      <c r="G699">
        <f>YEAR(tbl_Order[[#This Row],[OrderDate]])</f>
        <v>2020</v>
      </c>
      <c r="H699">
        <f>MONTH(tbl_Order[[#This Row],[OrderDate]])</f>
        <v>2</v>
      </c>
      <c r="I699" t="str">
        <f>TEXT(tbl_Order[[#This Row],[OrderDate]],"mmm")</f>
        <v>Feb</v>
      </c>
      <c r="J699" s="3">
        <f>SUMIFS(tbl_OrderProduct[LinePrice],tbl_OrderProduct[OrderID],tbl_Order[[#This Row],[OrderID]])</f>
        <v>21.95</v>
      </c>
      <c r="K699" s="3" cm="1">
        <f t="array" ref="K699">tbl_Order[[#This Row],[Order Price]]*_xlfn.XLOOKUP(tbl_Order[[#This Row],[Order Year]],_xlfn.ANCHORARRAY('BYROW,BYCOL,MAP Exercises'!$J$111),'BYROW,BYCOL,MAP Exercises'!$L$111:$L$120)</f>
        <v>25.791250000000002</v>
      </c>
    </row>
    <row r="700" spans="1:11" x14ac:dyDescent="0.4">
      <c r="A700" t="s">
        <v>866</v>
      </c>
      <c r="B700" t="s">
        <v>2576</v>
      </c>
      <c r="C700" s="1">
        <v>43870</v>
      </c>
      <c r="D700" t="s">
        <v>15</v>
      </c>
      <c r="E700" t="s">
        <v>167</v>
      </c>
      <c r="F700" t="s">
        <v>16</v>
      </c>
      <c r="G700">
        <f>YEAR(tbl_Order[[#This Row],[OrderDate]])</f>
        <v>2020</v>
      </c>
      <c r="H700">
        <f>MONTH(tbl_Order[[#This Row],[OrderDate]])</f>
        <v>2</v>
      </c>
      <c r="I700" t="str">
        <f>TEXT(tbl_Order[[#This Row],[OrderDate]],"mmm")</f>
        <v>Feb</v>
      </c>
      <c r="J700" s="3">
        <f>SUMIFS(tbl_OrderProduct[LinePrice],tbl_OrderProduct[OrderID],tbl_Order[[#This Row],[OrderID]])</f>
        <v>26.49</v>
      </c>
      <c r="K700" s="3" cm="1">
        <f t="array" ref="K700">tbl_Order[[#This Row],[Order Price]]*_xlfn.XLOOKUP(tbl_Order[[#This Row],[Order Year]],_xlfn.ANCHORARRAY('BYROW,BYCOL,MAP Exercises'!$J$111),'BYROW,BYCOL,MAP Exercises'!$L$111:$L$120)</f>
        <v>31.12575</v>
      </c>
    </row>
    <row r="701" spans="1:11" x14ac:dyDescent="0.4">
      <c r="A701" t="s">
        <v>867</v>
      </c>
      <c r="B701" t="s">
        <v>1785</v>
      </c>
      <c r="C701" s="1">
        <v>43872</v>
      </c>
      <c r="D701" t="s">
        <v>17</v>
      </c>
      <c r="E701" t="s">
        <v>167</v>
      </c>
      <c r="F701" t="s">
        <v>16</v>
      </c>
      <c r="G701">
        <f>YEAR(tbl_Order[[#This Row],[OrderDate]])</f>
        <v>2020</v>
      </c>
      <c r="H701">
        <f>MONTH(tbl_Order[[#This Row],[OrderDate]])</f>
        <v>2</v>
      </c>
      <c r="I701" t="str">
        <f>TEXT(tbl_Order[[#This Row],[OrderDate]],"mmm")</f>
        <v>Feb</v>
      </c>
      <c r="J701" s="3">
        <f>SUMIFS(tbl_OrderProduct[LinePrice],tbl_OrderProduct[OrderID],tbl_Order[[#This Row],[OrderID]])</f>
        <v>293.44</v>
      </c>
      <c r="K701" s="3" cm="1">
        <f t="array" ref="K701">tbl_Order[[#This Row],[Order Price]]*_xlfn.XLOOKUP(tbl_Order[[#This Row],[Order Year]],_xlfn.ANCHORARRAY('BYROW,BYCOL,MAP Exercises'!$J$111),'BYROW,BYCOL,MAP Exercises'!$L$111:$L$120)</f>
        <v>344.79200000000003</v>
      </c>
    </row>
    <row r="702" spans="1:11" x14ac:dyDescent="0.4">
      <c r="A702" t="s">
        <v>868</v>
      </c>
      <c r="B702" t="s">
        <v>2438</v>
      </c>
      <c r="C702" s="1">
        <v>43872</v>
      </c>
      <c r="D702" t="s">
        <v>17</v>
      </c>
      <c r="E702" t="s">
        <v>167</v>
      </c>
      <c r="F702" t="s">
        <v>16</v>
      </c>
      <c r="G702">
        <f>YEAR(tbl_Order[[#This Row],[OrderDate]])</f>
        <v>2020</v>
      </c>
      <c r="H702">
        <f>MONTH(tbl_Order[[#This Row],[OrderDate]])</f>
        <v>2</v>
      </c>
      <c r="I702" t="str">
        <f>TEXT(tbl_Order[[#This Row],[OrderDate]],"mmm")</f>
        <v>Feb</v>
      </c>
      <c r="J702" s="3">
        <f>SUMIFS(tbl_OrderProduct[LinePrice],tbl_OrderProduct[OrderID],tbl_Order[[#This Row],[OrderID]])</f>
        <v>73.95</v>
      </c>
      <c r="K702" s="3" cm="1">
        <f t="array" ref="K702">tbl_Order[[#This Row],[Order Price]]*_xlfn.XLOOKUP(tbl_Order[[#This Row],[Order Year]],_xlfn.ANCHORARRAY('BYROW,BYCOL,MAP Exercises'!$J$111),'BYROW,BYCOL,MAP Exercises'!$L$111:$L$120)</f>
        <v>86.891250000000014</v>
      </c>
    </row>
    <row r="703" spans="1:11" x14ac:dyDescent="0.4">
      <c r="A703" t="s">
        <v>869</v>
      </c>
      <c r="B703" t="s">
        <v>2638</v>
      </c>
      <c r="C703" s="1">
        <v>43875</v>
      </c>
      <c r="D703" t="s">
        <v>15</v>
      </c>
      <c r="E703" t="s">
        <v>167</v>
      </c>
      <c r="F703" t="s">
        <v>16</v>
      </c>
      <c r="G703">
        <f>YEAR(tbl_Order[[#This Row],[OrderDate]])</f>
        <v>2020</v>
      </c>
      <c r="H703">
        <f>MONTH(tbl_Order[[#This Row],[OrderDate]])</f>
        <v>2</v>
      </c>
      <c r="I703" t="str">
        <f>TEXT(tbl_Order[[#This Row],[OrderDate]],"mmm")</f>
        <v>Feb</v>
      </c>
      <c r="J703" s="3">
        <f>SUMIFS(tbl_OrderProduct[LinePrice],tbl_OrderProduct[OrderID],tbl_Order[[#This Row],[OrderID]])</f>
        <v>81.98</v>
      </c>
      <c r="K703" s="3" cm="1">
        <f t="array" ref="K703">tbl_Order[[#This Row],[Order Price]]*_xlfn.XLOOKUP(tbl_Order[[#This Row],[Order Year]],_xlfn.ANCHORARRAY('BYROW,BYCOL,MAP Exercises'!$J$111),'BYROW,BYCOL,MAP Exercises'!$L$111:$L$120)</f>
        <v>96.32650000000001</v>
      </c>
    </row>
    <row r="704" spans="1:11" x14ac:dyDescent="0.4">
      <c r="A704" t="s">
        <v>870</v>
      </c>
      <c r="B704" t="s">
        <v>2608</v>
      </c>
      <c r="C704" s="1">
        <v>43879</v>
      </c>
      <c r="D704" t="s">
        <v>17</v>
      </c>
      <c r="E704" t="s">
        <v>167</v>
      </c>
      <c r="F704" t="s">
        <v>16</v>
      </c>
      <c r="G704">
        <f>YEAR(tbl_Order[[#This Row],[OrderDate]])</f>
        <v>2020</v>
      </c>
      <c r="H704">
        <f>MONTH(tbl_Order[[#This Row],[OrderDate]])</f>
        <v>2</v>
      </c>
      <c r="I704" t="str">
        <f>TEXT(tbl_Order[[#This Row],[OrderDate]],"mmm")</f>
        <v>Feb</v>
      </c>
      <c r="J704" s="3">
        <f>SUMIFS(tbl_OrderProduct[LinePrice],tbl_OrderProduct[OrderID],tbl_Order[[#This Row],[OrderID]])</f>
        <v>229.99</v>
      </c>
      <c r="K704" s="3" cm="1">
        <f t="array" ref="K704">tbl_Order[[#This Row],[Order Price]]*_xlfn.XLOOKUP(tbl_Order[[#This Row],[Order Year]],_xlfn.ANCHORARRAY('BYROW,BYCOL,MAP Exercises'!$J$111),'BYROW,BYCOL,MAP Exercises'!$L$111:$L$120)</f>
        <v>270.23824999999999</v>
      </c>
    </row>
    <row r="705" spans="1:11" x14ac:dyDescent="0.4">
      <c r="A705" t="s">
        <v>871</v>
      </c>
      <c r="B705" t="s">
        <v>1876</v>
      </c>
      <c r="C705" s="1">
        <v>43882</v>
      </c>
      <c r="D705" t="s">
        <v>17</v>
      </c>
      <c r="E705" t="s">
        <v>18</v>
      </c>
      <c r="F705" t="s">
        <v>16</v>
      </c>
      <c r="G705">
        <f>YEAR(tbl_Order[[#This Row],[OrderDate]])</f>
        <v>2020</v>
      </c>
      <c r="H705">
        <f>MONTH(tbl_Order[[#This Row],[OrderDate]])</f>
        <v>2</v>
      </c>
      <c r="I705" t="str">
        <f>TEXT(tbl_Order[[#This Row],[OrderDate]],"mmm")</f>
        <v>Feb</v>
      </c>
      <c r="J705" s="3">
        <f>SUMIFS(tbl_OrderProduct[LinePrice],tbl_OrderProduct[OrderID],tbl_Order[[#This Row],[OrderID]])</f>
        <v>43.9</v>
      </c>
      <c r="K705" s="3" cm="1">
        <f t="array" ref="K705">tbl_Order[[#This Row],[Order Price]]*_xlfn.XLOOKUP(tbl_Order[[#This Row],[Order Year]],_xlfn.ANCHORARRAY('BYROW,BYCOL,MAP Exercises'!$J$111),'BYROW,BYCOL,MAP Exercises'!$L$111:$L$120)</f>
        <v>51.582500000000003</v>
      </c>
    </row>
    <row r="706" spans="1:11" x14ac:dyDescent="0.4">
      <c r="A706" t="s">
        <v>872</v>
      </c>
      <c r="B706" t="s">
        <v>1946</v>
      </c>
      <c r="C706" s="1">
        <v>43883</v>
      </c>
      <c r="D706" t="s">
        <v>166</v>
      </c>
      <c r="E706" t="s">
        <v>20</v>
      </c>
      <c r="F706" t="s">
        <v>16</v>
      </c>
      <c r="G706">
        <f>YEAR(tbl_Order[[#This Row],[OrderDate]])</f>
        <v>2020</v>
      </c>
      <c r="H706">
        <f>MONTH(tbl_Order[[#This Row],[OrderDate]])</f>
        <v>2</v>
      </c>
      <c r="I706" t="str">
        <f>TEXT(tbl_Order[[#This Row],[OrderDate]],"mmm")</f>
        <v>Feb</v>
      </c>
      <c r="J706" s="3">
        <f>SUMIFS(tbl_OrderProduct[LinePrice],tbl_OrderProduct[OrderID],tbl_Order[[#This Row],[OrderID]])</f>
        <v>16.5</v>
      </c>
      <c r="K706" s="3" cm="1">
        <f t="array" ref="K706">tbl_Order[[#This Row],[Order Price]]*_xlfn.XLOOKUP(tbl_Order[[#This Row],[Order Year]],_xlfn.ANCHORARRAY('BYROW,BYCOL,MAP Exercises'!$J$111),'BYROW,BYCOL,MAP Exercises'!$L$111:$L$120)</f>
        <v>19.387499999999999</v>
      </c>
    </row>
    <row r="707" spans="1:11" x14ac:dyDescent="0.4">
      <c r="A707" t="s">
        <v>873</v>
      </c>
      <c r="B707" t="s">
        <v>2550</v>
      </c>
      <c r="C707" s="1">
        <v>43884</v>
      </c>
      <c r="D707" t="s">
        <v>15</v>
      </c>
      <c r="E707" t="s">
        <v>167</v>
      </c>
      <c r="F707" t="s">
        <v>16</v>
      </c>
      <c r="G707">
        <f>YEAR(tbl_Order[[#This Row],[OrderDate]])</f>
        <v>2020</v>
      </c>
      <c r="H707">
        <f>MONTH(tbl_Order[[#This Row],[OrderDate]])</f>
        <v>2</v>
      </c>
      <c r="I707" t="str">
        <f>TEXT(tbl_Order[[#This Row],[OrderDate]],"mmm")</f>
        <v>Feb</v>
      </c>
      <c r="J707" s="3">
        <f>SUMIFS(tbl_OrderProduct[LinePrice],tbl_OrderProduct[OrderID],tbl_Order[[#This Row],[OrderID]])</f>
        <v>54.99</v>
      </c>
      <c r="K707" s="3" cm="1">
        <f t="array" ref="K707">tbl_Order[[#This Row],[Order Price]]*_xlfn.XLOOKUP(tbl_Order[[#This Row],[Order Year]],_xlfn.ANCHORARRAY('BYROW,BYCOL,MAP Exercises'!$J$111),'BYROW,BYCOL,MAP Exercises'!$L$111:$L$120)</f>
        <v>64.613250000000008</v>
      </c>
    </row>
    <row r="708" spans="1:11" x14ac:dyDescent="0.4">
      <c r="A708" t="s">
        <v>874</v>
      </c>
      <c r="B708" t="s">
        <v>2187</v>
      </c>
      <c r="C708" s="1">
        <v>43887</v>
      </c>
      <c r="D708" t="s">
        <v>15</v>
      </c>
      <c r="E708" t="s">
        <v>20</v>
      </c>
      <c r="F708" t="s">
        <v>16</v>
      </c>
      <c r="G708">
        <f>YEAR(tbl_Order[[#This Row],[OrderDate]])</f>
        <v>2020</v>
      </c>
      <c r="H708">
        <f>MONTH(tbl_Order[[#This Row],[OrderDate]])</f>
        <v>2</v>
      </c>
      <c r="I708" t="str">
        <f>TEXT(tbl_Order[[#This Row],[OrderDate]],"mmm")</f>
        <v>Feb</v>
      </c>
      <c r="J708" s="3">
        <f>SUMIFS(tbl_OrderProduct[LinePrice],tbl_OrderProduct[OrderID],tbl_Order[[#This Row],[OrderID]])</f>
        <v>49</v>
      </c>
      <c r="K708" s="3" cm="1">
        <f t="array" ref="K708">tbl_Order[[#This Row],[Order Price]]*_xlfn.XLOOKUP(tbl_Order[[#This Row],[Order Year]],_xlfn.ANCHORARRAY('BYROW,BYCOL,MAP Exercises'!$J$111),'BYROW,BYCOL,MAP Exercises'!$L$111:$L$120)</f>
        <v>57.575000000000003</v>
      </c>
    </row>
    <row r="709" spans="1:11" x14ac:dyDescent="0.4">
      <c r="A709" t="s">
        <v>875</v>
      </c>
      <c r="B709" t="s">
        <v>2205</v>
      </c>
      <c r="C709" s="1">
        <v>43887</v>
      </c>
      <c r="D709" t="s">
        <v>15</v>
      </c>
      <c r="E709" t="s">
        <v>167</v>
      </c>
      <c r="F709" t="s">
        <v>16</v>
      </c>
      <c r="G709">
        <f>YEAR(tbl_Order[[#This Row],[OrderDate]])</f>
        <v>2020</v>
      </c>
      <c r="H709">
        <f>MONTH(tbl_Order[[#This Row],[OrderDate]])</f>
        <v>2</v>
      </c>
      <c r="I709" t="str">
        <f>TEXT(tbl_Order[[#This Row],[OrderDate]],"mmm")</f>
        <v>Feb</v>
      </c>
      <c r="J709" s="3">
        <f>SUMIFS(tbl_OrderProduct[LinePrice],tbl_OrderProduct[OrderID],tbl_Order[[#This Row],[OrderID]])</f>
        <v>86.5</v>
      </c>
      <c r="K709" s="3" cm="1">
        <f t="array" ref="K709">tbl_Order[[#This Row],[Order Price]]*_xlfn.XLOOKUP(tbl_Order[[#This Row],[Order Year]],_xlfn.ANCHORARRAY('BYROW,BYCOL,MAP Exercises'!$J$111),'BYROW,BYCOL,MAP Exercises'!$L$111:$L$120)</f>
        <v>101.6375</v>
      </c>
    </row>
    <row r="710" spans="1:11" x14ac:dyDescent="0.4">
      <c r="A710" t="s">
        <v>876</v>
      </c>
      <c r="B710" t="s">
        <v>1819</v>
      </c>
      <c r="C710" s="1">
        <v>43890</v>
      </c>
      <c r="D710" t="s">
        <v>15</v>
      </c>
      <c r="E710" t="s">
        <v>20</v>
      </c>
      <c r="F710" t="s">
        <v>16</v>
      </c>
      <c r="G710">
        <f>YEAR(tbl_Order[[#This Row],[OrderDate]])</f>
        <v>2020</v>
      </c>
      <c r="H710">
        <f>MONTH(tbl_Order[[#This Row],[OrderDate]])</f>
        <v>2</v>
      </c>
      <c r="I710" t="str">
        <f>TEXT(tbl_Order[[#This Row],[OrderDate]],"mmm")</f>
        <v>Feb</v>
      </c>
      <c r="J710" s="3">
        <f>SUMIFS(tbl_OrderProduct[LinePrice],tbl_OrderProduct[OrderID],tbl_Order[[#This Row],[OrderID]])</f>
        <v>107.98</v>
      </c>
      <c r="K710" s="3" cm="1">
        <f t="array" ref="K710">tbl_Order[[#This Row],[Order Price]]*_xlfn.XLOOKUP(tbl_Order[[#This Row],[Order Year]],_xlfn.ANCHORARRAY('BYROW,BYCOL,MAP Exercises'!$J$111),'BYROW,BYCOL,MAP Exercises'!$L$111:$L$120)</f>
        <v>126.87650000000001</v>
      </c>
    </row>
    <row r="711" spans="1:11" x14ac:dyDescent="0.4">
      <c r="A711" t="s">
        <v>877</v>
      </c>
      <c r="B711" t="s">
        <v>2353</v>
      </c>
      <c r="C711" s="1">
        <v>43891</v>
      </c>
      <c r="D711" t="s">
        <v>15</v>
      </c>
      <c r="E711" t="s">
        <v>167</v>
      </c>
      <c r="F711" t="s">
        <v>16</v>
      </c>
      <c r="G711">
        <f>YEAR(tbl_Order[[#This Row],[OrderDate]])</f>
        <v>2020</v>
      </c>
      <c r="H711">
        <f>MONTH(tbl_Order[[#This Row],[OrderDate]])</f>
        <v>3</v>
      </c>
      <c r="I711" t="str">
        <f>TEXT(tbl_Order[[#This Row],[OrderDate]],"mmm")</f>
        <v>Mar</v>
      </c>
      <c r="J711" s="3">
        <f>SUMIFS(tbl_OrderProduct[LinePrice],tbl_OrderProduct[OrderID],tbl_Order[[#This Row],[OrderID]])</f>
        <v>147.9</v>
      </c>
      <c r="K711" s="3" cm="1">
        <f t="array" ref="K711">tbl_Order[[#This Row],[Order Price]]*_xlfn.XLOOKUP(tbl_Order[[#This Row],[Order Year]],_xlfn.ANCHORARRAY('BYROW,BYCOL,MAP Exercises'!$J$111),'BYROW,BYCOL,MAP Exercises'!$L$111:$L$120)</f>
        <v>173.78250000000003</v>
      </c>
    </row>
    <row r="712" spans="1:11" x14ac:dyDescent="0.4">
      <c r="A712" t="s">
        <v>878</v>
      </c>
      <c r="B712" t="s">
        <v>2080</v>
      </c>
      <c r="C712" s="1">
        <v>43891</v>
      </c>
      <c r="D712" t="s">
        <v>17</v>
      </c>
      <c r="E712" t="s">
        <v>18</v>
      </c>
      <c r="F712" t="s">
        <v>16</v>
      </c>
      <c r="G712">
        <f>YEAR(tbl_Order[[#This Row],[OrderDate]])</f>
        <v>2020</v>
      </c>
      <c r="H712">
        <f>MONTH(tbl_Order[[#This Row],[OrderDate]])</f>
        <v>3</v>
      </c>
      <c r="I712" t="str">
        <f>TEXT(tbl_Order[[#This Row],[OrderDate]],"mmm")</f>
        <v>Mar</v>
      </c>
      <c r="J712" s="3">
        <f>SUMIFS(tbl_OrderProduct[LinePrice],tbl_OrderProduct[OrderID],tbl_Order[[#This Row],[OrderID]])</f>
        <v>58.99</v>
      </c>
      <c r="K712" s="3" cm="1">
        <f t="array" ref="K712">tbl_Order[[#This Row],[Order Price]]*_xlfn.XLOOKUP(tbl_Order[[#This Row],[Order Year]],_xlfn.ANCHORARRAY('BYROW,BYCOL,MAP Exercises'!$J$111),'BYROW,BYCOL,MAP Exercises'!$L$111:$L$120)</f>
        <v>69.313250000000011</v>
      </c>
    </row>
    <row r="713" spans="1:11" x14ac:dyDescent="0.4">
      <c r="A713" t="s">
        <v>879</v>
      </c>
      <c r="B713" t="s">
        <v>2523</v>
      </c>
      <c r="C713" s="1">
        <v>43893</v>
      </c>
      <c r="D713" t="s">
        <v>15</v>
      </c>
      <c r="E713" t="s">
        <v>167</v>
      </c>
      <c r="F713" t="s">
        <v>16</v>
      </c>
      <c r="G713">
        <f>YEAR(tbl_Order[[#This Row],[OrderDate]])</f>
        <v>2020</v>
      </c>
      <c r="H713">
        <f>MONTH(tbl_Order[[#This Row],[OrderDate]])</f>
        <v>3</v>
      </c>
      <c r="I713" t="str">
        <f>TEXT(tbl_Order[[#This Row],[OrderDate]],"mmm")</f>
        <v>Mar</v>
      </c>
      <c r="J713" s="3">
        <f>SUMIFS(tbl_OrderProduct[LinePrice],tbl_OrderProduct[OrderID],tbl_Order[[#This Row],[OrderID]])</f>
        <v>59.95</v>
      </c>
      <c r="K713" s="3" cm="1">
        <f t="array" ref="K713">tbl_Order[[#This Row],[Order Price]]*_xlfn.XLOOKUP(tbl_Order[[#This Row],[Order Year]],_xlfn.ANCHORARRAY('BYROW,BYCOL,MAP Exercises'!$J$111),'BYROW,BYCOL,MAP Exercises'!$L$111:$L$120)</f>
        <v>70.441250000000011</v>
      </c>
    </row>
    <row r="714" spans="1:11" x14ac:dyDescent="0.4">
      <c r="A714" t="s">
        <v>880</v>
      </c>
      <c r="B714" t="s">
        <v>1886</v>
      </c>
      <c r="C714" s="1">
        <v>43895</v>
      </c>
      <c r="D714" t="s">
        <v>15</v>
      </c>
      <c r="E714" t="s">
        <v>20</v>
      </c>
      <c r="F714" t="s">
        <v>16</v>
      </c>
      <c r="G714">
        <f>YEAR(tbl_Order[[#This Row],[OrderDate]])</f>
        <v>2020</v>
      </c>
      <c r="H714">
        <f>MONTH(tbl_Order[[#This Row],[OrderDate]])</f>
        <v>3</v>
      </c>
      <c r="I714" t="str">
        <f>TEXT(tbl_Order[[#This Row],[OrderDate]],"mmm")</f>
        <v>Mar</v>
      </c>
      <c r="J714" s="3">
        <f>SUMIFS(tbl_OrderProduct[LinePrice],tbl_OrderProduct[OrderID],tbl_Order[[#This Row],[OrderID]])</f>
        <v>180.45</v>
      </c>
      <c r="K714" s="3" cm="1">
        <f t="array" ref="K714">tbl_Order[[#This Row],[Order Price]]*_xlfn.XLOOKUP(tbl_Order[[#This Row],[Order Year]],_xlfn.ANCHORARRAY('BYROW,BYCOL,MAP Exercises'!$J$111),'BYROW,BYCOL,MAP Exercises'!$L$111:$L$120)</f>
        <v>212.02875</v>
      </c>
    </row>
    <row r="715" spans="1:11" x14ac:dyDescent="0.4">
      <c r="A715" t="s">
        <v>881</v>
      </c>
      <c r="B715" t="s">
        <v>2299</v>
      </c>
      <c r="C715" s="1">
        <v>43897</v>
      </c>
      <c r="D715" t="s">
        <v>17</v>
      </c>
      <c r="E715" t="s">
        <v>167</v>
      </c>
      <c r="F715" t="s">
        <v>16</v>
      </c>
      <c r="G715">
        <f>YEAR(tbl_Order[[#This Row],[OrderDate]])</f>
        <v>2020</v>
      </c>
      <c r="H715">
        <f>MONTH(tbl_Order[[#This Row],[OrderDate]])</f>
        <v>3</v>
      </c>
      <c r="I715" t="str">
        <f>TEXT(tbl_Order[[#This Row],[OrderDate]],"mmm")</f>
        <v>Mar</v>
      </c>
      <c r="J715" s="3">
        <f>SUMIFS(tbl_OrderProduct[LinePrice],tbl_OrderProduct[OrderID],tbl_Order[[#This Row],[OrderID]])</f>
        <v>277.49</v>
      </c>
      <c r="K715" s="3" cm="1">
        <f t="array" ref="K715">tbl_Order[[#This Row],[Order Price]]*_xlfn.XLOOKUP(tbl_Order[[#This Row],[Order Year]],_xlfn.ANCHORARRAY('BYROW,BYCOL,MAP Exercises'!$J$111),'BYROW,BYCOL,MAP Exercises'!$L$111:$L$120)</f>
        <v>326.05075000000005</v>
      </c>
    </row>
    <row r="716" spans="1:11" x14ac:dyDescent="0.4">
      <c r="A716" t="s">
        <v>882</v>
      </c>
      <c r="B716" t="s">
        <v>2462</v>
      </c>
      <c r="C716" s="1">
        <v>43900</v>
      </c>
      <c r="D716" t="s">
        <v>15</v>
      </c>
      <c r="E716" t="s">
        <v>18</v>
      </c>
      <c r="F716" t="s">
        <v>16</v>
      </c>
      <c r="G716">
        <f>YEAR(tbl_Order[[#This Row],[OrderDate]])</f>
        <v>2020</v>
      </c>
      <c r="H716">
        <f>MONTH(tbl_Order[[#This Row],[OrderDate]])</f>
        <v>3</v>
      </c>
      <c r="I716" t="str">
        <f>TEXT(tbl_Order[[#This Row],[OrderDate]],"mmm")</f>
        <v>Mar</v>
      </c>
      <c r="J716" s="3">
        <f>SUMIFS(tbl_OrderProduct[LinePrice],tbl_OrderProduct[OrderID],tbl_Order[[#This Row],[OrderID]])</f>
        <v>49.49</v>
      </c>
      <c r="K716" s="3" cm="1">
        <f t="array" ref="K716">tbl_Order[[#This Row],[Order Price]]*_xlfn.XLOOKUP(tbl_Order[[#This Row],[Order Year]],_xlfn.ANCHORARRAY('BYROW,BYCOL,MAP Exercises'!$J$111),'BYROW,BYCOL,MAP Exercises'!$L$111:$L$120)</f>
        <v>58.150750000000002</v>
      </c>
    </row>
    <row r="717" spans="1:11" x14ac:dyDescent="0.4">
      <c r="A717" t="s">
        <v>883</v>
      </c>
      <c r="B717" t="s">
        <v>1759</v>
      </c>
      <c r="C717" s="1">
        <v>43902</v>
      </c>
      <c r="D717" t="s">
        <v>17</v>
      </c>
      <c r="E717" t="s">
        <v>18</v>
      </c>
      <c r="F717" t="s">
        <v>16</v>
      </c>
      <c r="G717">
        <f>YEAR(tbl_Order[[#This Row],[OrderDate]])</f>
        <v>2020</v>
      </c>
      <c r="H717">
        <f>MONTH(tbl_Order[[#This Row],[OrderDate]])</f>
        <v>3</v>
      </c>
      <c r="I717" t="str">
        <f>TEXT(tbl_Order[[#This Row],[OrderDate]],"mmm")</f>
        <v>Mar</v>
      </c>
      <c r="J717" s="3">
        <f>SUMIFS(tbl_OrderProduct[LinePrice],tbl_OrderProduct[OrderID],tbl_Order[[#This Row],[OrderID]])</f>
        <v>180.85</v>
      </c>
      <c r="K717" s="3" cm="1">
        <f t="array" ref="K717">tbl_Order[[#This Row],[Order Price]]*_xlfn.XLOOKUP(tbl_Order[[#This Row],[Order Year]],_xlfn.ANCHORARRAY('BYROW,BYCOL,MAP Exercises'!$J$111),'BYROW,BYCOL,MAP Exercises'!$L$111:$L$120)</f>
        <v>212.49875</v>
      </c>
    </row>
    <row r="718" spans="1:11" x14ac:dyDescent="0.4">
      <c r="A718" t="s">
        <v>884</v>
      </c>
      <c r="B718" t="s">
        <v>2227</v>
      </c>
      <c r="C718" s="1">
        <v>43905</v>
      </c>
      <c r="D718" t="s">
        <v>15</v>
      </c>
      <c r="E718" t="s">
        <v>18</v>
      </c>
      <c r="F718" t="s">
        <v>16</v>
      </c>
      <c r="G718">
        <f>YEAR(tbl_Order[[#This Row],[OrderDate]])</f>
        <v>2020</v>
      </c>
      <c r="H718">
        <f>MONTH(tbl_Order[[#This Row],[OrderDate]])</f>
        <v>3</v>
      </c>
      <c r="I718" t="str">
        <f>TEXT(tbl_Order[[#This Row],[OrderDate]],"mmm")</f>
        <v>Mar</v>
      </c>
      <c r="J718" s="3">
        <f>SUMIFS(tbl_OrderProduct[LinePrice],tbl_OrderProduct[OrderID],tbl_Order[[#This Row],[OrderID]])</f>
        <v>70.989999999999995</v>
      </c>
      <c r="K718" s="3" cm="1">
        <f t="array" ref="K718">tbl_Order[[#This Row],[Order Price]]*_xlfn.XLOOKUP(tbl_Order[[#This Row],[Order Year]],_xlfn.ANCHORARRAY('BYROW,BYCOL,MAP Exercises'!$J$111),'BYROW,BYCOL,MAP Exercises'!$L$111:$L$120)</f>
        <v>83.413249999999991</v>
      </c>
    </row>
    <row r="719" spans="1:11" x14ac:dyDescent="0.4">
      <c r="A719" t="s">
        <v>885</v>
      </c>
      <c r="B719" t="s">
        <v>2093</v>
      </c>
      <c r="C719" s="1">
        <v>43907</v>
      </c>
      <c r="D719" t="s">
        <v>17</v>
      </c>
      <c r="E719" t="s">
        <v>167</v>
      </c>
      <c r="F719" t="s">
        <v>16</v>
      </c>
      <c r="G719">
        <f>YEAR(tbl_Order[[#This Row],[OrderDate]])</f>
        <v>2020</v>
      </c>
      <c r="H719">
        <f>MONTH(tbl_Order[[#This Row],[OrderDate]])</f>
        <v>3</v>
      </c>
      <c r="I719" t="str">
        <f>TEXT(tbl_Order[[#This Row],[OrderDate]],"mmm")</f>
        <v>Mar</v>
      </c>
      <c r="J719" s="3">
        <f>SUMIFS(tbl_OrderProduct[LinePrice],tbl_OrderProduct[OrderID],tbl_Order[[#This Row],[OrderID]])</f>
        <v>447.15</v>
      </c>
      <c r="K719" s="3" cm="1">
        <f t="array" ref="K719">tbl_Order[[#This Row],[Order Price]]*_xlfn.XLOOKUP(tbl_Order[[#This Row],[Order Year]],_xlfn.ANCHORARRAY('BYROW,BYCOL,MAP Exercises'!$J$111),'BYROW,BYCOL,MAP Exercises'!$L$111:$L$120)</f>
        <v>525.40125</v>
      </c>
    </row>
    <row r="720" spans="1:11" x14ac:dyDescent="0.4">
      <c r="A720" t="s">
        <v>886</v>
      </c>
      <c r="B720" t="s">
        <v>2145</v>
      </c>
      <c r="C720" s="1">
        <v>43908</v>
      </c>
      <c r="D720" t="s">
        <v>17</v>
      </c>
      <c r="E720" t="s">
        <v>18</v>
      </c>
      <c r="F720" t="s">
        <v>16</v>
      </c>
      <c r="G720">
        <f>YEAR(tbl_Order[[#This Row],[OrderDate]])</f>
        <v>2020</v>
      </c>
      <c r="H720">
        <f>MONTH(tbl_Order[[#This Row],[OrderDate]])</f>
        <v>3</v>
      </c>
      <c r="I720" t="str">
        <f>TEXT(tbl_Order[[#This Row],[OrderDate]],"mmm")</f>
        <v>Mar</v>
      </c>
      <c r="J720" s="3">
        <f>SUMIFS(tbl_OrderProduct[LinePrice],tbl_OrderProduct[OrderID],tbl_Order[[#This Row],[OrderID]])</f>
        <v>16.5</v>
      </c>
      <c r="K720" s="3" cm="1">
        <f t="array" ref="K720">tbl_Order[[#This Row],[Order Price]]*_xlfn.XLOOKUP(tbl_Order[[#This Row],[Order Year]],_xlfn.ANCHORARRAY('BYROW,BYCOL,MAP Exercises'!$J$111),'BYROW,BYCOL,MAP Exercises'!$L$111:$L$120)</f>
        <v>19.387499999999999</v>
      </c>
    </row>
    <row r="721" spans="1:11" x14ac:dyDescent="0.4">
      <c r="A721" t="s">
        <v>887</v>
      </c>
      <c r="B721" t="s">
        <v>2487</v>
      </c>
      <c r="C721" s="1">
        <v>43910</v>
      </c>
      <c r="D721" t="s">
        <v>15</v>
      </c>
      <c r="E721" t="s">
        <v>167</v>
      </c>
      <c r="F721" t="s">
        <v>16</v>
      </c>
      <c r="G721">
        <f>YEAR(tbl_Order[[#This Row],[OrderDate]])</f>
        <v>2020</v>
      </c>
      <c r="H721">
        <f>MONTH(tbl_Order[[#This Row],[OrderDate]])</f>
        <v>3</v>
      </c>
      <c r="I721" t="str">
        <f>TEXT(tbl_Order[[#This Row],[OrderDate]],"mmm")</f>
        <v>Mar</v>
      </c>
      <c r="J721" s="3">
        <f>SUMIFS(tbl_OrderProduct[LinePrice],tbl_OrderProduct[OrderID],tbl_Order[[#This Row],[OrderID]])</f>
        <v>38</v>
      </c>
      <c r="K721" s="3" cm="1">
        <f t="array" ref="K721">tbl_Order[[#This Row],[Order Price]]*_xlfn.XLOOKUP(tbl_Order[[#This Row],[Order Year]],_xlfn.ANCHORARRAY('BYROW,BYCOL,MAP Exercises'!$J$111),'BYROW,BYCOL,MAP Exercises'!$L$111:$L$120)</f>
        <v>44.65</v>
      </c>
    </row>
    <row r="722" spans="1:11" x14ac:dyDescent="0.4">
      <c r="A722" t="s">
        <v>888</v>
      </c>
      <c r="B722" t="s">
        <v>1935</v>
      </c>
      <c r="C722" s="1">
        <v>43914</v>
      </c>
      <c r="D722" t="s">
        <v>17</v>
      </c>
      <c r="E722" t="s">
        <v>20</v>
      </c>
      <c r="F722" t="s">
        <v>16</v>
      </c>
      <c r="G722">
        <f>YEAR(tbl_Order[[#This Row],[OrderDate]])</f>
        <v>2020</v>
      </c>
      <c r="H722">
        <f>MONTH(tbl_Order[[#This Row],[OrderDate]])</f>
        <v>3</v>
      </c>
      <c r="I722" t="str">
        <f>TEXT(tbl_Order[[#This Row],[OrderDate]],"mmm")</f>
        <v>Mar</v>
      </c>
      <c r="J722" s="3">
        <f>SUMIFS(tbl_OrderProduct[LinePrice],tbl_OrderProduct[OrderID],tbl_Order[[#This Row],[OrderID]])</f>
        <v>124</v>
      </c>
      <c r="K722" s="3" cm="1">
        <f t="array" ref="K722">tbl_Order[[#This Row],[Order Price]]*_xlfn.XLOOKUP(tbl_Order[[#This Row],[Order Year]],_xlfn.ANCHORARRAY('BYROW,BYCOL,MAP Exercises'!$J$111),'BYROW,BYCOL,MAP Exercises'!$L$111:$L$120)</f>
        <v>145.70000000000002</v>
      </c>
    </row>
    <row r="723" spans="1:11" x14ac:dyDescent="0.4">
      <c r="A723" t="s">
        <v>889</v>
      </c>
      <c r="B723" t="s">
        <v>2163</v>
      </c>
      <c r="C723" s="1">
        <v>43916</v>
      </c>
      <c r="D723" t="s">
        <v>166</v>
      </c>
      <c r="E723" t="s">
        <v>18</v>
      </c>
      <c r="F723" t="s">
        <v>16</v>
      </c>
      <c r="G723">
        <f>YEAR(tbl_Order[[#This Row],[OrderDate]])</f>
        <v>2020</v>
      </c>
      <c r="H723">
        <f>MONTH(tbl_Order[[#This Row],[OrderDate]])</f>
        <v>3</v>
      </c>
      <c r="I723" t="str">
        <f>TEXT(tbl_Order[[#This Row],[OrderDate]],"mmm")</f>
        <v>Mar</v>
      </c>
      <c r="J723" s="3">
        <f>SUMIFS(tbl_OrderProduct[LinePrice],tbl_OrderProduct[OrderID],tbl_Order[[#This Row],[OrderID]])</f>
        <v>49.49</v>
      </c>
      <c r="K723" s="3" cm="1">
        <f t="array" ref="K723">tbl_Order[[#This Row],[Order Price]]*_xlfn.XLOOKUP(tbl_Order[[#This Row],[Order Year]],_xlfn.ANCHORARRAY('BYROW,BYCOL,MAP Exercises'!$J$111),'BYROW,BYCOL,MAP Exercises'!$L$111:$L$120)</f>
        <v>58.150750000000002</v>
      </c>
    </row>
    <row r="724" spans="1:11" x14ac:dyDescent="0.4">
      <c r="A724" t="s">
        <v>890</v>
      </c>
      <c r="B724" t="s">
        <v>2008</v>
      </c>
      <c r="C724" s="1">
        <v>43918</v>
      </c>
      <c r="D724" t="s">
        <v>17</v>
      </c>
      <c r="E724" t="s">
        <v>167</v>
      </c>
      <c r="F724" t="s">
        <v>16</v>
      </c>
      <c r="G724">
        <f>YEAR(tbl_Order[[#This Row],[OrderDate]])</f>
        <v>2020</v>
      </c>
      <c r="H724">
        <f>MONTH(tbl_Order[[#This Row],[OrderDate]])</f>
        <v>3</v>
      </c>
      <c r="I724" t="str">
        <f>TEXT(tbl_Order[[#This Row],[OrderDate]],"mmm")</f>
        <v>Mar</v>
      </c>
      <c r="J724" s="3">
        <f>SUMIFS(tbl_OrderProduct[LinePrice],tbl_OrderProduct[OrderID],tbl_Order[[#This Row],[OrderID]])</f>
        <v>33</v>
      </c>
      <c r="K724" s="3" cm="1">
        <f t="array" ref="K724">tbl_Order[[#This Row],[Order Price]]*_xlfn.XLOOKUP(tbl_Order[[#This Row],[Order Year]],_xlfn.ANCHORARRAY('BYROW,BYCOL,MAP Exercises'!$J$111),'BYROW,BYCOL,MAP Exercises'!$L$111:$L$120)</f>
        <v>38.774999999999999</v>
      </c>
    </row>
    <row r="725" spans="1:11" x14ac:dyDescent="0.4">
      <c r="A725" t="s">
        <v>891</v>
      </c>
      <c r="B725" t="s">
        <v>1822</v>
      </c>
      <c r="C725" s="1">
        <v>43920</v>
      </c>
      <c r="D725" t="s">
        <v>15</v>
      </c>
      <c r="E725" t="s">
        <v>167</v>
      </c>
      <c r="F725" t="s">
        <v>16</v>
      </c>
      <c r="G725">
        <f>YEAR(tbl_Order[[#This Row],[OrderDate]])</f>
        <v>2020</v>
      </c>
      <c r="H725">
        <f>MONTH(tbl_Order[[#This Row],[OrderDate]])</f>
        <v>3</v>
      </c>
      <c r="I725" t="str">
        <f>TEXT(tbl_Order[[#This Row],[OrderDate]],"mmm")</f>
        <v>Mar</v>
      </c>
      <c r="J725" s="3">
        <f>SUMIFS(tbl_OrderProduct[LinePrice],tbl_OrderProduct[OrderID],tbl_Order[[#This Row],[OrderID]])</f>
        <v>208.7</v>
      </c>
      <c r="K725" s="3" cm="1">
        <f t="array" ref="K725">tbl_Order[[#This Row],[Order Price]]*_xlfn.XLOOKUP(tbl_Order[[#This Row],[Order Year]],_xlfn.ANCHORARRAY('BYROW,BYCOL,MAP Exercises'!$J$111),'BYROW,BYCOL,MAP Exercises'!$L$111:$L$120)</f>
        <v>245.2225</v>
      </c>
    </row>
    <row r="726" spans="1:11" x14ac:dyDescent="0.4">
      <c r="A726" t="s">
        <v>892</v>
      </c>
      <c r="B726" t="s">
        <v>2065</v>
      </c>
      <c r="C726" s="1">
        <v>43923</v>
      </c>
      <c r="D726" t="s">
        <v>166</v>
      </c>
      <c r="E726" t="s">
        <v>18</v>
      </c>
      <c r="F726" t="s">
        <v>16</v>
      </c>
      <c r="G726">
        <f>YEAR(tbl_Order[[#This Row],[OrderDate]])</f>
        <v>2020</v>
      </c>
      <c r="H726">
        <f>MONTH(tbl_Order[[#This Row],[OrderDate]])</f>
        <v>4</v>
      </c>
      <c r="I726" t="str">
        <f>TEXT(tbl_Order[[#This Row],[OrderDate]],"mmm")</f>
        <v>Apr</v>
      </c>
      <c r="J726" s="3">
        <f>SUMIFS(tbl_OrderProduct[LinePrice],tbl_OrderProduct[OrderID],tbl_Order[[#This Row],[OrderID]])</f>
        <v>33.5</v>
      </c>
      <c r="K726" s="3" cm="1">
        <f t="array" ref="K726">tbl_Order[[#This Row],[Order Price]]*_xlfn.XLOOKUP(tbl_Order[[#This Row],[Order Year]],_xlfn.ANCHORARRAY('BYROW,BYCOL,MAP Exercises'!$J$111),'BYROW,BYCOL,MAP Exercises'!$L$111:$L$120)</f>
        <v>39.362500000000004</v>
      </c>
    </row>
    <row r="727" spans="1:11" x14ac:dyDescent="0.4">
      <c r="A727" t="s">
        <v>893</v>
      </c>
      <c r="B727" t="s">
        <v>2557</v>
      </c>
      <c r="C727" s="1">
        <v>43927</v>
      </c>
      <c r="D727" t="s">
        <v>15</v>
      </c>
      <c r="E727" t="s">
        <v>20</v>
      </c>
      <c r="F727" t="s">
        <v>16</v>
      </c>
      <c r="G727">
        <f>YEAR(tbl_Order[[#This Row],[OrderDate]])</f>
        <v>2020</v>
      </c>
      <c r="H727">
        <f>MONTH(tbl_Order[[#This Row],[OrderDate]])</f>
        <v>4</v>
      </c>
      <c r="I727" t="str">
        <f>TEXT(tbl_Order[[#This Row],[OrderDate]],"mmm")</f>
        <v>Apr</v>
      </c>
      <c r="J727" s="3">
        <f>SUMIFS(tbl_OrderProduct[LinePrice],tbl_OrderProduct[OrderID],tbl_Order[[#This Row],[OrderID]])</f>
        <v>238.95</v>
      </c>
      <c r="K727" s="3" cm="1">
        <f t="array" ref="K727">tbl_Order[[#This Row],[Order Price]]*_xlfn.XLOOKUP(tbl_Order[[#This Row],[Order Year]],_xlfn.ANCHORARRAY('BYROW,BYCOL,MAP Exercises'!$J$111),'BYROW,BYCOL,MAP Exercises'!$L$111:$L$120)</f>
        <v>280.76625000000001</v>
      </c>
    </row>
    <row r="728" spans="1:11" x14ac:dyDescent="0.4">
      <c r="A728" t="s">
        <v>894</v>
      </c>
      <c r="B728" t="s">
        <v>2385</v>
      </c>
      <c r="C728" s="1">
        <v>43929</v>
      </c>
      <c r="D728" t="s">
        <v>166</v>
      </c>
      <c r="E728" t="s">
        <v>18</v>
      </c>
      <c r="F728" t="s">
        <v>16</v>
      </c>
      <c r="G728">
        <f>YEAR(tbl_Order[[#This Row],[OrderDate]])</f>
        <v>2020</v>
      </c>
      <c r="H728">
        <f>MONTH(tbl_Order[[#This Row],[OrderDate]])</f>
        <v>4</v>
      </c>
      <c r="I728" t="str">
        <f>TEXT(tbl_Order[[#This Row],[OrderDate]],"mmm")</f>
        <v>Apr</v>
      </c>
      <c r="J728" s="3">
        <f>SUMIFS(tbl_OrderProduct[LinePrice],tbl_OrderProduct[OrderID],tbl_Order[[#This Row],[OrderID]])</f>
        <v>121.9</v>
      </c>
      <c r="K728" s="3" cm="1">
        <f t="array" ref="K728">tbl_Order[[#This Row],[Order Price]]*_xlfn.XLOOKUP(tbl_Order[[#This Row],[Order Year]],_xlfn.ANCHORARRAY('BYROW,BYCOL,MAP Exercises'!$J$111),'BYROW,BYCOL,MAP Exercises'!$L$111:$L$120)</f>
        <v>143.23250000000002</v>
      </c>
    </row>
    <row r="729" spans="1:11" x14ac:dyDescent="0.4">
      <c r="A729" t="s">
        <v>895</v>
      </c>
      <c r="B729" t="s">
        <v>2198</v>
      </c>
      <c r="C729" s="1">
        <v>43931</v>
      </c>
      <c r="D729" t="s">
        <v>17</v>
      </c>
      <c r="E729" t="s">
        <v>20</v>
      </c>
      <c r="F729" t="s">
        <v>16</v>
      </c>
      <c r="G729">
        <f>YEAR(tbl_Order[[#This Row],[OrderDate]])</f>
        <v>2020</v>
      </c>
      <c r="H729">
        <f>MONTH(tbl_Order[[#This Row],[OrderDate]])</f>
        <v>4</v>
      </c>
      <c r="I729" t="str">
        <f>TEXT(tbl_Order[[#This Row],[OrderDate]],"mmm")</f>
        <v>Apr</v>
      </c>
      <c r="J729" s="3">
        <f>SUMIFS(tbl_OrderProduct[LinePrice],tbl_OrderProduct[OrderID],tbl_Order[[#This Row],[OrderID]])</f>
        <v>176.94</v>
      </c>
      <c r="K729" s="3" cm="1">
        <f t="array" ref="K729">tbl_Order[[#This Row],[Order Price]]*_xlfn.XLOOKUP(tbl_Order[[#This Row],[Order Year]],_xlfn.ANCHORARRAY('BYROW,BYCOL,MAP Exercises'!$J$111),'BYROW,BYCOL,MAP Exercises'!$L$111:$L$120)</f>
        <v>207.90450000000001</v>
      </c>
    </row>
    <row r="730" spans="1:11" x14ac:dyDescent="0.4">
      <c r="A730" t="s">
        <v>896</v>
      </c>
      <c r="B730" t="s">
        <v>1920</v>
      </c>
      <c r="C730" s="1">
        <v>43933</v>
      </c>
      <c r="D730" t="s">
        <v>15</v>
      </c>
      <c r="E730" t="s">
        <v>18</v>
      </c>
      <c r="F730" t="s">
        <v>16</v>
      </c>
      <c r="G730">
        <f>YEAR(tbl_Order[[#This Row],[OrderDate]])</f>
        <v>2020</v>
      </c>
      <c r="H730">
        <f>MONTH(tbl_Order[[#This Row],[OrderDate]])</f>
        <v>4</v>
      </c>
      <c r="I730" t="str">
        <f>TEXT(tbl_Order[[#This Row],[OrderDate]],"mmm")</f>
        <v>Apr</v>
      </c>
      <c r="J730" s="3">
        <f>SUMIFS(tbl_OrderProduct[LinePrice],tbl_OrderProduct[OrderID],tbl_Order[[#This Row],[OrderID]])</f>
        <v>37.950000000000003</v>
      </c>
      <c r="K730" s="3" cm="1">
        <f t="array" ref="K730">tbl_Order[[#This Row],[Order Price]]*_xlfn.XLOOKUP(tbl_Order[[#This Row],[Order Year]],_xlfn.ANCHORARRAY('BYROW,BYCOL,MAP Exercises'!$J$111),'BYROW,BYCOL,MAP Exercises'!$L$111:$L$120)</f>
        <v>44.591250000000002</v>
      </c>
    </row>
    <row r="731" spans="1:11" x14ac:dyDescent="0.4">
      <c r="A731" t="s">
        <v>897</v>
      </c>
      <c r="B731" t="s">
        <v>1970</v>
      </c>
      <c r="C731" s="1">
        <v>43935</v>
      </c>
      <c r="D731" t="s">
        <v>15</v>
      </c>
      <c r="E731" t="s">
        <v>20</v>
      </c>
      <c r="F731" t="s">
        <v>16</v>
      </c>
      <c r="G731">
        <f>YEAR(tbl_Order[[#This Row],[OrderDate]])</f>
        <v>2020</v>
      </c>
      <c r="H731">
        <f>MONTH(tbl_Order[[#This Row],[OrderDate]])</f>
        <v>4</v>
      </c>
      <c r="I731" t="str">
        <f>TEXT(tbl_Order[[#This Row],[OrderDate]],"mmm")</f>
        <v>Apr</v>
      </c>
      <c r="J731" s="3">
        <f>SUMIFS(tbl_OrderProduct[LinePrice],tbl_OrderProduct[OrderID],tbl_Order[[#This Row],[OrderID]])</f>
        <v>248.85000000000002</v>
      </c>
      <c r="K731" s="3" cm="1">
        <f t="array" ref="K731">tbl_Order[[#This Row],[Order Price]]*_xlfn.XLOOKUP(tbl_Order[[#This Row],[Order Year]],_xlfn.ANCHORARRAY('BYROW,BYCOL,MAP Exercises'!$J$111),'BYROW,BYCOL,MAP Exercises'!$L$111:$L$120)</f>
        <v>292.39875000000006</v>
      </c>
    </row>
    <row r="732" spans="1:11" x14ac:dyDescent="0.4">
      <c r="A732" t="s">
        <v>898</v>
      </c>
      <c r="B732" t="s">
        <v>1986</v>
      </c>
      <c r="C732" s="1">
        <v>43938</v>
      </c>
      <c r="D732" t="s">
        <v>15</v>
      </c>
      <c r="E732" t="s">
        <v>20</v>
      </c>
      <c r="F732" t="s">
        <v>16</v>
      </c>
      <c r="G732">
        <f>YEAR(tbl_Order[[#This Row],[OrderDate]])</f>
        <v>2020</v>
      </c>
      <c r="H732">
        <f>MONTH(tbl_Order[[#This Row],[OrderDate]])</f>
        <v>4</v>
      </c>
      <c r="I732" t="str">
        <f>TEXT(tbl_Order[[#This Row],[OrderDate]],"mmm")</f>
        <v>Apr</v>
      </c>
      <c r="J732" s="3">
        <f>SUMIFS(tbl_OrderProduct[LinePrice],tbl_OrderProduct[OrderID],tbl_Order[[#This Row],[OrderID]])</f>
        <v>152.89000000000001</v>
      </c>
      <c r="K732" s="3" cm="1">
        <f t="array" ref="K732">tbl_Order[[#This Row],[Order Price]]*_xlfn.XLOOKUP(tbl_Order[[#This Row],[Order Year]],_xlfn.ANCHORARRAY('BYROW,BYCOL,MAP Exercises'!$J$111),'BYROW,BYCOL,MAP Exercises'!$L$111:$L$120)</f>
        <v>179.64575000000002</v>
      </c>
    </row>
    <row r="733" spans="1:11" x14ac:dyDescent="0.4">
      <c r="A733" t="s">
        <v>899</v>
      </c>
      <c r="B733" t="s">
        <v>2056</v>
      </c>
      <c r="C733" s="1">
        <v>43940</v>
      </c>
      <c r="D733" t="s">
        <v>166</v>
      </c>
      <c r="E733" t="s">
        <v>20</v>
      </c>
      <c r="F733" t="s">
        <v>16</v>
      </c>
      <c r="G733">
        <f>YEAR(tbl_Order[[#This Row],[OrderDate]])</f>
        <v>2020</v>
      </c>
      <c r="H733">
        <f>MONTH(tbl_Order[[#This Row],[OrderDate]])</f>
        <v>4</v>
      </c>
      <c r="I733" t="str">
        <f>TEXT(tbl_Order[[#This Row],[OrderDate]],"mmm")</f>
        <v>Apr</v>
      </c>
      <c r="J733" s="3">
        <f>SUMIFS(tbl_OrderProduct[LinePrice],tbl_OrderProduct[OrderID],tbl_Order[[#This Row],[OrderID]])</f>
        <v>323.86</v>
      </c>
      <c r="K733" s="3" cm="1">
        <f t="array" ref="K733">tbl_Order[[#This Row],[Order Price]]*_xlfn.XLOOKUP(tbl_Order[[#This Row],[Order Year]],_xlfn.ANCHORARRAY('BYROW,BYCOL,MAP Exercises'!$J$111),'BYROW,BYCOL,MAP Exercises'!$L$111:$L$120)</f>
        <v>380.53550000000001</v>
      </c>
    </row>
    <row r="734" spans="1:11" x14ac:dyDescent="0.4">
      <c r="A734" t="s">
        <v>900</v>
      </c>
      <c r="B734" t="s">
        <v>1891</v>
      </c>
      <c r="C734" s="1">
        <v>43941</v>
      </c>
      <c r="D734" t="s">
        <v>166</v>
      </c>
      <c r="E734" t="s">
        <v>167</v>
      </c>
      <c r="F734" t="s">
        <v>16</v>
      </c>
      <c r="G734">
        <f>YEAR(tbl_Order[[#This Row],[OrderDate]])</f>
        <v>2020</v>
      </c>
      <c r="H734">
        <f>MONTH(tbl_Order[[#This Row],[OrderDate]])</f>
        <v>4</v>
      </c>
      <c r="I734" t="str">
        <f>TEXT(tbl_Order[[#This Row],[OrderDate]],"mmm")</f>
        <v>Apr</v>
      </c>
      <c r="J734" s="3">
        <f>SUMIFS(tbl_OrderProduct[LinePrice],tbl_OrderProduct[OrderID],tbl_Order[[#This Row],[OrderID]])</f>
        <v>66.490000000000009</v>
      </c>
      <c r="K734" s="3" cm="1">
        <f t="array" ref="K734">tbl_Order[[#This Row],[Order Price]]*_xlfn.XLOOKUP(tbl_Order[[#This Row],[Order Year]],_xlfn.ANCHORARRAY('BYROW,BYCOL,MAP Exercises'!$J$111),'BYROW,BYCOL,MAP Exercises'!$L$111:$L$120)</f>
        <v>78.125750000000011</v>
      </c>
    </row>
    <row r="735" spans="1:11" x14ac:dyDescent="0.4">
      <c r="A735" t="s">
        <v>901</v>
      </c>
      <c r="B735" t="s">
        <v>2186</v>
      </c>
      <c r="C735" s="1">
        <v>43945</v>
      </c>
      <c r="D735" t="s">
        <v>15</v>
      </c>
      <c r="E735" t="s">
        <v>167</v>
      </c>
      <c r="F735" t="s">
        <v>16</v>
      </c>
      <c r="G735">
        <f>YEAR(tbl_Order[[#This Row],[OrderDate]])</f>
        <v>2020</v>
      </c>
      <c r="H735">
        <f>MONTH(tbl_Order[[#This Row],[OrderDate]])</f>
        <v>4</v>
      </c>
      <c r="I735" t="str">
        <f>TEXT(tbl_Order[[#This Row],[OrderDate]],"mmm")</f>
        <v>Apr</v>
      </c>
      <c r="J735" s="3">
        <f>SUMIFS(tbl_OrderProduct[LinePrice],tbl_OrderProduct[OrderID],tbl_Order[[#This Row],[OrderID]])</f>
        <v>148.5</v>
      </c>
      <c r="K735" s="3" cm="1">
        <f t="array" ref="K735">tbl_Order[[#This Row],[Order Price]]*_xlfn.XLOOKUP(tbl_Order[[#This Row],[Order Year]],_xlfn.ANCHORARRAY('BYROW,BYCOL,MAP Exercises'!$J$111),'BYROW,BYCOL,MAP Exercises'!$L$111:$L$120)</f>
        <v>174.48750000000001</v>
      </c>
    </row>
    <row r="736" spans="1:11" x14ac:dyDescent="0.4">
      <c r="A736" t="s">
        <v>902</v>
      </c>
      <c r="B736" t="s">
        <v>1842</v>
      </c>
      <c r="C736" s="1">
        <v>43949</v>
      </c>
      <c r="D736" t="s">
        <v>15</v>
      </c>
      <c r="E736" t="s">
        <v>167</v>
      </c>
      <c r="F736" t="s">
        <v>16</v>
      </c>
      <c r="G736">
        <f>YEAR(tbl_Order[[#This Row],[OrderDate]])</f>
        <v>2020</v>
      </c>
      <c r="H736">
        <f>MONTH(tbl_Order[[#This Row],[OrderDate]])</f>
        <v>4</v>
      </c>
      <c r="I736" t="str">
        <f>TEXT(tbl_Order[[#This Row],[OrderDate]],"mmm")</f>
        <v>Apr</v>
      </c>
      <c r="J736" s="3">
        <f>SUMIFS(tbl_OrderProduct[LinePrice],tbl_OrderProduct[OrderID],tbl_Order[[#This Row],[OrderID]])</f>
        <v>55.95</v>
      </c>
      <c r="K736" s="3" cm="1">
        <f t="array" ref="K736">tbl_Order[[#This Row],[Order Price]]*_xlfn.XLOOKUP(tbl_Order[[#This Row],[Order Year]],_xlfn.ANCHORARRAY('BYROW,BYCOL,MAP Exercises'!$J$111),'BYROW,BYCOL,MAP Exercises'!$L$111:$L$120)</f>
        <v>65.741250000000008</v>
      </c>
    </row>
    <row r="737" spans="1:11" x14ac:dyDescent="0.4">
      <c r="A737" t="s">
        <v>903</v>
      </c>
      <c r="B737" t="s">
        <v>2525</v>
      </c>
      <c r="C737" s="1">
        <v>43949</v>
      </c>
      <c r="D737" t="s">
        <v>15</v>
      </c>
      <c r="E737" t="s">
        <v>167</v>
      </c>
      <c r="F737" t="s">
        <v>16</v>
      </c>
      <c r="G737">
        <f>YEAR(tbl_Order[[#This Row],[OrderDate]])</f>
        <v>2020</v>
      </c>
      <c r="H737">
        <f>MONTH(tbl_Order[[#This Row],[OrderDate]])</f>
        <v>4</v>
      </c>
      <c r="I737" t="str">
        <f>TEXT(tbl_Order[[#This Row],[OrderDate]],"mmm")</f>
        <v>Apr</v>
      </c>
      <c r="J737" s="3">
        <f>SUMIFS(tbl_OrderProduct[LinePrice],tbl_OrderProduct[OrderID],tbl_Order[[#This Row],[OrderID]])</f>
        <v>130.94999999999999</v>
      </c>
      <c r="K737" s="3" cm="1">
        <f t="array" ref="K737">tbl_Order[[#This Row],[Order Price]]*_xlfn.XLOOKUP(tbl_Order[[#This Row],[Order Year]],_xlfn.ANCHORARRAY('BYROW,BYCOL,MAP Exercises'!$J$111),'BYROW,BYCOL,MAP Exercises'!$L$111:$L$120)</f>
        <v>153.86624999999998</v>
      </c>
    </row>
    <row r="738" spans="1:11" x14ac:dyDescent="0.4">
      <c r="A738" t="s">
        <v>904</v>
      </c>
      <c r="B738" t="s">
        <v>2262</v>
      </c>
      <c r="C738" s="1">
        <v>43951</v>
      </c>
      <c r="D738" t="s">
        <v>15</v>
      </c>
      <c r="E738" t="s">
        <v>167</v>
      </c>
      <c r="F738" t="s">
        <v>16</v>
      </c>
      <c r="G738">
        <f>YEAR(tbl_Order[[#This Row],[OrderDate]])</f>
        <v>2020</v>
      </c>
      <c r="H738">
        <f>MONTH(tbl_Order[[#This Row],[OrderDate]])</f>
        <v>4</v>
      </c>
      <c r="I738" t="str">
        <f>TEXT(tbl_Order[[#This Row],[OrderDate]],"mmm")</f>
        <v>Apr</v>
      </c>
      <c r="J738" s="3">
        <f>SUMIFS(tbl_OrderProduct[LinePrice],tbl_OrderProduct[OrderID],tbl_Order[[#This Row],[OrderID]])</f>
        <v>121.5</v>
      </c>
      <c r="K738" s="3" cm="1">
        <f t="array" ref="K738">tbl_Order[[#This Row],[Order Price]]*_xlfn.XLOOKUP(tbl_Order[[#This Row],[Order Year]],_xlfn.ANCHORARRAY('BYROW,BYCOL,MAP Exercises'!$J$111),'BYROW,BYCOL,MAP Exercises'!$L$111:$L$120)</f>
        <v>142.76250000000002</v>
      </c>
    </row>
    <row r="739" spans="1:11" x14ac:dyDescent="0.4">
      <c r="A739" t="s">
        <v>905</v>
      </c>
      <c r="B739" t="s">
        <v>2174</v>
      </c>
      <c r="C739" s="1">
        <v>43952</v>
      </c>
      <c r="D739" t="s">
        <v>15</v>
      </c>
      <c r="E739" t="s">
        <v>20</v>
      </c>
      <c r="F739" t="s">
        <v>16</v>
      </c>
      <c r="G739">
        <f>YEAR(tbl_Order[[#This Row],[OrderDate]])</f>
        <v>2020</v>
      </c>
      <c r="H739">
        <f>MONTH(tbl_Order[[#This Row],[OrderDate]])</f>
        <v>5</v>
      </c>
      <c r="I739" t="str">
        <f>TEXT(tbl_Order[[#This Row],[OrderDate]],"mmm")</f>
        <v>May</v>
      </c>
      <c r="J739" s="3">
        <f>SUMIFS(tbl_OrderProduct[LinePrice],tbl_OrderProduct[OrderID],tbl_Order[[#This Row],[OrderID]])</f>
        <v>121.45</v>
      </c>
      <c r="K739" s="3" cm="1">
        <f t="array" ref="K739">tbl_Order[[#This Row],[Order Price]]*_xlfn.XLOOKUP(tbl_Order[[#This Row],[Order Year]],_xlfn.ANCHORARRAY('BYROW,BYCOL,MAP Exercises'!$J$111),'BYROW,BYCOL,MAP Exercises'!$L$111:$L$120)</f>
        <v>142.70375000000001</v>
      </c>
    </row>
    <row r="740" spans="1:11" x14ac:dyDescent="0.4">
      <c r="A740" t="s">
        <v>906</v>
      </c>
      <c r="B740" t="s">
        <v>2344</v>
      </c>
      <c r="C740" s="1">
        <v>43954</v>
      </c>
      <c r="D740" t="s">
        <v>17</v>
      </c>
      <c r="E740" t="s">
        <v>167</v>
      </c>
      <c r="F740" t="s">
        <v>16</v>
      </c>
      <c r="G740">
        <f>YEAR(tbl_Order[[#This Row],[OrderDate]])</f>
        <v>2020</v>
      </c>
      <c r="H740">
        <f>MONTH(tbl_Order[[#This Row],[OrderDate]])</f>
        <v>5</v>
      </c>
      <c r="I740" t="str">
        <f>TEXT(tbl_Order[[#This Row],[OrderDate]],"mmm")</f>
        <v>May</v>
      </c>
      <c r="J740" s="3">
        <f>SUMIFS(tbl_OrderProduct[LinePrice],tbl_OrderProduct[OrderID],tbl_Order[[#This Row],[OrderID]])</f>
        <v>60.44</v>
      </c>
      <c r="K740" s="3" cm="1">
        <f t="array" ref="K740">tbl_Order[[#This Row],[Order Price]]*_xlfn.XLOOKUP(tbl_Order[[#This Row],[Order Year]],_xlfn.ANCHORARRAY('BYROW,BYCOL,MAP Exercises'!$J$111),'BYROW,BYCOL,MAP Exercises'!$L$111:$L$120)</f>
        <v>71.016999999999996</v>
      </c>
    </row>
    <row r="741" spans="1:11" x14ac:dyDescent="0.4">
      <c r="A741" t="s">
        <v>907</v>
      </c>
      <c r="B741" t="s">
        <v>2111</v>
      </c>
      <c r="C741" s="1">
        <v>43958</v>
      </c>
      <c r="D741" t="s">
        <v>15</v>
      </c>
      <c r="E741" t="s">
        <v>18</v>
      </c>
      <c r="F741" t="s">
        <v>16</v>
      </c>
      <c r="G741">
        <f>YEAR(tbl_Order[[#This Row],[OrderDate]])</f>
        <v>2020</v>
      </c>
      <c r="H741">
        <f>MONTH(tbl_Order[[#This Row],[OrderDate]])</f>
        <v>5</v>
      </c>
      <c r="I741" t="str">
        <f>TEXT(tbl_Order[[#This Row],[OrderDate]],"mmm")</f>
        <v>May</v>
      </c>
      <c r="J741" s="3">
        <f>SUMIFS(tbl_OrderProduct[LinePrice],tbl_OrderProduct[OrderID],tbl_Order[[#This Row],[OrderID]])</f>
        <v>90.93</v>
      </c>
      <c r="K741" s="3" cm="1">
        <f t="array" ref="K741">tbl_Order[[#This Row],[Order Price]]*_xlfn.XLOOKUP(tbl_Order[[#This Row],[Order Year]],_xlfn.ANCHORARRAY('BYROW,BYCOL,MAP Exercises'!$J$111),'BYROW,BYCOL,MAP Exercises'!$L$111:$L$120)</f>
        <v>106.84275000000001</v>
      </c>
    </row>
    <row r="742" spans="1:11" x14ac:dyDescent="0.4">
      <c r="A742" t="s">
        <v>908</v>
      </c>
      <c r="B742" t="s">
        <v>2294</v>
      </c>
      <c r="C742" s="1">
        <v>43958</v>
      </c>
      <c r="D742" t="s">
        <v>17</v>
      </c>
      <c r="E742" t="s">
        <v>20</v>
      </c>
      <c r="F742" t="s">
        <v>16</v>
      </c>
      <c r="G742">
        <f>YEAR(tbl_Order[[#This Row],[OrderDate]])</f>
        <v>2020</v>
      </c>
      <c r="H742">
        <f>MONTH(tbl_Order[[#This Row],[OrderDate]])</f>
        <v>5</v>
      </c>
      <c r="I742" t="str">
        <f>TEXT(tbl_Order[[#This Row],[OrderDate]],"mmm")</f>
        <v>May</v>
      </c>
      <c r="J742" s="3">
        <f>SUMIFS(tbl_OrderProduct[LinePrice],tbl_OrderProduct[OrderID],tbl_Order[[#This Row],[OrderID]])</f>
        <v>198.91</v>
      </c>
      <c r="K742" s="3" cm="1">
        <f t="array" ref="K742">tbl_Order[[#This Row],[Order Price]]*_xlfn.XLOOKUP(tbl_Order[[#This Row],[Order Year]],_xlfn.ANCHORARRAY('BYROW,BYCOL,MAP Exercises'!$J$111),'BYROW,BYCOL,MAP Exercises'!$L$111:$L$120)</f>
        <v>233.71925000000002</v>
      </c>
    </row>
    <row r="743" spans="1:11" x14ac:dyDescent="0.4">
      <c r="A743" t="s">
        <v>909</v>
      </c>
      <c r="B743" t="s">
        <v>2545</v>
      </c>
      <c r="C743" s="1">
        <v>43962</v>
      </c>
      <c r="D743" t="s">
        <v>15</v>
      </c>
      <c r="E743" t="s">
        <v>20</v>
      </c>
      <c r="F743" t="s">
        <v>16</v>
      </c>
      <c r="G743">
        <f>YEAR(tbl_Order[[#This Row],[OrderDate]])</f>
        <v>2020</v>
      </c>
      <c r="H743">
        <f>MONTH(tbl_Order[[#This Row],[OrderDate]])</f>
        <v>5</v>
      </c>
      <c r="I743" t="str">
        <f>TEXT(tbl_Order[[#This Row],[OrderDate]],"mmm")</f>
        <v>May</v>
      </c>
      <c r="J743" s="3">
        <f>SUMIFS(tbl_OrderProduct[LinePrice],tbl_OrderProduct[OrderID],tbl_Order[[#This Row],[OrderID]])</f>
        <v>44</v>
      </c>
      <c r="K743" s="3" cm="1">
        <f t="array" ref="K743">tbl_Order[[#This Row],[Order Price]]*_xlfn.XLOOKUP(tbl_Order[[#This Row],[Order Year]],_xlfn.ANCHORARRAY('BYROW,BYCOL,MAP Exercises'!$J$111),'BYROW,BYCOL,MAP Exercises'!$L$111:$L$120)</f>
        <v>51.7</v>
      </c>
    </row>
    <row r="744" spans="1:11" x14ac:dyDescent="0.4">
      <c r="A744" t="s">
        <v>910</v>
      </c>
      <c r="B744" t="s">
        <v>2415</v>
      </c>
      <c r="C744" s="1">
        <v>43966</v>
      </c>
      <c r="D744" t="s">
        <v>15</v>
      </c>
      <c r="E744" t="s">
        <v>18</v>
      </c>
      <c r="F744" t="s">
        <v>16</v>
      </c>
      <c r="G744">
        <f>YEAR(tbl_Order[[#This Row],[OrderDate]])</f>
        <v>2020</v>
      </c>
      <c r="H744">
        <f>MONTH(tbl_Order[[#This Row],[OrderDate]])</f>
        <v>5</v>
      </c>
      <c r="I744" t="str">
        <f>TEXT(tbl_Order[[#This Row],[OrderDate]],"mmm")</f>
        <v>May</v>
      </c>
      <c r="J744" s="3">
        <f>SUMIFS(tbl_OrderProduct[LinePrice],tbl_OrderProduct[OrderID],tbl_Order[[#This Row],[OrderID]])</f>
        <v>343.75</v>
      </c>
      <c r="K744" s="3" cm="1">
        <f t="array" ref="K744">tbl_Order[[#This Row],[Order Price]]*_xlfn.XLOOKUP(tbl_Order[[#This Row],[Order Year]],_xlfn.ANCHORARRAY('BYROW,BYCOL,MAP Exercises'!$J$111),'BYROW,BYCOL,MAP Exercises'!$L$111:$L$120)</f>
        <v>403.90625</v>
      </c>
    </row>
    <row r="745" spans="1:11" x14ac:dyDescent="0.4">
      <c r="A745" t="s">
        <v>911</v>
      </c>
      <c r="B745" t="s">
        <v>1840</v>
      </c>
      <c r="C745" s="1">
        <v>43969</v>
      </c>
      <c r="D745" t="s">
        <v>15</v>
      </c>
      <c r="E745" t="s">
        <v>167</v>
      </c>
      <c r="F745" t="s">
        <v>16</v>
      </c>
      <c r="G745">
        <f>YEAR(tbl_Order[[#This Row],[OrderDate]])</f>
        <v>2020</v>
      </c>
      <c r="H745">
        <f>MONTH(tbl_Order[[#This Row],[OrderDate]])</f>
        <v>5</v>
      </c>
      <c r="I745" t="str">
        <f>TEXT(tbl_Order[[#This Row],[OrderDate]],"mmm")</f>
        <v>May</v>
      </c>
      <c r="J745" s="3">
        <f>SUMIFS(tbl_OrderProduct[LinePrice],tbl_OrderProduct[OrderID],tbl_Order[[#This Row],[OrderID]])</f>
        <v>38.49</v>
      </c>
      <c r="K745" s="3" cm="1">
        <f t="array" ref="K745">tbl_Order[[#This Row],[Order Price]]*_xlfn.XLOOKUP(tbl_Order[[#This Row],[Order Year]],_xlfn.ANCHORARRAY('BYROW,BYCOL,MAP Exercises'!$J$111),'BYROW,BYCOL,MAP Exercises'!$L$111:$L$120)</f>
        <v>45.225750000000005</v>
      </c>
    </row>
    <row r="746" spans="1:11" x14ac:dyDescent="0.4">
      <c r="A746" t="s">
        <v>912</v>
      </c>
      <c r="B746" t="s">
        <v>2634</v>
      </c>
      <c r="C746" s="1">
        <v>43970</v>
      </c>
      <c r="D746" t="s">
        <v>15</v>
      </c>
      <c r="E746" t="s">
        <v>167</v>
      </c>
      <c r="F746" t="s">
        <v>16</v>
      </c>
      <c r="G746">
        <f>YEAR(tbl_Order[[#This Row],[OrderDate]])</f>
        <v>2020</v>
      </c>
      <c r="H746">
        <f>MONTH(tbl_Order[[#This Row],[OrderDate]])</f>
        <v>5</v>
      </c>
      <c r="I746" t="str">
        <f>TEXT(tbl_Order[[#This Row],[OrderDate]],"mmm")</f>
        <v>May</v>
      </c>
      <c r="J746" s="3">
        <f>SUMIFS(tbl_OrderProduct[LinePrice],tbl_OrderProduct[OrderID],tbl_Order[[#This Row],[OrderID]])</f>
        <v>355.9</v>
      </c>
      <c r="K746" s="3" cm="1">
        <f t="array" ref="K746">tbl_Order[[#This Row],[Order Price]]*_xlfn.XLOOKUP(tbl_Order[[#This Row],[Order Year]],_xlfn.ANCHORARRAY('BYROW,BYCOL,MAP Exercises'!$J$111),'BYROW,BYCOL,MAP Exercises'!$L$111:$L$120)</f>
        <v>418.1825</v>
      </c>
    </row>
    <row r="747" spans="1:11" x14ac:dyDescent="0.4">
      <c r="A747" t="s">
        <v>913</v>
      </c>
      <c r="B747" t="s">
        <v>2308</v>
      </c>
      <c r="C747" s="1">
        <v>43972</v>
      </c>
      <c r="D747" t="s">
        <v>15</v>
      </c>
      <c r="E747" t="s">
        <v>167</v>
      </c>
      <c r="F747" t="s">
        <v>16</v>
      </c>
      <c r="G747">
        <f>YEAR(tbl_Order[[#This Row],[OrderDate]])</f>
        <v>2020</v>
      </c>
      <c r="H747">
        <f>MONTH(tbl_Order[[#This Row],[OrderDate]])</f>
        <v>5</v>
      </c>
      <c r="I747" t="str">
        <f>TEXT(tbl_Order[[#This Row],[OrderDate]],"mmm")</f>
        <v>May</v>
      </c>
      <c r="J747" s="3">
        <f>SUMIFS(tbl_OrderProduct[LinePrice],tbl_OrderProduct[OrderID],tbl_Order[[#This Row],[OrderID]])</f>
        <v>302.49</v>
      </c>
      <c r="K747" s="3" cm="1">
        <f t="array" ref="K747">tbl_Order[[#This Row],[Order Price]]*_xlfn.XLOOKUP(tbl_Order[[#This Row],[Order Year]],_xlfn.ANCHORARRAY('BYROW,BYCOL,MAP Exercises'!$J$111),'BYROW,BYCOL,MAP Exercises'!$L$111:$L$120)</f>
        <v>355.42575000000005</v>
      </c>
    </row>
    <row r="748" spans="1:11" x14ac:dyDescent="0.4">
      <c r="A748" t="s">
        <v>914</v>
      </c>
      <c r="B748" t="s">
        <v>2657</v>
      </c>
      <c r="C748" s="1">
        <v>43974</v>
      </c>
      <c r="D748" t="s">
        <v>166</v>
      </c>
      <c r="E748" t="s">
        <v>167</v>
      </c>
      <c r="F748" t="s">
        <v>16</v>
      </c>
      <c r="G748">
        <f>YEAR(tbl_Order[[#This Row],[OrderDate]])</f>
        <v>2020</v>
      </c>
      <c r="H748">
        <f>MONTH(tbl_Order[[#This Row],[OrderDate]])</f>
        <v>5</v>
      </c>
      <c r="I748" t="str">
        <f>TEXT(tbl_Order[[#This Row],[OrderDate]],"mmm")</f>
        <v>May</v>
      </c>
      <c r="J748" s="3">
        <f>SUMIFS(tbl_OrderProduct[LinePrice],tbl_OrderProduct[OrderID],tbl_Order[[#This Row],[OrderID]])</f>
        <v>166.44</v>
      </c>
      <c r="K748" s="3" cm="1">
        <f t="array" ref="K748">tbl_Order[[#This Row],[Order Price]]*_xlfn.XLOOKUP(tbl_Order[[#This Row],[Order Year]],_xlfn.ANCHORARRAY('BYROW,BYCOL,MAP Exercises'!$J$111),'BYROW,BYCOL,MAP Exercises'!$L$111:$L$120)</f>
        <v>195.56700000000001</v>
      </c>
    </row>
    <row r="749" spans="1:11" x14ac:dyDescent="0.4">
      <c r="A749" t="s">
        <v>915</v>
      </c>
      <c r="B749" t="s">
        <v>2561</v>
      </c>
      <c r="C749" s="1">
        <v>43974</v>
      </c>
      <c r="D749" t="s">
        <v>15</v>
      </c>
      <c r="E749" t="s">
        <v>18</v>
      </c>
      <c r="F749" t="s">
        <v>16</v>
      </c>
      <c r="G749">
        <f>YEAR(tbl_Order[[#This Row],[OrderDate]])</f>
        <v>2020</v>
      </c>
      <c r="H749">
        <f>MONTH(tbl_Order[[#This Row],[OrderDate]])</f>
        <v>5</v>
      </c>
      <c r="I749" t="str">
        <f>TEXT(tbl_Order[[#This Row],[OrderDate]],"mmm")</f>
        <v>May</v>
      </c>
      <c r="J749" s="3">
        <f>SUMIFS(tbl_OrderProduct[LinePrice],tbl_OrderProduct[OrderID],tbl_Order[[#This Row],[OrderID]])</f>
        <v>54.99</v>
      </c>
      <c r="K749" s="3" cm="1">
        <f t="array" ref="K749">tbl_Order[[#This Row],[Order Price]]*_xlfn.XLOOKUP(tbl_Order[[#This Row],[Order Year]],_xlfn.ANCHORARRAY('BYROW,BYCOL,MAP Exercises'!$J$111),'BYROW,BYCOL,MAP Exercises'!$L$111:$L$120)</f>
        <v>64.613250000000008</v>
      </c>
    </row>
    <row r="750" spans="1:11" x14ac:dyDescent="0.4">
      <c r="A750" t="s">
        <v>916</v>
      </c>
      <c r="B750" t="s">
        <v>2076</v>
      </c>
      <c r="C750" s="1">
        <v>43975</v>
      </c>
      <c r="D750" t="s">
        <v>15</v>
      </c>
      <c r="E750" t="s">
        <v>20</v>
      </c>
      <c r="F750" t="s">
        <v>16</v>
      </c>
      <c r="G750">
        <f>YEAR(tbl_Order[[#This Row],[OrderDate]])</f>
        <v>2020</v>
      </c>
      <c r="H750">
        <f>MONTH(tbl_Order[[#This Row],[OrderDate]])</f>
        <v>5</v>
      </c>
      <c r="I750" t="str">
        <f>TEXT(tbl_Order[[#This Row],[OrderDate]],"mmm")</f>
        <v>May</v>
      </c>
      <c r="J750" s="3">
        <f>SUMIFS(tbl_OrderProduct[LinePrice],tbl_OrderProduct[OrderID],tbl_Order[[#This Row],[OrderID]])</f>
        <v>12.95</v>
      </c>
      <c r="K750" s="3" cm="1">
        <f t="array" ref="K750">tbl_Order[[#This Row],[Order Price]]*_xlfn.XLOOKUP(tbl_Order[[#This Row],[Order Year]],_xlfn.ANCHORARRAY('BYROW,BYCOL,MAP Exercises'!$J$111),'BYROW,BYCOL,MAP Exercises'!$L$111:$L$120)</f>
        <v>15.21625</v>
      </c>
    </row>
    <row r="751" spans="1:11" x14ac:dyDescent="0.4">
      <c r="A751" t="s">
        <v>917</v>
      </c>
      <c r="B751" t="s">
        <v>1977</v>
      </c>
      <c r="C751" s="1">
        <v>43977</v>
      </c>
      <c r="D751" t="s">
        <v>15</v>
      </c>
      <c r="E751" t="s">
        <v>167</v>
      </c>
      <c r="F751" t="s">
        <v>16</v>
      </c>
      <c r="G751">
        <f>YEAR(tbl_Order[[#This Row],[OrderDate]])</f>
        <v>2020</v>
      </c>
      <c r="H751">
        <f>MONTH(tbl_Order[[#This Row],[OrderDate]])</f>
        <v>5</v>
      </c>
      <c r="I751" t="str">
        <f>TEXT(tbl_Order[[#This Row],[OrderDate]],"mmm")</f>
        <v>May</v>
      </c>
      <c r="J751" s="3">
        <f>SUMIFS(tbl_OrderProduct[LinePrice],tbl_OrderProduct[OrderID],tbl_Order[[#This Row],[OrderID]])</f>
        <v>242.8</v>
      </c>
      <c r="K751" s="3" cm="1">
        <f t="array" ref="K751">tbl_Order[[#This Row],[Order Price]]*_xlfn.XLOOKUP(tbl_Order[[#This Row],[Order Year]],_xlfn.ANCHORARRAY('BYROW,BYCOL,MAP Exercises'!$J$111),'BYROW,BYCOL,MAP Exercises'!$L$111:$L$120)</f>
        <v>285.29000000000002</v>
      </c>
    </row>
    <row r="752" spans="1:11" x14ac:dyDescent="0.4">
      <c r="A752" t="s">
        <v>918</v>
      </c>
      <c r="B752" t="s">
        <v>2540</v>
      </c>
      <c r="C752" s="1">
        <v>43981</v>
      </c>
      <c r="D752" t="s">
        <v>15</v>
      </c>
      <c r="E752" t="s">
        <v>167</v>
      </c>
      <c r="F752" t="s">
        <v>16</v>
      </c>
      <c r="G752">
        <f>YEAR(tbl_Order[[#This Row],[OrderDate]])</f>
        <v>2020</v>
      </c>
      <c r="H752">
        <f>MONTH(tbl_Order[[#This Row],[OrderDate]])</f>
        <v>5</v>
      </c>
      <c r="I752" t="str">
        <f>TEXT(tbl_Order[[#This Row],[OrderDate]],"mmm")</f>
        <v>May</v>
      </c>
      <c r="J752" s="3">
        <f>SUMIFS(tbl_OrderProduct[LinePrice],tbl_OrderProduct[OrderID],tbl_Order[[#This Row],[OrderID]])</f>
        <v>16.5</v>
      </c>
      <c r="K752" s="3" cm="1">
        <f t="array" ref="K752">tbl_Order[[#This Row],[Order Price]]*_xlfn.XLOOKUP(tbl_Order[[#This Row],[Order Year]],_xlfn.ANCHORARRAY('BYROW,BYCOL,MAP Exercises'!$J$111),'BYROW,BYCOL,MAP Exercises'!$L$111:$L$120)</f>
        <v>19.387499999999999</v>
      </c>
    </row>
    <row r="753" spans="1:11" x14ac:dyDescent="0.4">
      <c r="A753" t="s">
        <v>919</v>
      </c>
      <c r="B753" t="s">
        <v>2042</v>
      </c>
      <c r="C753" s="1">
        <v>43982</v>
      </c>
      <c r="D753" t="s">
        <v>17</v>
      </c>
      <c r="E753" t="s">
        <v>167</v>
      </c>
      <c r="F753" t="s">
        <v>16</v>
      </c>
      <c r="G753">
        <f>YEAR(tbl_Order[[#This Row],[OrderDate]])</f>
        <v>2020</v>
      </c>
      <c r="H753">
        <f>MONTH(tbl_Order[[#This Row],[OrderDate]])</f>
        <v>5</v>
      </c>
      <c r="I753" t="str">
        <f>TEXT(tbl_Order[[#This Row],[OrderDate]],"mmm")</f>
        <v>May</v>
      </c>
      <c r="J753" s="3">
        <f>SUMIFS(tbl_OrderProduct[LinePrice],tbl_OrderProduct[OrderID],tbl_Order[[#This Row],[OrderID]])</f>
        <v>354.28000000000003</v>
      </c>
      <c r="K753" s="3" cm="1">
        <f t="array" ref="K753">tbl_Order[[#This Row],[Order Price]]*_xlfn.XLOOKUP(tbl_Order[[#This Row],[Order Year]],_xlfn.ANCHORARRAY('BYROW,BYCOL,MAP Exercises'!$J$111),'BYROW,BYCOL,MAP Exercises'!$L$111:$L$120)</f>
        <v>416.27900000000005</v>
      </c>
    </row>
    <row r="754" spans="1:11" x14ac:dyDescent="0.4">
      <c r="A754" t="s">
        <v>920</v>
      </c>
      <c r="B754" t="s">
        <v>1852</v>
      </c>
      <c r="C754" s="1">
        <v>43986</v>
      </c>
      <c r="D754" t="s">
        <v>15</v>
      </c>
      <c r="E754" t="s">
        <v>167</v>
      </c>
      <c r="F754" t="s">
        <v>16</v>
      </c>
      <c r="G754">
        <f>YEAR(tbl_Order[[#This Row],[OrderDate]])</f>
        <v>2020</v>
      </c>
      <c r="H754">
        <f>MONTH(tbl_Order[[#This Row],[OrderDate]])</f>
        <v>6</v>
      </c>
      <c r="I754" t="str">
        <f>TEXT(tbl_Order[[#This Row],[OrderDate]],"mmm")</f>
        <v>Jun</v>
      </c>
      <c r="J754" s="3">
        <f>SUMIFS(tbl_OrderProduct[LinePrice],tbl_OrderProduct[OrderID],tbl_Order[[#This Row],[OrderID]])</f>
        <v>76.98</v>
      </c>
      <c r="K754" s="3" cm="1">
        <f t="array" ref="K754">tbl_Order[[#This Row],[Order Price]]*_xlfn.XLOOKUP(tbl_Order[[#This Row],[Order Year]],_xlfn.ANCHORARRAY('BYROW,BYCOL,MAP Exercises'!$J$111),'BYROW,BYCOL,MAP Exercises'!$L$111:$L$120)</f>
        <v>90.45150000000001</v>
      </c>
    </row>
    <row r="755" spans="1:11" x14ac:dyDescent="0.4">
      <c r="A755" t="s">
        <v>921</v>
      </c>
      <c r="B755" t="s">
        <v>1788</v>
      </c>
      <c r="C755" s="1">
        <v>43987</v>
      </c>
      <c r="D755" t="s">
        <v>17</v>
      </c>
      <c r="E755" t="s">
        <v>167</v>
      </c>
      <c r="F755" t="s">
        <v>16</v>
      </c>
      <c r="G755">
        <f>YEAR(tbl_Order[[#This Row],[OrderDate]])</f>
        <v>2020</v>
      </c>
      <c r="H755">
        <f>MONTH(tbl_Order[[#This Row],[OrderDate]])</f>
        <v>6</v>
      </c>
      <c r="I755" t="str">
        <f>TEXT(tbl_Order[[#This Row],[OrderDate]],"mmm")</f>
        <v>Jun</v>
      </c>
      <c r="J755" s="3">
        <f>SUMIFS(tbl_OrderProduct[LinePrice],tbl_OrderProduct[OrderID],tbl_Order[[#This Row],[OrderID]])</f>
        <v>89.890000000000015</v>
      </c>
      <c r="K755" s="3" cm="1">
        <f t="array" ref="K755">tbl_Order[[#This Row],[Order Price]]*_xlfn.XLOOKUP(tbl_Order[[#This Row],[Order Year]],_xlfn.ANCHORARRAY('BYROW,BYCOL,MAP Exercises'!$J$111),'BYROW,BYCOL,MAP Exercises'!$L$111:$L$120)</f>
        <v>105.62075000000002</v>
      </c>
    </row>
    <row r="756" spans="1:11" x14ac:dyDescent="0.4">
      <c r="A756" t="s">
        <v>922</v>
      </c>
      <c r="B756" t="s">
        <v>2154</v>
      </c>
      <c r="C756" s="1">
        <v>43989</v>
      </c>
      <c r="D756" t="s">
        <v>15</v>
      </c>
      <c r="E756" t="s">
        <v>167</v>
      </c>
      <c r="F756" t="s">
        <v>16</v>
      </c>
      <c r="G756">
        <f>YEAR(tbl_Order[[#This Row],[OrderDate]])</f>
        <v>2020</v>
      </c>
      <c r="H756">
        <f>MONTH(tbl_Order[[#This Row],[OrderDate]])</f>
        <v>6</v>
      </c>
      <c r="I756" t="str">
        <f>TEXT(tbl_Order[[#This Row],[OrderDate]],"mmm")</f>
        <v>Jun</v>
      </c>
      <c r="J756" s="3">
        <f>SUMIFS(tbl_OrderProduct[LinePrice],tbl_OrderProduct[OrderID],tbl_Order[[#This Row],[OrderID]])</f>
        <v>77.95</v>
      </c>
      <c r="K756" s="3" cm="1">
        <f t="array" ref="K756">tbl_Order[[#This Row],[Order Price]]*_xlfn.XLOOKUP(tbl_Order[[#This Row],[Order Year]],_xlfn.ANCHORARRAY('BYROW,BYCOL,MAP Exercises'!$J$111),'BYROW,BYCOL,MAP Exercises'!$L$111:$L$120)</f>
        <v>91.591250000000002</v>
      </c>
    </row>
    <row r="757" spans="1:11" x14ac:dyDescent="0.4">
      <c r="A757" t="s">
        <v>923</v>
      </c>
      <c r="B757" t="s">
        <v>2574</v>
      </c>
      <c r="C757" s="1">
        <v>43992</v>
      </c>
      <c r="D757" t="s">
        <v>17</v>
      </c>
      <c r="E757" t="s">
        <v>20</v>
      </c>
      <c r="F757" t="s">
        <v>16</v>
      </c>
      <c r="G757">
        <f>YEAR(tbl_Order[[#This Row],[OrderDate]])</f>
        <v>2020</v>
      </c>
      <c r="H757">
        <f>MONTH(tbl_Order[[#This Row],[OrderDate]])</f>
        <v>6</v>
      </c>
      <c r="I757" t="str">
        <f>TEXT(tbl_Order[[#This Row],[OrderDate]],"mmm")</f>
        <v>Jun</v>
      </c>
      <c r="J757" s="3">
        <f>SUMIFS(tbl_OrderProduct[LinePrice],tbl_OrderProduct[OrderID],tbl_Order[[#This Row],[OrderID]])</f>
        <v>133.4</v>
      </c>
      <c r="K757" s="3" cm="1">
        <f t="array" ref="K757">tbl_Order[[#This Row],[Order Price]]*_xlfn.XLOOKUP(tbl_Order[[#This Row],[Order Year]],_xlfn.ANCHORARRAY('BYROW,BYCOL,MAP Exercises'!$J$111),'BYROW,BYCOL,MAP Exercises'!$L$111:$L$120)</f>
        <v>156.745</v>
      </c>
    </row>
    <row r="758" spans="1:11" x14ac:dyDescent="0.4">
      <c r="A758" t="s">
        <v>924</v>
      </c>
      <c r="B758" t="s">
        <v>1816</v>
      </c>
      <c r="C758" s="1">
        <v>43994</v>
      </c>
      <c r="D758" t="s">
        <v>15</v>
      </c>
      <c r="E758" t="s">
        <v>20</v>
      </c>
      <c r="F758" t="s">
        <v>16</v>
      </c>
      <c r="G758">
        <f>YEAR(tbl_Order[[#This Row],[OrderDate]])</f>
        <v>2020</v>
      </c>
      <c r="H758">
        <f>MONTH(tbl_Order[[#This Row],[OrderDate]])</f>
        <v>6</v>
      </c>
      <c r="I758" t="str">
        <f>TEXT(tbl_Order[[#This Row],[OrderDate]],"mmm")</f>
        <v>Jun</v>
      </c>
      <c r="J758" s="3">
        <f>SUMIFS(tbl_OrderProduct[LinePrice],tbl_OrderProduct[OrderID],tbl_Order[[#This Row],[OrderID]])</f>
        <v>297.46000000000004</v>
      </c>
      <c r="K758" s="3" cm="1">
        <f t="array" ref="K758">tbl_Order[[#This Row],[Order Price]]*_xlfn.XLOOKUP(tbl_Order[[#This Row],[Order Year]],_xlfn.ANCHORARRAY('BYROW,BYCOL,MAP Exercises'!$J$111),'BYROW,BYCOL,MAP Exercises'!$L$111:$L$120)</f>
        <v>349.51550000000003</v>
      </c>
    </row>
    <row r="759" spans="1:11" x14ac:dyDescent="0.4">
      <c r="A759" t="s">
        <v>925</v>
      </c>
      <c r="B759" t="s">
        <v>2474</v>
      </c>
      <c r="C759" s="1">
        <v>43994</v>
      </c>
      <c r="D759" t="s">
        <v>15</v>
      </c>
      <c r="E759" t="s">
        <v>18</v>
      </c>
      <c r="F759" t="s">
        <v>16</v>
      </c>
      <c r="G759">
        <f>YEAR(tbl_Order[[#This Row],[OrderDate]])</f>
        <v>2020</v>
      </c>
      <c r="H759">
        <f>MONTH(tbl_Order[[#This Row],[OrderDate]])</f>
        <v>6</v>
      </c>
      <c r="I759" t="str">
        <f>TEXT(tbl_Order[[#This Row],[OrderDate]],"mmm")</f>
        <v>Jun</v>
      </c>
      <c r="J759" s="3">
        <f>SUMIFS(tbl_OrderProduct[LinePrice],tbl_OrderProduct[OrderID],tbl_Order[[#This Row],[OrderID]])</f>
        <v>33.5</v>
      </c>
      <c r="K759" s="3" cm="1">
        <f t="array" ref="K759">tbl_Order[[#This Row],[Order Price]]*_xlfn.XLOOKUP(tbl_Order[[#This Row],[Order Year]],_xlfn.ANCHORARRAY('BYROW,BYCOL,MAP Exercises'!$J$111),'BYROW,BYCOL,MAP Exercises'!$L$111:$L$120)</f>
        <v>39.362500000000004</v>
      </c>
    </row>
    <row r="760" spans="1:11" x14ac:dyDescent="0.4">
      <c r="A760" t="s">
        <v>926</v>
      </c>
      <c r="B760" t="s">
        <v>1911</v>
      </c>
      <c r="C760" s="1">
        <v>43995</v>
      </c>
      <c r="D760" t="s">
        <v>17</v>
      </c>
      <c r="E760" t="s">
        <v>18</v>
      </c>
      <c r="F760" t="s">
        <v>16</v>
      </c>
      <c r="G760">
        <f>YEAR(tbl_Order[[#This Row],[OrderDate]])</f>
        <v>2020</v>
      </c>
      <c r="H760">
        <f>MONTH(tbl_Order[[#This Row],[OrderDate]])</f>
        <v>6</v>
      </c>
      <c r="I760" t="str">
        <f>TEXT(tbl_Order[[#This Row],[OrderDate]],"mmm")</f>
        <v>Jun</v>
      </c>
      <c r="J760" s="3">
        <f>SUMIFS(tbl_OrderProduct[LinePrice],tbl_OrderProduct[OrderID],tbl_Order[[#This Row],[OrderID]])</f>
        <v>265.93</v>
      </c>
      <c r="K760" s="3" cm="1">
        <f t="array" ref="K760">tbl_Order[[#This Row],[Order Price]]*_xlfn.XLOOKUP(tbl_Order[[#This Row],[Order Year]],_xlfn.ANCHORARRAY('BYROW,BYCOL,MAP Exercises'!$J$111),'BYROW,BYCOL,MAP Exercises'!$L$111:$L$120)</f>
        <v>312.46775000000002</v>
      </c>
    </row>
    <row r="761" spans="1:11" x14ac:dyDescent="0.4">
      <c r="A761" t="s">
        <v>927</v>
      </c>
      <c r="B761" t="s">
        <v>1783</v>
      </c>
      <c r="C761" s="1">
        <v>43998</v>
      </c>
      <c r="D761" t="s">
        <v>17</v>
      </c>
      <c r="E761" t="s">
        <v>167</v>
      </c>
      <c r="F761" t="s">
        <v>16</v>
      </c>
      <c r="G761">
        <f>YEAR(tbl_Order[[#This Row],[OrderDate]])</f>
        <v>2020</v>
      </c>
      <c r="H761">
        <f>MONTH(tbl_Order[[#This Row],[OrderDate]])</f>
        <v>6</v>
      </c>
      <c r="I761" t="str">
        <f>TEXT(tbl_Order[[#This Row],[OrderDate]],"mmm")</f>
        <v>Jun</v>
      </c>
      <c r="J761" s="3">
        <f>SUMIFS(tbl_OrderProduct[LinePrice],tbl_OrderProduct[OrderID],tbl_Order[[#This Row],[OrderID]])</f>
        <v>29</v>
      </c>
      <c r="K761" s="3" cm="1">
        <f t="array" ref="K761">tbl_Order[[#This Row],[Order Price]]*_xlfn.XLOOKUP(tbl_Order[[#This Row],[Order Year]],_xlfn.ANCHORARRAY('BYROW,BYCOL,MAP Exercises'!$J$111),'BYROW,BYCOL,MAP Exercises'!$L$111:$L$120)</f>
        <v>34.075000000000003</v>
      </c>
    </row>
    <row r="762" spans="1:11" x14ac:dyDescent="0.4">
      <c r="A762" t="s">
        <v>928</v>
      </c>
      <c r="B762" t="s">
        <v>2314</v>
      </c>
      <c r="C762" s="1">
        <v>44001</v>
      </c>
      <c r="D762" t="s">
        <v>17</v>
      </c>
      <c r="E762" t="s">
        <v>20</v>
      </c>
      <c r="F762" t="s">
        <v>16</v>
      </c>
      <c r="G762">
        <f>YEAR(tbl_Order[[#This Row],[OrderDate]])</f>
        <v>2020</v>
      </c>
      <c r="H762">
        <f>MONTH(tbl_Order[[#This Row],[OrderDate]])</f>
        <v>6</v>
      </c>
      <c r="I762" t="str">
        <f>TEXT(tbl_Order[[#This Row],[OrderDate]],"mmm")</f>
        <v>Jun</v>
      </c>
      <c r="J762" s="3">
        <f>SUMIFS(tbl_OrderProduct[LinePrice],tbl_OrderProduct[OrderID],tbl_Order[[#This Row],[OrderID]])</f>
        <v>33</v>
      </c>
      <c r="K762" s="3" cm="1">
        <f t="array" ref="K762">tbl_Order[[#This Row],[Order Price]]*_xlfn.XLOOKUP(tbl_Order[[#This Row],[Order Year]],_xlfn.ANCHORARRAY('BYROW,BYCOL,MAP Exercises'!$J$111),'BYROW,BYCOL,MAP Exercises'!$L$111:$L$120)</f>
        <v>38.774999999999999</v>
      </c>
    </row>
    <row r="763" spans="1:11" x14ac:dyDescent="0.4">
      <c r="A763" t="s">
        <v>929</v>
      </c>
      <c r="B763" t="s">
        <v>2476</v>
      </c>
      <c r="C763" s="1">
        <v>44004</v>
      </c>
      <c r="D763" t="s">
        <v>15</v>
      </c>
      <c r="E763" t="s">
        <v>167</v>
      </c>
      <c r="F763" t="s">
        <v>16</v>
      </c>
      <c r="G763">
        <f>YEAR(tbl_Order[[#This Row],[OrderDate]])</f>
        <v>2020</v>
      </c>
      <c r="H763">
        <f>MONTH(tbl_Order[[#This Row],[OrderDate]])</f>
        <v>6</v>
      </c>
      <c r="I763" t="str">
        <f>TEXT(tbl_Order[[#This Row],[OrderDate]],"mmm")</f>
        <v>Jun</v>
      </c>
      <c r="J763" s="3">
        <f>SUMIFS(tbl_OrderProduct[LinePrice],tbl_OrderProduct[OrderID],tbl_Order[[#This Row],[OrderID]])</f>
        <v>29</v>
      </c>
      <c r="K763" s="3" cm="1">
        <f t="array" ref="K763">tbl_Order[[#This Row],[Order Price]]*_xlfn.XLOOKUP(tbl_Order[[#This Row],[Order Year]],_xlfn.ANCHORARRAY('BYROW,BYCOL,MAP Exercises'!$J$111),'BYROW,BYCOL,MAP Exercises'!$L$111:$L$120)</f>
        <v>34.075000000000003</v>
      </c>
    </row>
    <row r="764" spans="1:11" x14ac:dyDescent="0.4">
      <c r="A764" t="s">
        <v>930</v>
      </c>
      <c r="B764" t="s">
        <v>2450</v>
      </c>
      <c r="C764" s="1">
        <v>44006</v>
      </c>
      <c r="D764" t="s">
        <v>15</v>
      </c>
      <c r="E764" t="s">
        <v>18</v>
      </c>
      <c r="F764" t="s">
        <v>16</v>
      </c>
      <c r="G764">
        <f>YEAR(tbl_Order[[#This Row],[OrderDate]])</f>
        <v>2020</v>
      </c>
      <c r="H764">
        <f>MONTH(tbl_Order[[#This Row],[OrderDate]])</f>
        <v>6</v>
      </c>
      <c r="I764" t="str">
        <f>TEXT(tbl_Order[[#This Row],[OrderDate]],"mmm")</f>
        <v>Jun</v>
      </c>
      <c r="J764" s="3">
        <f>SUMIFS(tbl_OrderProduct[LinePrice],tbl_OrderProduct[OrderID],tbl_Order[[#This Row],[OrderID]])</f>
        <v>23.95</v>
      </c>
      <c r="K764" s="3" cm="1">
        <f t="array" ref="K764">tbl_Order[[#This Row],[Order Price]]*_xlfn.XLOOKUP(tbl_Order[[#This Row],[Order Year]],_xlfn.ANCHORARRAY('BYROW,BYCOL,MAP Exercises'!$J$111),'BYROW,BYCOL,MAP Exercises'!$L$111:$L$120)</f>
        <v>28.141249999999999</v>
      </c>
    </row>
    <row r="765" spans="1:11" x14ac:dyDescent="0.4">
      <c r="A765" t="s">
        <v>931</v>
      </c>
      <c r="B765" t="s">
        <v>2486</v>
      </c>
      <c r="C765" s="1">
        <v>44009</v>
      </c>
      <c r="D765" t="s">
        <v>17</v>
      </c>
      <c r="E765" t="s">
        <v>167</v>
      </c>
      <c r="F765" t="s">
        <v>16</v>
      </c>
      <c r="G765">
        <f>YEAR(tbl_Order[[#This Row],[OrderDate]])</f>
        <v>2020</v>
      </c>
      <c r="H765">
        <f>MONTH(tbl_Order[[#This Row],[OrderDate]])</f>
        <v>6</v>
      </c>
      <c r="I765" t="str">
        <f>TEXT(tbl_Order[[#This Row],[OrderDate]],"mmm")</f>
        <v>Jun</v>
      </c>
      <c r="J765" s="3">
        <f>SUMIFS(tbl_OrderProduct[LinePrice],tbl_OrderProduct[OrderID],tbl_Order[[#This Row],[OrderID]])</f>
        <v>324.69000000000005</v>
      </c>
      <c r="K765" s="3" cm="1">
        <f t="array" ref="K765">tbl_Order[[#This Row],[Order Price]]*_xlfn.XLOOKUP(tbl_Order[[#This Row],[Order Year]],_xlfn.ANCHORARRAY('BYROW,BYCOL,MAP Exercises'!$J$111),'BYROW,BYCOL,MAP Exercises'!$L$111:$L$120)</f>
        <v>381.51075000000009</v>
      </c>
    </row>
    <row r="766" spans="1:11" x14ac:dyDescent="0.4">
      <c r="A766" t="s">
        <v>932</v>
      </c>
      <c r="B766" t="s">
        <v>2289</v>
      </c>
      <c r="C766" s="1">
        <v>44011</v>
      </c>
      <c r="D766" t="s">
        <v>17</v>
      </c>
      <c r="E766" t="s">
        <v>18</v>
      </c>
      <c r="F766" t="s">
        <v>16</v>
      </c>
      <c r="G766">
        <f>YEAR(tbl_Order[[#This Row],[OrderDate]])</f>
        <v>2020</v>
      </c>
      <c r="H766">
        <f>MONTH(tbl_Order[[#This Row],[OrderDate]])</f>
        <v>6</v>
      </c>
      <c r="I766" t="str">
        <f>TEXT(tbl_Order[[#This Row],[OrderDate]],"mmm")</f>
        <v>Jun</v>
      </c>
      <c r="J766" s="3">
        <f>SUMIFS(tbl_OrderProduct[LinePrice],tbl_OrderProduct[OrderID],tbl_Order[[#This Row],[OrderID]])</f>
        <v>34.99</v>
      </c>
      <c r="K766" s="3" cm="1">
        <f t="array" ref="K766">tbl_Order[[#This Row],[Order Price]]*_xlfn.XLOOKUP(tbl_Order[[#This Row],[Order Year]],_xlfn.ANCHORARRAY('BYROW,BYCOL,MAP Exercises'!$J$111),'BYROW,BYCOL,MAP Exercises'!$L$111:$L$120)</f>
        <v>41.113250000000001</v>
      </c>
    </row>
    <row r="767" spans="1:11" x14ac:dyDescent="0.4">
      <c r="A767" t="s">
        <v>933</v>
      </c>
      <c r="B767" t="s">
        <v>1946</v>
      </c>
      <c r="C767" s="1">
        <v>44012</v>
      </c>
      <c r="D767" t="s">
        <v>15</v>
      </c>
      <c r="E767" t="s">
        <v>20</v>
      </c>
      <c r="F767" t="s">
        <v>16</v>
      </c>
      <c r="G767">
        <f>YEAR(tbl_Order[[#This Row],[OrderDate]])</f>
        <v>2020</v>
      </c>
      <c r="H767">
        <f>MONTH(tbl_Order[[#This Row],[OrderDate]])</f>
        <v>6</v>
      </c>
      <c r="I767" t="str">
        <f>TEXT(tbl_Order[[#This Row],[OrderDate]],"mmm")</f>
        <v>Jun</v>
      </c>
      <c r="J767" s="3">
        <f>SUMIFS(tbl_OrderProduct[LinePrice],tbl_OrderProduct[OrderID],tbl_Order[[#This Row],[OrderID]])</f>
        <v>117.99000000000001</v>
      </c>
      <c r="K767" s="3" cm="1">
        <f t="array" ref="K767">tbl_Order[[#This Row],[Order Price]]*_xlfn.XLOOKUP(tbl_Order[[#This Row],[Order Year]],_xlfn.ANCHORARRAY('BYROW,BYCOL,MAP Exercises'!$J$111),'BYROW,BYCOL,MAP Exercises'!$L$111:$L$120)</f>
        <v>138.63825000000003</v>
      </c>
    </row>
    <row r="768" spans="1:11" x14ac:dyDescent="0.4">
      <c r="A768" t="s">
        <v>934</v>
      </c>
      <c r="B768" t="s">
        <v>1810</v>
      </c>
      <c r="C768" s="1">
        <v>44013</v>
      </c>
      <c r="D768" t="s">
        <v>15</v>
      </c>
      <c r="E768" t="s">
        <v>20</v>
      </c>
      <c r="F768" t="s">
        <v>16</v>
      </c>
      <c r="G768">
        <f>YEAR(tbl_Order[[#This Row],[OrderDate]])</f>
        <v>2020</v>
      </c>
      <c r="H768">
        <f>MONTH(tbl_Order[[#This Row],[OrderDate]])</f>
        <v>7</v>
      </c>
      <c r="I768" t="str">
        <f>TEXT(tbl_Order[[#This Row],[OrderDate]],"mmm")</f>
        <v>Jul</v>
      </c>
      <c r="J768" s="3">
        <f>SUMIFS(tbl_OrderProduct[LinePrice],tbl_OrderProduct[OrderID],tbl_Order[[#This Row],[OrderID]])</f>
        <v>353.95</v>
      </c>
      <c r="K768" s="3" cm="1">
        <f t="array" ref="K768">tbl_Order[[#This Row],[Order Price]]*_xlfn.XLOOKUP(tbl_Order[[#This Row],[Order Year]],_xlfn.ANCHORARRAY('BYROW,BYCOL,MAP Exercises'!$J$111),'BYROW,BYCOL,MAP Exercises'!$L$111:$L$120)</f>
        <v>415.89125000000001</v>
      </c>
    </row>
    <row r="769" spans="1:11" x14ac:dyDescent="0.4">
      <c r="A769" t="s">
        <v>935</v>
      </c>
      <c r="B769" t="s">
        <v>1982</v>
      </c>
      <c r="C769" s="1">
        <v>44015</v>
      </c>
      <c r="D769" t="s">
        <v>15</v>
      </c>
      <c r="E769" t="s">
        <v>167</v>
      </c>
      <c r="F769" t="s">
        <v>16</v>
      </c>
      <c r="G769">
        <f>YEAR(tbl_Order[[#This Row],[OrderDate]])</f>
        <v>2020</v>
      </c>
      <c r="H769">
        <f>MONTH(tbl_Order[[#This Row],[OrderDate]])</f>
        <v>7</v>
      </c>
      <c r="I769" t="str">
        <f>TEXT(tbl_Order[[#This Row],[OrderDate]],"mmm")</f>
        <v>Jul</v>
      </c>
      <c r="J769" s="3">
        <f>SUMIFS(tbl_OrderProduct[LinePrice],tbl_OrderProduct[OrderID],tbl_Order[[#This Row],[OrderID]])</f>
        <v>49.49</v>
      </c>
      <c r="K769" s="3" cm="1">
        <f t="array" ref="K769">tbl_Order[[#This Row],[Order Price]]*_xlfn.XLOOKUP(tbl_Order[[#This Row],[Order Year]],_xlfn.ANCHORARRAY('BYROW,BYCOL,MAP Exercises'!$J$111),'BYROW,BYCOL,MAP Exercises'!$L$111:$L$120)</f>
        <v>58.150750000000002</v>
      </c>
    </row>
    <row r="770" spans="1:11" x14ac:dyDescent="0.4">
      <c r="A770" t="s">
        <v>936</v>
      </c>
      <c r="B770" t="s">
        <v>2072</v>
      </c>
      <c r="C770" s="1">
        <v>44019</v>
      </c>
      <c r="D770" t="s">
        <v>17</v>
      </c>
      <c r="E770" t="s">
        <v>18</v>
      </c>
      <c r="F770" t="s">
        <v>16</v>
      </c>
      <c r="G770">
        <f>YEAR(tbl_Order[[#This Row],[OrderDate]])</f>
        <v>2020</v>
      </c>
      <c r="H770">
        <f>MONTH(tbl_Order[[#This Row],[OrderDate]])</f>
        <v>7</v>
      </c>
      <c r="I770" t="str">
        <f>TEXT(tbl_Order[[#This Row],[OrderDate]],"mmm")</f>
        <v>Jul</v>
      </c>
      <c r="J770" s="3">
        <f>SUMIFS(tbl_OrderProduct[LinePrice],tbl_OrderProduct[OrderID],tbl_Order[[#This Row],[OrderID]])</f>
        <v>283.3</v>
      </c>
      <c r="K770" s="3" cm="1">
        <f t="array" ref="K770">tbl_Order[[#This Row],[Order Price]]*_xlfn.XLOOKUP(tbl_Order[[#This Row],[Order Year]],_xlfn.ANCHORARRAY('BYROW,BYCOL,MAP Exercises'!$J$111),'BYROW,BYCOL,MAP Exercises'!$L$111:$L$120)</f>
        <v>332.8775</v>
      </c>
    </row>
    <row r="771" spans="1:11" x14ac:dyDescent="0.4">
      <c r="A771" t="s">
        <v>937</v>
      </c>
      <c r="B771" t="s">
        <v>2193</v>
      </c>
      <c r="C771" s="1">
        <v>44021</v>
      </c>
      <c r="D771" t="s">
        <v>15</v>
      </c>
      <c r="E771" t="s">
        <v>167</v>
      </c>
      <c r="F771" t="s">
        <v>16</v>
      </c>
      <c r="G771">
        <f>YEAR(tbl_Order[[#This Row],[OrderDate]])</f>
        <v>2020</v>
      </c>
      <c r="H771">
        <f>MONTH(tbl_Order[[#This Row],[OrderDate]])</f>
        <v>7</v>
      </c>
      <c r="I771" t="str">
        <f>TEXT(tbl_Order[[#This Row],[OrderDate]],"mmm")</f>
        <v>Jul</v>
      </c>
      <c r="J771" s="3">
        <f>SUMIFS(tbl_OrderProduct[LinePrice],tbl_OrderProduct[OrderID],tbl_Order[[#This Row],[OrderID]])</f>
        <v>55.39</v>
      </c>
      <c r="K771" s="3" cm="1">
        <f t="array" ref="K771">tbl_Order[[#This Row],[Order Price]]*_xlfn.XLOOKUP(tbl_Order[[#This Row],[Order Year]],_xlfn.ANCHORARRAY('BYROW,BYCOL,MAP Exercises'!$J$111),'BYROW,BYCOL,MAP Exercises'!$L$111:$L$120)</f>
        <v>65.083250000000007</v>
      </c>
    </row>
    <row r="772" spans="1:11" x14ac:dyDescent="0.4">
      <c r="A772" t="s">
        <v>938</v>
      </c>
      <c r="B772" t="s">
        <v>2448</v>
      </c>
      <c r="C772" s="1">
        <v>44024</v>
      </c>
      <c r="D772" t="s">
        <v>15</v>
      </c>
      <c r="E772" t="s">
        <v>18</v>
      </c>
      <c r="F772" t="s">
        <v>16</v>
      </c>
      <c r="G772">
        <f>YEAR(tbl_Order[[#This Row],[OrderDate]])</f>
        <v>2020</v>
      </c>
      <c r="H772">
        <f>MONTH(tbl_Order[[#This Row],[OrderDate]])</f>
        <v>7</v>
      </c>
      <c r="I772" t="str">
        <f>TEXT(tbl_Order[[#This Row],[OrderDate]],"mmm")</f>
        <v>Jul</v>
      </c>
      <c r="J772" s="3">
        <f>SUMIFS(tbl_OrderProduct[LinePrice],tbl_OrderProduct[OrderID],tbl_Order[[#This Row],[OrderID]])</f>
        <v>34.950000000000003</v>
      </c>
      <c r="K772" s="3" cm="1">
        <f t="array" ref="K772">tbl_Order[[#This Row],[Order Price]]*_xlfn.XLOOKUP(tbl_Order[[#This Row],[Order Year]],_xlfn.ANCHORARRAY('BYROW,BYCOL,MAP Exercises'!$J$111),'BYROW,BYCOL,MAP Exercises'!$L$111:$L$120)</f>
        <v>41.066250000000004</v>
      </c>
    </row>
    <row r="773" spans="1:11" x14ac:dyDescent="0.4">
      <c r="A773" t="s">
        <v>939</v>
      </c>
      <c r="B773" t="s">
        <v>2442</v>
      </c>
      <c r="C773" s="1">
        <v>44027</v>
      </c>
      <c r="D773" t="s">
        <v>15</v>
      </c>
      <c r="E773" t="s">
        <v>20</v>
      </c>
      <c r="F773" t="s">
        <v>16</v>
      </c>
      <c r="G773">
        <f>YEAR(tbl_Order[[#This Row],[OrderDate]])</f>
        <v>2020</v>
      </c>
      <c r="H773">
        <f>MONTH(tbl_Order[[#This Row],[OrderDate]])</f>
        <v>7</v>
      </c>
      <c r="I773" t="str">
        <f>TEXT(tbl_Order[[#This Row],[OrderDate]],"mmm")</f>
        <v>Jul</v>
      </c>
      <c r="J773" s="3">
        <f>SUMIFS(tbl_OrderProduct[LinePrice],tbl_OrderProduct[OrderID],tbl_Order[[#This Row],[OrderID]])</f>
        <v>141.98000000000002</v>
      </c>
      <c r="K773" s="3" cm="1">
        <f t="array" ref="K773">tbl_Order[[#This Row],[Order Price]]*_xlfn.XLOOKUP(tbl_Order[[#This Row],[Order Year]],_xlfn.ANCHORARRAY('BYROW,BYCOL,MAP Exercises'!$J$111),'BYROW,BYCOL,MAP Exercises'!$L$111:$L$120)</f>
        <v>166.82650000000004</v>
      </c>
    </row>
    <row r="774" spans="1:11" x14ac:dyDescent="0.4">
      <c r="A774" t="s">
        <v>940</v>
      </c>
      <c r="B774" t="s">
        <v>2261</v>
      </c>
      <c r="C774" s="1">
        <v>44030</v>
      </c>
      <c r="D774" t="s">
        <v>15</v>
      </c>
      <c r="E774" t="s">
        <v>18</v>
      </c>
      <c r="F774" t="s">
        <v>16</v>
      </c>
      <c r="G774">
        <f>YEAR(tbl_Order[[#This Row],[OrderDate]])</f>
        <v>2020</v>
      </c>
      <c r="H774">
        <f>MONTH(tbl_Order[[#This Row],[OrderDate]])</f>
        <v>7</v>
      </c>
      <c r="I774" t="str">
        <f>TEXT(tbl_Order[[#This Row],[OrderDate]],"mmm")</f>
        <v>Jul</v>
      </c>
      <c r="J774" s="3">
        <f>SUMIFS(tbl_OrderProduct[LinePrice],tbl_OrderProduct[OrderID],tbl_Order[[#This Row],[OrderID]])</f>
        <v>307.70000000000005</v>
      </c>
      <c r="K774" s="3" cm="1">
        <f t="array" ref="K774">tbl_Order[[#This Row],[Order Price]]*_xlfn.XLOOKUP(tbl_Order[[#This Row],[Order Year]],_xlfn.ANCHORARRAY('BYROW,BYCOL,MAP Exercises'!$J$111),'BYROW,BYCOL,MAP Exercises'!$L$111:$L$120)</f>
        <v>361.54750000000007</v>
      </c>
    </row>
    <row r="775" spans="1:11" x14ac:dyDescent="0.4">
      <c r="A775" t="s">
        <v>941</v>
      </c>
      <c r="B775" t="s">
        <v>2358</v>
      </c>
      <c r="C775" s="1">
        <v>44032</v>
      </c>
      <c r="D775" t="s">
        <v>166</v>
      </c>
      <c r="E775" t="s">
        <v>167</v>
      </c>
      <c r="F775" t="s">
        <v>16</v>
      </c>
      <c r="G775">
        <f>YEAR(tbl_Order[[#This Row],[OrderDate]])</f>
        <v>2020</v>
      </c>
      <c r="H775">
        <f>MONTH(tbl_Order[[#This Row],[OrderDate]])</f>
        <v>7</v>
      </c>
      <c r="I775" t="str">
        <f>TEXT(tbl_Order[[#This Row],[OrderDate]],"mmm")</f>
        <v>Jul</v>
      </c>
      <c r="J775" s="3">
        <f>SUMIFS(tbl_OrderProduct[LinePrice],tbl_OrderProduct[OrderID],tbl_Order[[#This Row],[OrderID]])</f>
        <v>93</v>
      </c>
      <c r="K775" s="3" cm="1">
        <f t="array" ref="K775">tbl_Order[[#This Row],[Order Price]]*_xlfn.XLOOKUP(tbl_Order[[#This Row],[Order Year]],_xlfn.ANCHORARRAY('BYROW,BYCOL,MAP Exercises'!$J$111),'BYROW,BYCOL,MAP Exercises'!$L$111:$L$120)</f>
        <v>109.27500000000001</v>
      </c>
    </row>
    <row r="776" spans="1:11" x14ac:dyDescent="0.4">
      <c r="A776" t="s">
        <v>942</v>
      </c>
      <c r="B776" t="s">
        <v>2452</v>
      </c>
      <c r="C776" s="1">
        <v>44036</v>
      </c>
      <c r="D776" t="s">
        <v>17</v>
      </c>
      <c r="E776" t="s">
        <v>18</v>
      </c>
      <c r="F776" t="s">
        <v>16</v>
      </c>
      <c r="G776">
        <f>YEAR(tbl_Order[[#This Row],[OrderDate]])</f>
        <v>2020</v>
      </c>
      <c r="H776">
        <f>MONTH(tbl_Order[[#This Row],[OrderDate]])</f>
        <v>7</v>
      </c>
      <c r="I776" t="str">
        <f>TEXT(tbl_Order[[#This Row],[OrderDate]],"mmm")</f>
        <v>Jul</v>
      </c>
      <c r="J776" s="3">
        <f>SUMIFS(tbl_OrderProduct[LinePrice],tbl_OrderProduct[OrderID],tbl_Order[[#This Row],[OrderID]])</f>
        <v>84.48</v>
      </c>
      <c r="K776" s="3" cm="1">
        <f t="array" ref="K776">tbl_Order[[#This Row],[Order Price]]*_xlfn.XLOOKUP(tbl_Order[[#This Row],[Order Year]],_xlfn.ANCHORARRAY('BYROW,BYCOL,MAP Exercises'!$J$111),'BYROW,BYCOL,MAP Exercises'!$L$111:$L$120)</f>
        <v>99.26400000000001</v>
      </c>
    </row>
    <row r="777" spans="1:11" x14ac:dyDescent="0.4">
      <c r="A777" t="s">
        <v>943</v>
      </c>
      <c r="B777" t="s">
        <v>2547</v>
      </c>
      <c r="C777" s="1">
        <v>44038</v>
      </c>
      <c r="D777" t="s">
        <v>17</v>
      </c>
      <c r="E777" t="s">
        <v>18</v>
      </c>
      <c r="F777" t="s">
        <v>16</v>
      </c>
      <c r="G777">
        <f>YEAR(tbl_Order[[#This Row],[OrderDate]])</f>
        <v>2020</v>
      </c>
      <c r="H777">
        <f>MONTH(tbl_Order[[#This Row],[OrderDate]])</f>
        <v>7</v>
      </c>
      <c r="I777" t="str">
        <f>TEXT(tbl_Order[[#This Row],[OrderDate]],"mmm")</f>
        <v>Jul</v>
      </c>
      <c r="J777" s="3">
        <f>SUMIFS(tbl_OrderProduct[LinePrice],tbl_OrderProduct[OrderID],tbl_Order[[#This Row],[OrderID]])</f>
        <v>133.98000000000002</v>
      </c>
      <c r="K777" s="3" cm="1">
        <f t="array" ref="K777">tbl_Order[[#This Row],[Order Price]]*_xlfn.XLOOKUP(tbl_Order[[#This Row],[Order Year]],_xlfn.ANCHORARRAY('BYROW,BYCOL,MAP Exercises'!$J$111),'BYROW,BYCOL,MAP Exercises'!$L$111:$L$120)</f>
        <v>157.42650000000003</v>
      </c>
    </row>
    <row r="778" spans="1:11" x14ac:dyDescent="0.4">
      <c r="A778" t="s">
        <v>944</v>
      </c>
      <c r="B778" t="s">
        <v>2070</v>
      </c>
      <c r="C778" s="1">
        <v>44042</v>
      </c>
      <c r="D778" t="s">
        <v>15</v>
      </c>
      <c r="E778" t="s">
        <v>167</v>
      </c>
      <c r="F778" t="s">
        <v>16</v>
      </c>
      <c r="G778">
        <f>YEAR(tbl_Order[[#This Row],[OrderDate]])</f>
        <v>2020</v>
      </c>
      <c r="H778">
        <f>MONTH(tbl_Order[[#This Row],[OrderDate]])</f>
        <v>7</v>
      </c>
      <c r="I778" t="str">
        <f>TEXT(tbl_Order[[#This Row],[OrderDate]],"mmm")</f>
        <v>Jul</v>
      </c>
      <c r="J778" s="3">
        <f>SUMIFS(tbl_OrderProduct[LinePrice],tbl_OrderProduct[OrderID],tbl_Order[[#This Row],[OrderID]])</f>
        <v>57.97</v>
      </c>
      <c r="K778" s="3" cm="1">
        <f t="array" ref="K778">tbl_Order[[#This Row],[Order Price]]*_xlfn.XLOOKUP(tbl_Order[[#This Row],[Order Year]],_xlfn.ANCHORARRAY('BYROW,BYCOL,MAP Exercises'!$J$111),'BYROW,BYCOL,MAP Exercises'!$L$111:$L$120)</f>
        <v>68.114750000000001</v>
      </c>
    </row>
    <row r="779" spans="1:11" x14ac:dyDescent="0.4">
      <c r="A779" t="s">
        <v>945</v>
      </c>
      <c r="B779" t="s">
        <v>2036</v>
      </c>
      <c r="C779" s="1">
        <v>44042</v>
      </c>
      <c r="D779" t="s">
        <v>17</v>
      </c>
      <c r="E779" t="s">
        <v>18</v>
      </c>
      <c r="F779" t="s">
        <v>16</v>
      </c>
      <c r="G779">
        <f>YEAR(tbl_Order[[#This Row],[OrderDate]])</f>
        <v>2020</v>
      </c>
      <c r="H779">
        <f>MONTH(tbl_Order[[#This Row],[OrderDate]])</f>
        <v>7</v>
      </c>
      <c r="I779" t="str">
        <f>TEXT(tbl_Order[[#This Row],[OrderDate]],"mmm")</f>
        <v>Jul</v>
      </c>
      <c r="J779" s="3">
        <f>SUMIFS(tbl_OrderProduct[LinePrice],tbl_OrderProduct[OrderID],tbl_Order[[#This Row],[OrderID]])</f>
        <v>350.90999999999997</v>
      </c>
      <c r="K779" s="3" cm="1">
        <f t="array" ref="K779">tbl_Order[[#This Row],[Order Price]]*_xlfn.XLOOKUP(tbl_Order[[#This Row],[Order Year]],_xlfn.ANCHORARRAY('BYROW,BYCOL,MAP Exercises'!$J$111),'BYROW,BYCOL,MAP Exercises'!$L$111:$L$120)</f>
        <v>412.31924999999995</v>
      </c>
    </row>
    <row r="780" spans="1:11" x14ac:dyDescent="0.4">
      <c r="A780" t="s">
        <v>946</v>
      </c>
      <c r="B780" t="s">
        <v>2045</v>
      </c>
      <c r="C780" s="1">
        <v>44044</v>
      </c>
      <c r="D780" t="s">
        <v>15</v>
      </c>
      <c r="E780" t="s">
        <v>167</v>
      </c>
      <c r="F780" t="s">
        <v>16</v>
      </c>
      <c r="G780">
        <f>YEAR(tbl_Order[[#This Row],[OrderDate]])</f>
        <v>2020</v>
      </c>
      <c r="H780">
        <f>MONTH(tbl_Order[[#This Row],[OrderDate]])</f>
        <v>8</v>
      </c>
      <c r="I780" t="str">
        <f>TEXT(tbl_Order[[#This Row],[OrderDate]],"mmm")</f>
        <v>Aug</v>
      </c>
      <c r="J780" s="3">
        <f>SUMIFS(tbl_OrderProduct[LinePrice],tbl_OrderProduct[OrderID],tbl_Order[[#This Row],[OrderID]])</f>
        <v>158.93</v>
      </c>
      <c r="K780" s="3" cm="1">
        <f t="array" ref="K780">tbl_Order[[#This Row],[Order Price]]*_xlfn.XLOOKUP(tbl_Order[[#This Row],[Order Year]],_xlfn.ANCHORARRAY('BYROW,BYCOL,MAP Exercises'!$J$111),'BYROW,BYCOL,MAP Exercises'!$L$111:$L$120)</f>
        <v>186.74275</v>
      </c>
    </row>
    <row r="781" spans="1:11" x14ac:dyDescent="0.4">
      <c r="A781" t="s">
        <v>947</v>
      </c>
      <c r="B781" t="s">
        <v>2290</v>
      </c>
      <c r="C781" s="1">
        <v>44046</v>
      </c>
      <c r="D781" t="s">
        <v>15</v>
      </c>
      <c r="E781" t="s">
        <v>167</v>
      </c>
      <c r="F781" t="s">
        <v>16</v>
      </c>
      <c r="G781">
        <f>YEAR(tbl_Order[[#This Row],[OrderDate]])</f>
        <v>2020</v>
      </c>
      <c r="H781">
        <f>MONTH(tbl_Order[[#This Row],[OrderDate]])</f>
        <v>8</v>
      </c>
      <c r="I781" t="str">
        <f>TEXT(tbl_Order[[#This Row],[OrderDate]],"mmm")</f>
        <v>Aug</v>
      </c>
      <c r="J781" s="3">
        <f>SUMIFS(tbl_OrderProduct[LinePrice],tbl_OrderProduct[OrderID],tbl_Order[[#This Row],[OrderID]])</f>
        <v>50.97</v>
      </c>
      <c r="K781" s="3" cm="1">
        <f t="array" ref="K781">tbl_Order[[#This Row],[Order Price]]*_xlfn.XLOOKUP(tbl_Order[[#This Row],[Order Year]],_xlfn.ANCHORARRAY('BYROW,BYCOL,MAP Exercises'!$J$111),'BYROW,BYCOL,MAP Exercises'!$L$111:$L$120)</f>
        <v>59.889749999999999</v>
      </c>
    </row>
    <row r="782" spans="1:11" x14ac:dyDescent="0.4">
      <c r="A782" t="s">
        <v>948</v>
      </c>
      <c r="B782" t="s">
        <v>2390</v>
      </c>
      <c r="C782" s="1">
        <v>44049</v>
      </c>
      <c r="D782" t="s">
        <v>15</v>
      </c>
      <c r="E782" t="s">
        <v>20</v>
      </c>
      <c r="F782" t="s">
        <v>16</v>
      </c>
      <c r="G782">
        <f>YEAR(tbl_Order[[#This Row],[OrderDate]])</f>
        <v>2020</v>
      </c>
      <c r="H782">
        <f>MONTH(tbl_Order[[#This Row],[OrderDate]])</f>
        <v>8</v>
      </c>
      <c r="I782" t="str">
        <f>TEXT(tbl_Order[[#This Row],[OrderDate]],"mmm")</f>
        <v>Aug</v>
      </c>
      <c r="J782" s="3">
        <f>SUMIFS(tbl_OrderProduct[LinePrice],tbl_OrderProduct[OrderID],tbl_Order[[#This Row],[OrderID]])</f>
        <v>17.5</v>
      </c>
      <c r="K782" s="3" cm="1">
        <f t="array" ref="K782">tbl_Order[[#This Row],[Order Price]]*_xlfn.XLOOKUP(tbl_Order[[#This Row],[Order Year]],_xlfn.ANCHORARRAY('BYROW,BYCOL,MAP Exercises'!$J$111),'BYROW,BYCOL,MAP Exercises'!$L$111:$L$120)</f>
        <v>20.5625</v>
      </c>
    </row>
    <row r="783" spans="1:11" x14ac:dyDescent="0.4">
      <c r="A783" t="s">
        <v>949</v>
      </c>
      <c r="B783" t="s">
        <v>2289</v>
      </c>
      <c r="C783" s="1">
        <v>44050</v>
      </c>
      <c r="D783" t="s">
        <v>15</v>
      </c>
      <c r="E783" t="s">
        <v>167</v>
      </c>
      <c r="F783" t="s">
        <v>16</v>
      </c>
      <c r="G783">
        <f>YEAR(tbl_Order[[#This Row],[OrderDate]])</f>
        <v>2020</v>
      </c>
      <c r="H783">
        <f>MONTH(tbl_Order[[#This Row],[OrderDate]])</f>
        <v>8</v>
      </c>
      <c r="I783" t="str">
        <f>TEXT(tbl_Order[[#This Row],[OrderDate]],"mmm")</f>
        <v>Aug</v>
      </c>
      <c r="J783" s="3">
        <f>SUMIFS(tbl_OrderProduct[LinePrice],tbl_OrderProduct[OrderID],tbl_Order[[#This Row],[OrderID]])</f>
        <v>94.44</v>
      </c>
      <c r="K783" s="3" cm="1">
        <f t="array" ref="K783">tbl_Order[[#This Row],[Order Price]]*_xlfn.XLOOKUP(tbl_Order[[#This Row],[Order Year]],_xlfn.ANCHORARRAY('BYROW,BYCOL,MAP Exercises'!$J$111),'BYROW,BYCOL,MAP Exercises'!$L$111:$L$120)</f>
        <v>110.967</v>
      </c>
    </row>
    <row r="784" spans="1:11" x14ac:dyDescent="0.4">
      <c r="A784" t="s">
        <v>950</v>
      </c>
      <c r="B784" t="s">
        <v>2591</v>
      </c>
      <c r="C784" s="1">
        <v>44053</v>
      </c>
      <c r="D784" t="s">
        <v>17</v>
      </c>
      <c r="E784" t="s">
        <v>167</v>
      </c>
      <c r="F784" t="s">
        <v>16</v>
      </c>
      <c r="G784">
        <f>YEAR(tbl_Order[[#This Row],[OrderDate]])</f>
        <v>2020</v>
      </c>
      <c r="H784">
        <f>MONTH(tbl_Order[[#This Row],[OrderDate]])</f>
        <v>8</v>
      </c>
      <c r="I784" t="str">
        <f>TEXT(tbl_Order[[#This Row],[OrderDate]],"mmm")</f>
        <v>Aug</v>
      </c>
      <c r="J784" s="3">
        <f>SUMIFS(tbl_OrderProduct[LinePrice],tbl_OrderProduct[OrderID],tbl_Order[[#This Row],[OrderID]])</f>
        <v>215.83</v>
      </c>
      <c r="K784" s="3" cm="1">
        <f t="array" ref="K784">tbl_Order[[#This Row],[Order Price]]*_xlfn.XLOOKUP(tbl_Order[[#This Row],[Order Year]],_xlfn.ANCHORARRAY('BYROW,BYCOL,MAP Exercises'!$J$111),'BYROW,BYCOL,MAP Exercises'!$L$111:$L$120)</f>
        <v>253.60025000000002</v>
      </c>
    </row>
    <row r="785" spans="1:11" x14ac:dyDescent="0.4">
      <c r="A785" t="s">
        <v>951</v>
      </c>
      <c r="B785" t="s">
        <v>2577</v>
      </c>
      <c r="C785" s="1">
        <v>44054</v>
      </c>
      <c r="D785" t="s">
        <v>15</v>
      </c>
      <c r="E785" t="s">
        <v>20</v>
      </c>
      <c r="F785" t="s">
        <v>16</v>
      </c>
      <c r="G785">
        <f>YEAR(tbl_Order[[#This Row],[OrderDate]])</f>
        <v>2020</v>
      </c>
      <c r="H785">
        <f>MONTH(tbl_Order[[#This Row],[OrderDate]])</f>
        <v>8</v>
      </c>
      <c r="I785" t="str">
        <f>TEXT(tbl_Order[[#This Row],[OrderDate]],"mmm")</f>
        <v>Aug</v>
      </c>
      <c r="J785" s="3">
        <f>SUMIFS(tbl_OrderProduct[LinePrice],tbl_OrderProduct[OrderID],tbl_Order[[#This Row],[OrderID]])</f>
        <v>90.95</v>
      </c>
      <c r="K785" s="3" cm="1">
        <f t="array" ref="K785">tbl_Order[[#This Row],[Order Price]]*_xlfn.XLOOKUP(tbl_Order[[#This Row],[Order Year]],_xlfn.ANCHORARRAY('BYROW,BYCOL,MAP Exercises'!$J$111),'BYROW,BYCOL,MAP Exercises'!$L$111:$L$120)</f>
        <v>106.86625000000001</v>
      </c>
    </row>
    <row r="786" spans="1:11" x14ac:dyDescent="0.4">
      <c r="A786" t="s">
        <v>952</v>
      </c>
      <c r="B786" t="s">
        <v>2332</v>
      </c>
      <c r="C786" s="1">
        <v>44054</v>
      </c>
      <c r="D786" t="s">
        <v>15</v>
      </c>
      <c r="E786" t="s">
        <v>167</v>
      </c>
      <c r="F786" t="s">
        <v>16</v>
      </c>
      <c r="G786">
        <f>YEAR(tbl_Order[[#This Row],[OrderDate]])</f>
        <v>2020</v>
      </c>
      <c r="H786">
        <f>MONTH(tbl_Order[[#This Row],[OrderDate]])</f>
        <v>8</v>
      </c>
      <c r="I786" t="str">
        <f>TEXT(tbl_Order[[#This Row],[OrderDate]],"mmm")</f>
        <v>Aug</v>
      </c>
      <c r="J786" s="3">
        <f>SUMIFS(tbl_OrderProduct[LinePrice],tbl_OrderProduct[OrderID],tbl_Order[[#This Row],[OrderID]])</f>
        <v>126.45</v>
      </c>
      <c r="K786" s="3" cm="1">
        <f t="array" ref="K786">tbl_Order[[#This Row],[Order Price]]*_xlfn.XLOOKUP(tbl_Order[[#This Row],[Order Year]],_xlfn.ANCHORARRAY('BYROW,BYCOL,MAP Exercises'!$J$111),'BYROW,BYCOL,MAP Exercises'!$L$111:$L$120)</f>
        <v>148.57875000000001</v>
      </c>
    </row>
    <row r="787" spans="1:11" x14ac:dyDescent="0.4">
      <c r="A787" t="s">
        <v>953</v>
      </c>
      <c r="B787" t="s">
        <v>2181</v>
      </c>
      <c r="C787" s="1">
        <v>44055</v>
      </c>
      <c r="D787" t="s">
        <v>17</v>
      </c>
      <c r="E787" t="s">
        <v>20</v>
      </c>
      <c r="F787" t="s">
        <v>16</v>
      </c>
      <c r="G787">
        <f>YEAR(tbl_Order[[#This Row],[OrderDate]])</f>
        <v>2020</v>
      </c>
      <c r="H787">
        <f>MONTH(tbl_Order[[#This Row],[OrderDate]])</f>
        <v>8</v>
      </c>
      <c r="I787" t="str">
        <f>TEXT(tbl_Order[[#This Row],[OrderDate]],"mmm")</f>
        <v>Aug</v>
      </c>
      <c r="J787" s="3">
        <f>SUMIFS(tbl_OrderProduct[LinePrice],tbl_OrderProduct[OrderID],tbl_Order[[#This Row],[OrderID]])</f>
        <v>58</v>
      </c>
      <c r="K787" s="3" cm="1">
        <f t="array" ref="K787">tbl_Order[[#This Row],[Order Price]]*_xlfn.XLOOKUP(tbl_Order[[#This Row],[Order Year]],_xlfn.ANCHORARRAY('BYROW,BYCOL,MAP Exercises'!$J$111),'BYROW,BYCOL,MAP Exercises'!$L$111:$L$120)</f>
        <v>68.150000000000006</v>
      </c>
    </row>
    <row r="788" spans="1:11" x14ac:dyDescent="0.4">
      <c r="A788" t="s">
        <v>954</v>
      </c>
      <c r="B788" t="s">
        <v>2428</v>
      </c>
      <c r="C788" s="1">
        <v>44059</v>
      </c>
      <c r="D788" t="s">
        <v>17</v>
      </c>
      <c r="E788" t="s">
        <v>18</v>
      </c>
      <c r="F788" t="s">
        <v>16</v>
      </c>
      <c r="G788">
        <f>YEAR(tbl_Order[[#This Row],[OrderDate]])</f>
        <v>2020</v>
      </c>
      <c r="H788">
        <f>MONTH(tbl_Order[[#This Row],[OrderDate]])</f>
        <v>8</v>
      </c>
      <c r="I788" t="str">
        <f>TEXT(tbl_Order[[#This Row],[OrderDate]],"mmm")</f>
        <v>Aug</v>
      </c>
      <c r="J788" s="3">
        <f>SUMIFS(tbl_OrderProduct[LinePrice],tbl_OrderProduct[OrderID],tbl_Order[[#This Row],[OrderID]])</f>
        <v>309.8</v>
      </c>
      <c r="K788" s="3" cm="1">
        <f t="array" ref="K788">tbl_Order[[#This Row],[Order Price]]*_xlfn.XLOOKUP(tbl_Order[[#This Row],[Order Year]],_xlfn.ANCHORARRAY('BYROW,BYCOL,MAP Exercises'!$J$111),'BYROW,BYCOL,MAP Exercises'!$L$111:$L$120)</f>
        <v>364.01500000000004</v>
      </c>
    </row>
    <row r="789" spans="1:11" x14ac:dyDescent="0.4">
      <c r="A789" t="s">
        <v>955</v>
      </c>
      <c r="B789" t="s">
        <v>1880</v>
      </c>
      <c r="C789" s="1">
        <v>44060</v>
      </c>
      <c r="D789" t="s">
        <v>17</v>
      </c>
      <c r="E789" t="s">
        <v>167</v>
      </c>
      <c r="F789" t="s">
        <v>16</v>
      </c>
      <c r="G789">
        <f>YEAR(tbl_Order[[#This Row],[OrderDate]])</f>
        <v>2020</v>
      </c>
      <c r="H789">
        <f>MONTH(tbl_Order[[#This Row],[OrderDate]])</f>
        <v>8</v>
      </c>
      <c r="I789" t="str">
        <f>TEXT(tbl_Order[[#This Row],[OrderDate]],"mmm")</f>
        <v>Aug</v>
      </c>
      <c r="J789" s="3">
        <f>SUMIFS(tbl_OrderProduct[LinePrice],tbl_OrderProduct[OrderID],tbl_Order[[#This Row],[OrderID]])</f>
        <v>38</v>
      </c>
      <c r="K789" s="3" cm="1">
        <f t="array" ref="K789">tbl_Order[[#This Row],[Order Price]]*_xlfn.XLOOKUP(tbl_Order[[#This Row],[Order Year]],_xlfn.ANCHORARRAY('BYROW,BYCOL,MAP Exercises'!$J$111),'BYROW,BYCOL,MAP Exercises'!$L$111:$L$120)</f>
        <v>44.65</v>
      </c>
    </row>
    <row r="790" spans="1:11" x14ac:dyDescent="0.4">
      <c r="A790" t="s">
        <v>956</v>
      </c>
      <c r="B790" t="s">
        <v>2210</v>
      </c>
      <c r="C790" s="1">
        <v>44061</v>
      </c>
      <c r="D790" t="s">
        <v>15</v>
      </c>
      <c r="E790" t="s">
        <v>167</v>
      </c>
      <c r="F790" t="s">
        <v>16</v>
      </c>
      <c r="G790">
        <f>YEAR(tbl_Order[[#This Row],[OrderDate]])</f>
        <v>2020</v>
      </c>
      <c r="H790">
        <f>MONTH(tbl_Order[[#This Row],[OrderDate]])</f>
        <v>8</v>
      </c>
      <c r="I790" t="str">
        <f>TEXT(tbl_Order[[#This Row],[OrderDate]],"mmm")</f>
        <v>Aug</v>
      </c>
      <c r="J790" s="3">
        <f>SUMIFS(tbl_OrderProduct[LinePrice],tbl_OrderProduct[OrderID],tbl_Order[[#This Row],[OrderID]])</f>
        <v>54.99</v>
      </c>
      <c r="K790" s="3" cm="1">
        <f t="array" ref="K790">tbl_Order[[#This Row],[Order Price]]*_xlfn.XLOOKUP(tbl_Order[[#This Row],[Order Year]],_xlfn.ANCHORARRAY('BYROW,BYCOL,MAP Exercises'!$J$111),'BYROW,BYCOL,MAP Exercises'!$L$111:$L$120)</f>
        <v>64.613250000000008</v>
      </c>
    </row>
    <row r="791" spans="1:11" x14ac:dyDescent="0.4">
      <c r="A791" t="s">
        <v>957</v>
      </c>
      <c r="B791" t="s">
        <v>2504</v>
      </c>
      <c r="C791" s="1">
        <v>44064</v>
      </c>
      <c r="D791" t="s">
        <v>15</v>
      </c>
      <c r="E791" t="s">
        <v>18</v>
      </c>
      <c r="F791" t="s">
        <v>16</v>
      </c>
      <c r="G791">
        <f>YEAR(tbl_Order[[#This Row],[OrderDate]])</f>
        <v>2020</v>
      </c>
      <c r="H791">
        <f>MONTH(tbl_Order[[#This Row],[OrderDate]])</f>
        <v>8</v>
      </c>
      <c r="I791" t="str">
        <f>TEXT(tbl_Order[[#This Row],[OrderDate]],"mmm")</f>
        <v>Aug</v>
      </c>
      <c r="J791" s="3">
        <f>SUMIFS(tbl_OrderProduct[LinePrice],tbl_OrderProduct[OrderID],tbl_Order[[#This Row],[OrderID]])</f>
        <v>89.990000000000009</v>
      </c>
      <c r="K791" s="3" cm="1">
        <f t="array" ref="K791">tbl_Order[[#This Row],[Order Price]]*_xlfn.XLOOKUP(tbl_Order[[#This Row],[Order Year]],_xlfn.ANCHORARRAY('BYROW,BYCOL,MAP Exercises'!$J$111),'BYROW,BYCOL,MAP Exercises'!$L$111:$L$120)</f>
        <v>105.73825000000001</v>
      </c>
    </row>
    <row r="792" spans="1:11" x14ac:dyDescent="0.4">
      <c r="A792" t="s">
        <v>958</v>
      </c>
      <c r="B792" t="s">
        <v>2148</v>
      </c>
      <c r="C792" s="1">
        <v>44067</v>
      </c>
      <c r="D792" t="s">
        <v>15</v>
      </c>
      <c r="E792" t="s">
        <v>167</v>
      </c>
      <c r="F792" t="s">
        <v>16</v>
      </c>
      <c r="G792">
        <f>YEAR(tbl_Order[[#This Row],[OrderDate]])</f>
        <v>2020</v>
      </c>
      <c r="H792">
        <f>MONTH(tbl_Order[[#This Row],[OrderDate]])</f>
        <v>8</v>
      </c>
      <c r="I792" t="str">
        <f>TEXT(tbl_Order[[#This Row],[OrderDate]],"mmm")</f>
        <v>Aug</v>
      </c>
      <c r="J792" s="3">
        <f>SUMIFS(tbl_OrderProduct[LinePrice],tbl_OrderProduct[OrderID],tbl_Order[[#This Row],[OrderID]])</f>
        <v>129</v>
      </c>
      <c r="K792" s="3" cm="1">
        <f t="array" ref="K792">tbl_Order[[#This Row],[Order Price]]*_xlfn.XLOOKUP(tbl_Order[[#This Row],[Order Year]],_xlfn.ANCHORARRAY('BYROW,BYCOL,MAP Exercises'!$J$111),'BYROW,BYCOL,MAP Exercises'!$L$111:$L$120)</f>
        <v>151.57500000000002</v>
      </c>
    </row>
    <row r="793" spans="1:11" x14ac:dyDescent="0.4">
      <c r="A793" t="s">
        <v>959</v>
      </c>
      <c r="B793" t="s">
        <v>1918</v>
      </c>
      <c r="C793" s="1">
        <v>44069</v>
      </c>
      <c r="D793" t="s">
        <v>15</v>
      </c>
      <c r="E793" t="s">
        <v>167</v>
      </c>
      <c r="F793" t="s">
        <v>16</v>
      </c>
      <c r="G793">
        <f>YEAR(tbl_Order[[#This Row],[OrderDate]])</f>
        <v>2020</v>
      </c>
      <c r="H793">
        <f>MONTH(tbl_Order[[#This Row],[OrderDate]])</f>
        <v>8</v>
      </c>
      <c r="I793" t="str">
        <f>TEXT(tbl_Order[[#This Row],[OrderDate]],"mmm")</f>
        <v>Aug</v>
      </c>
      <c r="J793" s="3">
        <f>SUMIFS(tbl_OrderProduct[LinePrice],tbl_OrderProduct[OrderID],tbl_Order[[#This Row],[OrderID]])</f>
        <v>118.97999999999999</v>
      </c>
      <c r="K793" s="3" cm="1">
        <f t="array" ref="K793">tbl_Order[[#This Row],[Order Price]]*_xlfn.XLOOKUP(tbl_Order[[#This Row],[Order Year]],_xlfn.ANCHORARRAY('BYROW,BYCOL,MAP Exercises'!$J$111),'BYROW,BYCOL,MAP Exercises'!$L$111:$L$120)</f>
        <v>139.8015</v>
      </c>
    </row>
    <row r="794" spans="1:11" x14ac:dyDescent="0.4">
      <c r="A794" t="s">
        <v>960</v>
      </c>
      <c r="B794" t="s">
        <v>2447</v>
      </c>
      <c r="C794" s="1">
        <v>44071</v>
      </c>
      <c r="D794" t="s">
        <v>15</v>
      </c>
      <c r="E794" t="s">
        <v>18</v>
      </c>
      <c r="F794" t="s">
        <v>16</v>
      </c>
      <c r="G794">
        <f>YEAR(tbl_Order[[#This Row],[OrderDate]])</f>
        <v>2020</v>
      </c>
      <c r="H794">
        <f>MONTH(tbl_Order[[#This Row],[OrderDate]])</f>
        <v>8</v>
      </c>
      <c r="I794" t="str">
        <f>TEXT(tbl_Order[[#This Row],[OrderDate]],"mmm")</f>
        <v>Aug</v>
      </c>
      <c r="J794" s="3">
        <f>SUMIFS(tbl_OrderProduct[LinePrice],tbl_OrderProduct[OrderID],tbl_Order[[#This Row],[OrderID]])</f>
        <v>73.95</v>
      </c>
      <c r="K794" s="3" cm="1">
        <f t="array" ref="K794">tbl_Order[[#This Row],[Order Price]]*_xlfn.XLOOKUP(tbl_Order[[#This Row],[Order Year]],_xlfn.ANCHORARRAY('BYROW,BYCOL,MAP Exercises'!$J$111),'BYROW,BYCOL,MAP Exercises'!$L$111:$L$120)</f>
        <v>86.891250000000014</v>
      </c>
    </row>
    <row r="795" spans="1:11" x14ac:dyDescent="0.4">
      <c r="A795" t="s">
        <v>961</v>
      </c>
      <c r="B795" t="s">
        <v>1811</v>
      </c>
      <c r="C795" s="1">
        <v>44073</v>
      </c>
      <c r="D795" t="s">
        <v>166</v>
      </c>
      <c r="E795" t="s">
        <v>20</v>
      </c>
      <c r="F795" t="s">
        <v>16</v>
      </c>
      <c r="G795">
        <f>YEAR(tbl_Order[[#This Row],[OrderDate]])</f>
        <v>2020</v>
      </c>
      <c r="H795">
        <f>MONTH(tbl_Order[[#This Row],[OrderDate]])</f>
        <v>8</v>
      </c>
      <c r="I795" t="str">
        <f>TEXT(tbl_Order[[#This Row],[OrderDate]],"mmm")</f>
        <v>Aug</v>
      </c>
      <c r="J795" s="3">
        <f>SUMIFS(tbl_OrderProduct[LinePrice],tbl_OrderProduct[OrderID],tbl_Order[[#This Row],[OrderID]])</f>
        <v>158</v>
      </c>
      <c r="K795" s="3" cm="1">
        <f t="array" ref="K795">tbl_Order[[#This Row],[Order Price]]*_xlfn.XLOOKUP(tbl_Order[[#This Row],[Order Year]],_xlfn.ANCHORARRAY('BYROW,BYCOL,MAP Exercises'!$J$111),'BYROW,BYCOL,MAP Exercises'!$L$111:$L$120)</f>
        <v>185.65</v>
      </c>
    </row>
    <row r="796" spans="1:11" x14ac:dyDescent="0.4">
      <c r="A796" t="s">
        <v>962</v>
      </c>
      <c r="B796" t="s">
        <v>2150</v>
      </c>
      <c r="C796" s="1">
        <v>44074</v>
      </c>
      <c r="D796" t="s">
        <v>166</v>
      </c>
      <c r="E796" t="s">
        <v>20</v>
      </c>
      <c r="F796" t="s">
        <v>16</v>
      </c>
      <c r="G796">
        <f>YEAR(tbl_Order[[#This Row],[OrderDate]])</f>
        <v>2020</v>
      </c>
      <c r="H796">
        <f>MONTH(tbl_Order[[#This Row],[OrderDate]])</f>
        <v>8</v>
      </c>
      <c r="I796" t="str">
        <f>TEXT(tbl_Order[[#This Row],[OrderDate]],"mmm")</f>
        <v>Aug</v>
      </c>
      <c r="J796" s="3">
        <f>SUMIFS(tbl_OrderProduct[LinePrice],tbl_OrderProduct[OrderID],tbl_Order[[#This Row],[OrderID]])</f>
        <v>134.9</v>
      </c>
      <c r="K796" s="3" cm="1">
        <f t="array" ref="K796">tbl_Order[[#This Row],[Order Price]]*_xlfn.XLOOKUP(tbl_Order[[#This Row],[Order Year]],_xlfn.ANCHORARRAY('BYROW,BYCOL,MAP Exercises'!$J$111),'BYROW,BYCOL,MAP Exercises'!$L$111:$L$120)</f>
        <v>158.50750000000002</v>
      </c>
    </row>
    <row r="797" spans="1:11" x14ac:dyDescent="0.4">
      <c r="A797" t="s">
        <v>963</v>
      </c>
      <c r="B797" t="s">
        <v>2341</v>
      </c>
      <c r="C797" s="1">
        <v>44077</v>
      </c>
      <c r="D797" t="s">
        <v>15</v>
      </c>
      <c r="E797" t="s">
        <v>167</v>
      </c>
      <c r="F797" t="s">
        <v>16</v>
      </c>
      <c r="G797">
        <f>YEAR(tbl_Order[[#This Row],[OrderDate]])</f>
        <v>2020</v>
      </c>
      <c r="H797">
        <f>MONTH(tbl_Order[[#This Row],[OrderDate]])</f>
        <v>9</v>
      </c>
      <c r="I797" t="str">
        <f>TEXT(tbl_Order[[#This Row],[OrderDate]],"mmm")</f>
        <v>Sep</v>
      </c>
      <c r="J797" s="3">
        <f>SUMIFS(tbl_OrderProduct[LinePrice],tbl_OrderProduct[OrderID],tbl_Order[[#This Row],[OrderID]])</f>
        <v>255.39000000000001</v>
      </c>
      <c r="K797" s="3" cm="1">
        <f t="array" ref="K797">tbl_Order[[#This Row],[Order Price]]*_xlfn.XLOOKUP(tbl_Order[[#This Row],[Order Year]],_xlfn.ANCHORARRAY('BYROW,BYCOL,MAP Exercises'!$J$111),'BYROW,BYCOL,MAP Exercises'!$L$111:$L$120)</f>
        <v>300.08325000000002</v>
      </c>
    </row>
    <row r="798" spans="1:11" x14ac:dyDescent="0.4">
      <c r="A798" t="s">
        <v>964</v>
      </c>
      <c r="B798" t="s">
        <v>1935</v>
      </c>
      <c r="C798" s="1">
        <v>44080</v>
      </c>
      <c r="D798" t="s">
        <v>17</v>
      </c>
      <c r="E798" t="s">
        <v>167</v>
      </c>
      <c r="F798" t="s">
        <v>16</v>
      </c>
      <c r="G798">
        <f>YEAR(tbl_Order[[#This Row],[OrderDate]])</f>
        <v>2020</v>
      </c>
      <c r="H798">
        <f>MONTH(tbl_Order[[#This Row],[OrderDate]])</f>
        <v>9</v>
      </c>
      <c r="I798" t="str">
        <f>TEXT(tbl_Order[[#This Row],[OrderDate]],"mmm")</f>
        <v>Sep</v>
      </c>
      <c r="J798" s="3">
        <f>SUMIFS(tbl_OrderProduct[LinePrice],tbl_OrderProduct[OrderID],tbl_Order[[#This Row],[OrderID]])</f>
        <v>83.45</v>
      </c>
      <c r="K798" s="3" cm="1">
        <f t="array" ref="K798">tbl_Order[[#This Row],[Order Price]]*_xlfn.XLOOKUP(tbl_Order[[#This Row],[Order Year]],_xlfn.ANCHORARRAY('BYROW,BYCOL,MAP Exercises'!$J$111),'BYROW,BYCOL,MAP Exercises'!$L$111:$L$120)</f>
        <v>98.053750000000008</v>
      </c>
    </row>
    <row r="799" spans="1:11" x14ac:dyDescent="0.4">
      <c r="A799" t="s">
        <v>965</v>
      </c>
      <c r="B799" t="s">
        <v>1781</v>
      </c>
      <c r="C799" s="1">
        <v>44081</v>
      </c>
      <c r="D799" t="s">
        <v>15</v>
      </c>
      <c r="E799" t="s">
        <v>18</v>
      </c>
      <c r="F799" t="s">
        <v>16</v>
      </c>
      <c r="G799">
        <f>YEAR(tbl_Order[[#This Row],[OrderDate]])</f>
        <v>2020</v>
      </c>
      <c r="H799">
        <f>MONTH(tbl_Order[[#This Row],[OrderDate]])</f>
        <v>9</v>
      </c>
      <c r="I799" t="str">
        <f>TEXT(tbl_Order[[#This Row],[OrderDate]],"mmm")</f>
        <v>Sep</v>
      </c>
      <c r="J799" s="3">
        <f>SUMIFS(tbl_OrderProduct[LinePrice],tbl_OrderProduct[OrderID],tbl_Order[[#This Row],[OrderID]])</f>
        <v>31</v>
      </c>
      <c r="K799" s="3" cm="1">
        <f t="array" ref="K799">tbl_Order[[#This Row],[Order Price]]*_xlfn.XLOOKUP(tbl_Order[[#This Row],[Order Year]],_xlfn.ANCHORARRAY('BYROW,BYCOL,MAP Exercises'!$J$111),'BYROW,BYCOL,MAP Exercises'!$L$111:$L$120)</f>
        <v>36.425000000000004</v>
      </c>
    </row>
    <row r="800" spans="1:11" x14ac:dyDescent="0.4">
      <c r="A800" t="s">
        <v>966</v>
      </c>
      <c r="B800" t="s">
        <v>1894</v>
      </c>
      <c r="C800" s="1">
        <v>44083</v>
      </c>
      <c r="D800" t="s">
        <v>15</v>
      </c>
      <c r="E800" t="s">
        <v>20</v>
      </c>
      <c r="F800" t="s">
        <v>16</v>
      </c>
      <c r="G800">
        <f>YEAR(tbl_Order[[#This Row],[OrderDate]])</f>
        <v>2020</v>
      </c>
      <c r="H800">
        <f>MONTH(tbl_Order[[#This Row],[OrderDate]])</f>
        <v>9</v>
      </c>
      <c r="I800" t="str">
        <f>TEXT(tbl_Order[[#This Row],[OrderDate]],"mmm")</f>
        <v>Sep</v>
      </c>
      <c r="J800" s="3">
        <f>SUMIFS(tbl_OrderProduct[LinePrice],tbl_OrderProduct[OrderID],tbl_Order[[#This Row],[OrderID]])</f>
        <v>95.95</v>
      </c>
      <c r="K800" s="3" cm="1">
        <f t="array" ref="K800">tbl_Order[[#This Row],[Order Price]]*_xlfn.XLOOKUP(tbl_Order[[#This Row],[Order Year]],_xlfn.ANCHORARRAY('BYROW,BYCOL,MAP Exercises'!$J$111),'BYROW,BYCOL,MAP Exercises'!$L$111:$L$120)</f>
        <v>112.74125000000001</v>
      </c>
    </row>
    <row r="801" spans="1:11" x14ac:dyDescent="0.4">
      <c r="A801" t="s">
        <v>967</v>
      </c>
      <c r="B801" t="s">
        <v>1849</v>
      </c>
      <c r="C801" s="1">
        <v>44086</v>
      </c>
      <c r="D801" t="s">
        <v>15</v>
      </c>
      <c r="E801" t="s">
        <v>18</v>
      </c>
      <c r="F801" t="s">
        <v>16</v>
      </c>
      <c r="G801">
        <f>YEAR(tbl_Order[[#This Row],[OrderDate]])</f>
        <v>2020</v>
      </c>
      <c r="H801">
        <f>MONTH(tbl_Order[[#This Row],[OrderDate]])</f>
        <v>9</v>
      </c>
      <c r="I801" t="str">
        <f>TEXT(tbl_Order[[#This Row],[OrderDate]],"mmm")</f>
        <v>Sep</v>
      </c>
      <c r="J801" s="3">
        <f>SUMIFS(tbl_OrderProduct[LinePrice],tbl_OrderProduct[OrderID],tbl_Order[[#This Row],[OrderID]])</f>
        <v>16.5</v>
      </c>
      <c r="K801" s="3" cm="1">
        <f t="array" ref="K801">tbl_Order[[#This Row],[Order Price]]*_xlfn.XLOOKUP(tbl_Order[[#This Row],[Order Year]],_xlfn.ANCHORARRAY('BYROW,BYCOL,MAP Exercises'!$J$111),'BYROW,BYCOL,MAP Exercises'!$L$111:$L$120)</f>
        <v>19.387499999999999</v>
      </c>
    </row>
    <row r="802" spans="1:11" x14ac:dyDescent="0.4">
      <c r="A802" t="s">
        <v>968</v>
      </c>
      <c r="B802" t="s">
        <v>2598</v>
      </c>
      <c r="C802" s="1">
        <v>44089</v>
      </c>
      <c r="D802" t="s">
        <v>15</v>
      </c>
      <c r="E802" t="s">
        <v>167</v>
      </c>
      <c r="F802" t="s">
        <v>16</v>
      </c>
      <c r="G802">
        <f>YEAR(tbl_Order[[#This Row],[OrderDate]])</f>
        <v>2020</v>
      </c>
      <c r="H802">
        <f>MONTH(tbl_Order[[#This Row],[OrderDate]])</f>
        <v>9</v>
      </c>
      <c r="I802" t="str">
        <f>TEXT(tbl_Order[[#This Row],[OrderDate]],"mmm")</f>
        <v>Sep</v>
      </c>
      <c r="J802" s="3">
        <f>SUMIFS(tbl_OrderProduct[LinePrice],tbl_OrderProduct[OrderID],tbl_Order[[#This Row],[OrderID]])</f>
        <v>40.99</v>
      </c>
      <c r="K802" s="3" cm="1">
        <f t="array" ref="K802">tbl_Order[[#This Row],[Order Price]]*_xlfn.XLOOKUP(tbl_Order[[#This Row],[Order Year]],_xlfn.ANCHORARRAY('BYROW,BYCOL,MAP Exercises'!$J$111),'BYROW,BYCOL,MAP Exercises'!$L$111:$L$120)</f>
        <v>48.163250000000005</v>
      </c>
    </row>
    <row r="803" spans="1:11" x14ac:dyDescent="0.4">
      <c r="A803" t="s">
        <v>969</v>
      </c>
      <c r="B803" t="s">
        <v>2380</v>
      </c>
      <c r="C803" s="1">
        <v>44090</v>
      </c>
      <c r="D803" t="s">
        <v>15</v>
      </c>
      <c r="E803" t="s">
        <v>167</v>
      </c>
      <c r="F803" t="s">
        <v>16</v>
      </c>
      <c r="G803">
        <f>YEAR(tbl_Order[[#This Row],[OrderDate]])</f>
        <v>2020</v>
      </c>
      <c r="H803">
        <f>MONTH(tbl_Order[[#This Row],[OrderDate]])</f>
        <v>9</v>
      </c>
      <c r="I803" t="str">
        <f>TEXT(tbl_Order[[#This Row],[OrderDate]],"mmm")</f>
        <v>Sep</v>
      </c>
      <c r="J803" s="3">
        <f>SUMIFS(tbl_OrderProduct[LinePrice],tbl_OrderProduct[OrderID],tbl_Order[[#This Row],[OrderID]])</f>
        <v>200.34</v>
      </c>
      <c r="K803" s="3" cm="1">
        <f t="array" ref="K803">tbl_Order[[#This Row],[Order Price]]*_xlfn.XLOOKUP(tbl_Order[[#This Row],[Order Year]],_xlfn.ANCHORARRAY('BYROW,BYCOL,MAP Exercises'!$J$111),'BYROW,BYCOL,MAP Exercises'!$L$111:$L$120)</f>
        <v>235.39950000000002</v>
      </c>
    </row>
    <row r="804" spans="1:11" x14ac:dyDescent="0.4">
      <c r="A804" t="s">
        <v>970</v>
      </c>
      <c r="B804" t="s">
        <v>2239</v>
      </c>
      <c r="C804" s="1">
        <v>44091</v>
      </c>
      <c r="D804" t="s">
        <v>17</v>
      </c>
      <c r="E804" t="s">
        <v>18</v>
      </c>
      <c r="F804" t="s">
        <v>16</v>
      </c>
      <c r="G804">
        <f>YEAR(tbl_Order[[#This Row],[OrderDate]])</f>
        <v>2020</v>
      </c>
      <c r="H804">
        <f>MONTH(tbl_Order[[#This Row],[OrderDate]])</f>
        <v>9</v>
      </c>
      <c r="I804" t="str">
        <f>TEXT(tbl_Order[[#This Row],[OrderDate]],"mmm")</f>
        <v>Sep</v>
      </c>
      <c r="J804" s="3">
        <f>SUMIFS(tbl_OrderProduct[LinePrice],tbl_OrderProduct[OrderID],tbl_Order[[#This Row],[OrderID]])</f>
        <v>19.95</v>
      </c>
      <c r="K804" s="3" cm="1">
        <f t="array" ref="K804">tbl_Order[[#This Row],[Order Price]]*_xlfn.XLOOKUP(tbl_Order[[#This Row],[Order Year]],_xlfn.ANCHORARRAY('BYROW,BYCOL,MAP Exercises'!$J$111),'BYROW,BYCOL,MAP Exercises'!$L$111:$L$120)</f>
        <v>23.44125</v>
      </c>
    </row>
    <row r="805" spans="1:11" x14ac:dyDescent="0.4">
      <c r="A805" t="s">
        <v>971</v>
      </c>
      <c r="B805" t="s">
        <v>2594</v>
      </c>
      <c r="C805" s="1">
        <v>44094</v>
      </c>
      <c r="D805" t="s">
        <v>15</v>
      </c>
      <c r="E805" t="s">
        <v>18</v>
      </c>
      <c r="F805" t="s">
        <v>16</v>
      </c>
      <c r="G805">
        <f>YEAR(tbl_Order[[#This Row],[OrderDate]])</f>
        <v>2020</v>
      </c>
      <c r="H805">
        <f>MONTH(tbl_Order[[#This Row],[OrderDate]])</f>
        <v>9</v>
      </c>
      <c r="I805" t="str">
        <f>TEXT(tbl_Order[[#This Row],[OrderDate]],"mmm")</f>
        <v>Sep</v>
      </c>
      <c r="J805" s="3">
        <f>SUMIFS(tbl_OrderProduct[LinePrice],tbl_OrderProduct[OrderID],tbl_Order[[#This Row],[OrderID]])</f>
        <v>159</v>
      </c>
      <c r="K805" s="3" cm="1">
        <f t="array" ref="K805">tbl_Order[[#This Row],[Order Price]]*_xlfn.XLOOKUP(tbl_Order[[#This Row],[Order Year]],_xlfn.ANCHORARRAY('BYROW,BYCOL,MAP Exercises'!$J$111),'BYROW,BYCOL,MAP Exercises'!$L$111:$L$120)</f>
        <v>186.82500000000002</v>
      </c>
    </row>
    <row r="806" spans="1:11" x14ac:dyDescent="0.4">
      <c r="A806" t="s">
        <v>972</v>
      </c>
      <c r="B806" t="s">
        <v>2574</v>
      </c>
      <c r="C806" s="1">
        <v>44097</v>
      </c>
      <c r="D806" t="s">
        <v>15</v>
      </c>
      <c r="E806" t="s">
        <v>18</v>
      </c>
      <c r="F806" t="s">
        <v>16</v>
      </c>
      <c r="G806">
        <f>YEAR(tbl_Order[[#This Row],[OrderDate]])</f>
        <v>2020</v>
      </c>
      <c r="H806">
        <f>MONTH(tbl_Order[[#This Row],[OrderDate]])</f>
        <v>9</v>
      </c>
      <c r="I806" t="str">
        <f>TEXT(tbl_Order[[#This Row],[OrderDate]],"mmm")</f>
        <v>Sep</v>
      </c>
      <c r="J806" s="3">
        <f>SUMIFS(tbl_OrderProduct[LinePrice],tbl_OrderProduct[OrderID],tbl_Order[[#This Row],[OrderID]])</f>
        <v>72.929999999999993</v>
      </c>
      <c r="K806" s="3" cm="1">
        <f t="array" ref="K806">tbl_Order[[#This Row],[Order Price]]*_xlfn.XLOOKUP(tbl_Order[[#This Row],[Order Year]],_xlfn.ANCHORARRAY('BYROW,BYCOL,MAP Exercises'!$J$111),'BYROW,BYCOL,MAP Exercises'!$L$111:$L$120)</f>
        <v>85.69274999999999</v>
      </c>
    </row>
    <row r="807" spans="1:11" x14ac:dyDescent="0.4">
      <c r="A807" t="s">
        <v>973</v>
      </c>
      <c r="B807" t="s">
        <v>1853</v>
      </c>
      <c r="C807" s="1">
        <v>44098</v>
      </c>
      <c r="D807" t="s">
        <v>15</v>
      </c>
      <c r="E807" t="s">
        <v>18</v>
      </c>
      <c r="F807" t="s">
        <v>16</v>
      </c>
      <c r="G807">
        <f>YEAR(tbl_Order[[#This Row],[OrderDate]])</f>
        <v>2020</v>
      </c>
      <c r="H807">
        <f>MONTH(tbl_Order[[#This Row],[OrderDate]])</f>
        <v>9</v>
      </c>
      <c r="I807" t="str">
        <f>TEXT(tbl_Order[[#This Row],[OrderDate]],"mmm")</f>
        <v>Sep</v>
      </c>
      <c r="J807" s="3">
        <f>SUMIFS(tbl_OrderProduct[LinePrice],tbl_OrderProduct[OrderID],tbl_Order[[#This Row],[OrderID]])</f>
        <v>63.49</v>
      </c>
      <c r="K807" s="3" cm="1">
        <f t="array" ref="K807">tbl_Order[[#This Row],[Order Price]]*_xlfn.XLOOKUP(tbl_Order[[#This Row],[Order Year]],_xlfn.ANCHORARRAY('BYROW,BYCOL,MAP Exercises'!$J$111),'BYROW,BYCOL,MAP Exercises'!$L$111:$L$120)</f>
        <v>74.600750000000005</v>
      </c>
    </row>
    <row r="808" spans="1:11" x14ac:dyDescent="0.4">
      <c r="A808" t="s">
        <v>974</v>
      </c>
      <c r="B808" t="s">
        <v>1759</v>
      </c>
      <c r="C808" s="1">
        <v>44101</v>
      </c>
      <c r="D808" t="s">
        <v>15</v>
      </c>
      <c r="E808" t="s">
        <v>167</v>
      </c>
      <c r="F808" t="s">
        <v>16</v>
      </c>
      <c r="G808">
        <f>YEAR(tbl_Order[[#This Row],[OrderDate]])</f>
        <v>2020</v>
      </c>
      <c r="H808">
        <f>MONTH(tbl_Order[[#This Row],[OrderDate]])</f>
        <v>9</v>
      </c>
      <c r="I808" t="str">
        <f>TEXT(tbl_Order[[#This Row],[OrderDate]],"mmm")</f>
        <v>Sep</v>
      </c>
      <c r="J808" s="3">
        <f>SUMIFS(tbl_OrderProduct[LinePrice],tbl_OrderProduct[OrderID],tbl_Order[[#This Row],[OrderID]])</f>
        <v>76</v>
      </c>
      <c r="K808" s="3" cm="1">
        <f t="array" ref="K808">tbl_Order[[#This Row],[Order Price]]*_xlfn.XLOOKUP(tbl_Order[[#This Row],[Order Year]],_xlfn.ANCHORARRAY('BYROW,BYCOL,MAP Exercises'!$J$111),'BYROW,BYCOL,MAP Exercises'!$L$111:$L$120)</f>
        <v>89.3</v>
      </c>
    </row>
    <row r="809" spans="1:11" x14ac:dyDescent="0.4">
      <c r="A809" t="s">
        <v>975</v>
      </c>
      <c r="B809" t="s">
        <v>2137</v>
      </c>
      <c r="C809" s="1">
        <v>44103</v>
      </c>
      <c r="D809" t="s">
        <v>17</v>
      </c>
      <c r="E809" t="s">
        <v>20</v>
      </c>
      <c r="F809" t="s">
        <v>16</v>
      </c>
      <c r="G809">
        <f>YEAR(tbl_Order[[#This Row],[OrderDate]])</f>
        <v>2020</v>
      </c>
      <c r="H809">
        <f>MONTH(tbl_Order[[#This Row],[OrderDate]])</f>
        <v>9</v>
      </c>
      <c r="I809" t="str">
        <f>TEXT(tbl_Order[[#This Row],[OrderDate]],"mmm")</f>
        <v>Sep</v>
      </c>
      <c r="J809" s="3">
        <f>SUMIFS(tbl_OrderProduct[LinePrice],tbl_OrderProduct[OrderID],tbl_Order[[#This Row],[OrderID]])</f>
        <v>224.37</v>
      </c>
      <c r="K809" s="3" cm="1">
        <f t="array" ref="K809">tbl_Order[[#This Row],[Order Price]]*_xlfn.XLOOKUP(tbl_Order[[#This Row],[Order Year]],_xlfn.ANCHORARRAY('BYROW,BYCOL,MAP Exercises'!$J$111),'BYROW,BYCOL,MAP Exercises'!$L$111:$L$120)</f>
        <v>263.63475</v>
      </c>
    </row>
    <row r="810" spans="1:11" x14ac:dyDescent="0.4">
      <c r="A810" t="s">
        <v>976</v>
      </c>
      <c r="B810" t="s">
        <v>2305</v>
      </c>
      <c r="C810" s="1">
        <v>44104</v>
      </c>
      <c r="D810" t="s">
        <v>15</v>
      </c>
      <c r="E810" t="s">
        <v>18</v>
      </c>
      <c r="F810" t="s">
        <v>16</v>
      </c>
      <c r="G810">
        <f>YEAR(tbl_Order[[#This Row],[OrderDate]])</f>
        <v>2020</v>
      </c>
      <c r="H810">
        <f>MONTH(tbl_Order[[#This Row],[OrderDate]])</f>
        <v>9</v>
      </c>
      <c r="I810" t="str">
        <f>TEXT(tbl_Order[[#This Row],[OrderDate]],"mmm")</f>
        <v>Sep</v>
      </c>
      <c r="J810" s="3">
        <f>SUMIFS(tbl_OrderProduct[LinePrice],tbl_OrderProduct[OrderID],tbl_Order[[#This Row],[OrderID]])</f>
        <v>126.44</v>
      </c>
      <c r="K810" s="3" cm="1">
        <f t="array" ref="K810">tbl_Order[[#This Row],[Order Price]]*_xlfn.XLOOKUP(tbl_Order[[#This Row],[Order Year]],_xlfn.ANCHORARRAY('BYROW,BYCOL,MAP Exercises'!$J$111),'BYROW,BYCOL,MAP Exercises'!$L$111:$L$120)</f>
        <v>148.56700000000001</v>
      </c>
    </row>
    <row r="811" spans="1:11" x14ac:dyDescent="0.4">
      <c r="A811" t="s">
        <v>977</v>
      </c>
      <c r="B811" t="s">
        <v>1821</v>
      </c>
      <c r="C811" s="1">
        <v>44106</v>
      </c>
      <c r="D811" t="s">
        <v>15</v>
      </c>
      <c r="E811" t="s">
        <v>167</v>
      </c>
      <c r="F811" t="s">
        <v>16</v>
      </c>
      <c r="G811">
        <f>YEAR(tbl_Order[[#This Row],[OrderDate]])</f>
        <v>2020</v>
      </c>
      <c r="H811">
        <f>MONTH(tbl_Order[[#This Row],[OrderDate]])</f>
        <v>10</v>
      </c>
      <c r="I811" t="str">
        <f>TEXT(tbl_Order[[#This Row],[OrderDate]],"mmm")</f>
        <v>Oct</v>
      </c>
      <c r="J811" s="3">
        <f>SUMIFS(tbl_OrderProduct[LinePrice],tbl_OrderProduct[OrderID],tbl_Order[[#This Row],[OrderID]])</f>
        <v>215.91</v>
      </c>
      <c r="K811" s="3" cm="1">
        <f t="array" ref="K811">tbl_Order[[#This Row],[Order Price]]*_xlfn.XLOOKUP(tbl_Order[[#This Row],[Order Year]],_xlfn.ANCHORARRAY('BYROW,BYCOL,MAP Exercises'!$J$111),'BYROW,BYCOL,MAP Exercises'!$L$111:$L$120)</f>
        <v>253.69425000000001</v>
      </c>
    </row>
    <row r="812" spans="1:11" x14ac:dyDescent="0.4">
      <c r="A812" t="s">
        <v>978</v>
      </c>
      <c r="B812" t="s">
        <v>2046</v>
      </c>
      <c r="C812" s="1">
        <v>44110</v>
      </c>
      <c r="D812" t="s">
        <v>17</v>
      </c>
      <c r="E812" t="s">
        <v>167</v>
      </c>
      <c r="F812" t="s">
        <v>16</v>
      </c>
      <c r="G812">
        <f>YEAR(tbl_Order[[#This Row],[OrderDate]])</f>
        <v>2020</v>
      </c>
      <c r="H812">
        <f>MONTH(tbl_Order[[#This Row],[OrderDate]])</f>
        <v>10</v>
      </c>
      <c r="I812" t="str">
        <f>TEXT(tbl_Order[[#This Row],[OrderDate]],"mmm")</f>
        <v>Oct</v>
      </c>
      <c r="J812" s="3">
        <f>SUMIFS(tbl_OrderProduct[LinePrice],tbl_OrderProduct[OrderID],tbl_Order[[#This Row],[OrderID]])</f>
        <v>161.39000000000001</v>
      </c>
      <c r="K812" s="3" cm="1">
        <f t="array" ref="K812">tbl_Order[[#This Row],[Order Price]]*_xlfn.XLOOKUP(tbl_Order[[#This Row],[Order Year]],_xlfn.ANCHORARRAY('BYROW,BYCOL,MAP Exercises'!$J$111),'BYROW,BYCOL,MAP Exercises'!$L$111:$L$120)</f>
        <v>189.63325000000003</v>
      </c>
    </row>
    <row r="813" spans="1:11" x14ac:dyDescent="0.4">
      <c r="A813" t="s">
        <v>979</v>
      </c>
      <c r="B813" t="s">
        <v>1828</v>
      </c>
      <c r="C813" s="1">
        <v>44114</v>
      </c>
      <c r="D813" t="s">
        <v>15</v>
      </c>
      <c r="E813" t="s">
        <v>167</v>
      </c>
      <c r="F813" t="s">
        <v>16</v>
      </c>
      <c r="G813">
        <f>YEAR(tbl_Order[[#This Row],[OrderDate]])</f>
        <v>2020</v>
      </c>
      <c r="H813">
        <f>MONTH(tbl_Order[[#This Row],[OrderDate]])</f>
        <v>10</v>
      </c>
      <c r="I813" t="str">
        <f>TEXT(tbl_Order[[#This Row],[OrderDate]],"mmm")</f>
        <v>Oct</v>
      </c>
      <c r="J813" s="3">
        <f>SUMIFS(tbl_OrderProduct[LinePrice],tbl_OrderProduct[OrderID],tbl_Order[[#This Row],[OrderID]])</f>
        <v>70.44</v>
      </c>
      <c r="K813" s="3" cm="1">
        <f t="array" ref="K813">tbl_Order[[#This Row],[Order Price]]*_xlfn.XLOOKUP(tbl_Order[[#This Row],[Order Year]],_xlfn.ANCHORARRAY('BYROW,BYCOL,MAP Exercises'!$J$111),'BYROW,BYCOL,MAP Exercises'!$L$111:$L$120)</f>
        <v>82.766999999999996</v>
      </c>
    </row>
    <row r="814" spans="1:11" x14ac:dyDescent="0.4">
      <c r="A814" t="s">
        <v>980</v>
      </c>
      <c r="B814" t="s">
        <v>2581</v>
      </c>
      <c r="C814" s="1">
        <v>44117</v>
      </c>
      <c r="D814" t="s">
        <v>166</v>
      </c>
      <c r="E814" t="s">
        <v>167</v>
      </c>
      <c r="F814" t="s">
        <v>16</v>
      </c>
      <c r="G814">
        <f>YEAR(tbl_Order[[#This Row],[OrderDate]])</f>
        <v>2020</v>
      </c>
      <c r="H814">
        <f>MONTH(tbl_Order[[#This Row],[OrderDate]])</f>
        <v>10</v>
      </c>
      <c r="I814" t="str">
        <f>TEXT(tbl_Order[[#This Row],[OrderDate]],"mmm")</f>
        <v>Oct</v>
      </c>
      <c r="J814" s="3">
        <f>SUMIFS(tbl_OrderProduct[LinePrice],tbl_OrderProduct[OrderID],tbl_Order[[#This Row],[OrderID]])</f>
        <v>47</v>
      </c>
      <c r="K814" s="3" cm="1">
        <f t="array" ref="K814">tbl_Order[[#This Row],[Order Price]]*_xlfn.XLOOKUP(tbl_Order[[#This Row],[Order Year]],_xlfn.ANCHORARRAY('BYROW,BYCOL,MAP Exercises'!$J$111),'BYROW,BYCOL,MAP Exercises'!$L$111:$L$120)</f>
        <v>55.225000000000001</v>
      </c>
    </row>
    <row r="815" spans="1:11" x14ac:dyDescent="0.4">
      <c r="A815" t="s">
        <v>981</v>
      </c>
      <c r="B815" t="s">
        <v>2544</v>
      </c>
      <c r="C815" s="1">
        <v>44118</v>
      </c>
      <c r="D815" t="s">
        <v>15</v>
      </c>
      <c r="E815" t="s">
        <v>167</v>
      </c>
      <c r="F815" t="s">
        <v>16</v>
      </c>
      <c r="G815">
        <f>YEAR(tbl_Order[[#This Row],[OrderDate]])</f>
        <v>2020</v>
      </c>
      <c r="H815">
        <f>MONTH(tbl_Order[[#This Row],[OrderDate]])</f>
        <v>10</v>
      </c>
      <c r="I815" t="str">
        <f>TEXT(tbl_Order[[#This Row],[OrderDate]],"mmm")</f>
        <v>Oct</v>
      </c>
      <c r="J815" s="3">
        <f>SUMIFS(tbl_OrderProduct[LinePrice],tbl_OrderProduct[OrderID],tbl_Order[[#This Row],[OrderID]])</f>
        <v>94.49</v>
      </c>
      <c r="K815" s="3" cm="1">
        <f t="array" ref="K815">tbl_Order[[#This Row],[Order Price]]*_xlfn.XLOOKUP(tbl_Order[[#This Row],[Order Year]],_xlfn.ANCHORARRAY('BYROW,BYCOL,MAP Exercises'!$J$111),'BYROW,BYCOL,MAP Exercises'!$L$111:$L$120)</f>
        <v>111.02575</v>
      </c>
    </row>
    <row r="816" spans="1:11" x14ac:dyDescent="0.4">
      <c r="A816" t="s">
        <v>982</v>
      </c>
      <c r="B816" t="s">
        <v>2579</v>
      </c>
      <c r="C816" s="1">
        <v>44119</v>
      </c>
      <c r="D816" t="s">
        <v>15</v>
      </c>
      <c r="E816" t="s">
        <v>18</v>
      </c>
      <c r="F816" t="s">
        <v>16</v>
      </c>
      <c r="G816">
        <f>YEAR(tbl_Order[[#This Row],[OrderDate]])</f>
        <v>2020</v>
      </c>
      <c r="H816">
        <f>MONTH(tbl_Order[[#This Row],[OrderDate]])</f>
        <v>10</v>
      </c>
      <c r="I816" t="str">
        <f>TEXT(tbl_Order[[#This Row],[OrderDate]],"mmm")</f>
        <v>Oct</v>
      </c>
      <c r="J816" s="3">
        <f>SUMIFS(tbl_OrderProduct[LinePrice],tbl_OrderProduct[OrderID],tbl_Order[[#This Row],[OrderID]])</f>
        <v>19.95</v>
      </c>
      <c r="K816" s="3" cm="1">
        <f t="array" ref="K816">tbl_Order[[#This Row],[Order Price]]*_xlfn.XLOOKUP(tbl_Order[[#This Row],[Order Year]],_xlfn.ANCHORARRAY('BYROW,BYCOL,MAP Exercises'!$J$111),'BYROW,BYCOL,MAP Exercises'!$L$111:$L$120)</f>
        <v>23.44125</v>
      </c>
    </row>
    <row r="817" spans="1:11" x14ac:dyDescent="0.4">
      <c r="A817" t="s">
        <v>983</v>
      </c>
      <c r="B817" t="s">
        <v>2467</v>
      </c>
      <c r="C817" s="1">
        <v>44122</v>
      </c>
      <c r="D817" t="s">
        <v>15</v>
      </c>
      <c r="E817" t="s">
        <v>167</v>
      </c>
      <c r="F817" t="s">
        <v>16</v>
      </c>
      <c r="G817">
        <f>YEAR(tbl_Order[[#This Row],[OrderDate]])</f>
        <v>2020</v>
      </c>
      <c r="H817">
        <f>MONTH(tbl_Order[[#This Row],[OrderDate]])</f>
        <v>10</v>
      </c>
      <c r="I817" t="str">
        <f>TEXT(tbl_Order[[#This Row],[OrderDate]],"mmm")</f>
        <v>Oct</v>
      </c>
      <c r="J817" s="3">
        <f>SUMIFS(tbl_OrderProduct[LinePrice],tbl_OrderProduct[OrderID],tbl_Order[[#This Row],[OrderID]])</f>
        <v>29</v>
      </c>
      <c r="K817" s="3" cm="1">
        <f t="array" ref="K817">tbl_Order[[#This Row],[Order Price]]*_xlfn.XLOOKUP(tbl_Order[[#This Row],[Order Year]],_xlfn.ANCHORARRAY('BYROW,BYCOL,MAP Exercises'!$J$111),'BYROW,BYCOL,MAP Exercises'!$L$111:$L$120)</f>
        <v>34.075000000000003</v>
      </c>
    </row>
    <row r="818" spans="1:11" x14ac:dyDescent="0.4">
      <c r="A818" t="s">
        <v>984</v>
      </c>
      <c r="B818" t="s">
        <v>2481</v>
      </c>
      <c r="C818" s="1">
        <v>44124</v>
      </c>
      <c r="D818" t="s">
        <v>15</v>
      </c>
      <c r="E818" t="s">
        <v>20</v>
      </c>
      <c r="F818" t="s">
        <v>16</v>
      </c>
      <c r="G818">
        <f>YEAR(tbl_Order[[#This Row],[OrderDate]])</f>
        <v>2020</v>
      </c>
      <c r="H818">
        <f>MONTH(tbl_Order[[#This Row],[OrderDate]])</f>
        <v>10</v>
      </c>
      <c r="I818" t="str">
        <f>TEXT(tbl_Order[[#This Row],[OrderDate]],"mmm")</f>
        <v>Oct</v>
      </c>
      <c r="J818" s="3">
        <f>SUMIFS(tbl_OrderProduct[LinePrice],tbl_OrderProduct[OrderID],tbl_Order[[#This Row],[OrderID]])</f>
        <v>17.5</v>
      </c>
      <c r="K818" s="3" cm="1">
        <f t="array" ref="K818">tbl_Order[[#This Row],[Order Price]]*_xlfn.XLOOKUP(tbl_Order[[#This Row],[Order Year]],_xlfn.ANCHORARRAY('BYROW,BYCOL,MAP Exercises'!$J$111),'BYROW,BYCOL,MAP Exercises'!$L$111:$L$120)</f>
        <v>20.5625</v>
      </c>
    </row>
    <row r="819" spans="1:11" x14ac:dyDescent="0.4">
      <c r="A819" t="s">
        <v>985</v>
      </c>
      <c r="B819" t="s">
        <v>1920</v>
      </c>
      <c r="C819" s="1">
        <v>44126</v>
      </c>
      <c r="D819" t="s">
        <v>166</v>
      </c>
      <c r="E819" t="s">
        <v>167</v>
      </c>
      <c r="F819" t="s">
        <v>16</v>
      </c>
      <c r="G819">
        <f>YEAR(tbl_Order[[#This Row],[OrderDate]])</f>
        <v>2020</v>
      </c>
      <c r="H819">
        <f>MONTH(tbl_Order[[#This Row],[OrderDate]])</f>
        <v>10</v>
      </c>
      <c r="I819" t="str">
        <f>TEXT(tbl_Order[[#This Row],[OrderDate]],"mmm")</f>
        <v>Oct</v>
      </c>
      <c r="J819" s="3">
        <f>SUMIFS(tbl_OrderProduct[LinePrice],tbl_OrderProduct[OrderID],tbl_Order[[#This Row],[OrderID]])</f>
        <v>214.89000000000001</v>
      </c>
      <c r="K819" s="3" cm="1">
        <f t="array" ref="K819">tbl_Order[[#This Row],[Order Price]]*_xlfn.XLOOKUP(tbl_Order[[#This Row],[Order Year]],_xlfn.ANCHORARRAY('BYROW,BYCOL,MAP Exercises'!$J$111),'BYROW,BYCOL,MAP Exercises'!$L$111:$L$120)</f>
        <v>252.49575000000002</v>
      </c>
    </row>
    <row r="820" spans="1:11" x14ac:dyDescent="0.4">
      <c r="A820" t="s">
        <v>986</v>
      </c>
      <c r="B820" t="s">
        <v>2518</v>
      </c>
      <c r="C820" s="1">
        <v>44128</v>
      </c>
      <c r="D820" t="s">
        <v>15</v>
      </c>
      <c r="E820" t="s">
        <v>167</v>
      </c>
      <c r="F820" t="s">
        <v>16</v>
      </c>
      <c r="G820">
        <f>YEAR(tbl_Order[[#This Row],[OrderDate]])</f>
        <v>2020</v>
      </c>
      <c r="H820">
        <f>MONTH(tbl_Order[[#This Row],[OrderDate]])</f>
        <v>10</v>
      </c>
      <c r="I820" t="str">
        <f>TEXT(tbl_Order[[#This Row],[OrderDate]],"mmm")</f>
        <v>Oct</v>
      </c>
      <c r="J820" s="3">
        <f>SUMIFS(tbl_OrderProduct[LinePrice],tbl_OrderProduct[OrderID],tbl_Order[[#This Row],[OrderID]])</f>
        <v>55.95</v>
      </c>
      <c r="K820" s="3" cm="1">
        <f t="array" ref="K820">tbl_Order[[#This Row],[Order Price]]*_xlfn.XLOOKUP(tbl_Order[[#This Row],[Order Year]],_xlfn.ANCHORARRAY('BYROW,BYCOL,MAP Exercises'!$J$111),'BYROW,BYCOL,MAP Exercises'!$L$111:$L$120)</f>
        <v>65.741250000000008</v>
      </c>
    </row>
    <row r="821" spans="1:11" x14ac:dyDescent="0.4">
      <c r="A821" t="s">
        <v>987</v>
      </c>
      <c r="B821" t="s">
        <v>1897</v>
      </c>
      <c r="C821" s="1">
        <v>44129</v>
      </c>
      <c r="D821" t="s">
        <v>17</v>
      </c>
      <c r="E821" t="s">
        <v>167</v>
      </c>
      <c r="F821" t="s">
        <v>16</v>
      </c>
      <c r="G821">
        <f>YEAR(tbl_Order[[#This Row],[OrderDate]])</f>
        <v>2020</v>
      </c>
      <c r="H821">
        <f>MONTH(tbl_Order[[#This Row],[OrderDate]])</f>
        <v>10</v>
      </c>
      <c r="I821" t="str">
        <f>TEXT(tbl_Order[[#This Row],[OrderDate]],"mmm")</f>
        <v>Oct</v>
      </c>
      <c r="J821" s="3">
        <f>SUMIFS(tbl_OrderProduct[LinePrice],tbl_OrderProduct[OrderID],tbl_Order[[#This Row],[OrderID]])</f>
        <v>106.47</v>
      </c>
      <c r="K821" s="3" cm="1">
        <f t="array" ref="K821">tbl_Order[[#This Row],[Order Price]]*_xlfn.XLOOKUP(tbl_Order[[#This Row],[Order Year]],_xlfn.ANCHORARRAY('BYROW,BYCOL,MAP Exercises'!$J$111),'BYROW,BYCOL,MAP Exercises'!$L$111:$L$120)</f>
        <v>125.10225</v>
      </c>
    </row>
    <row r="822" spans="1:11" x14ac:dyDescent="0.4">
      <c r="A822" t="s">
        <v>988</v>
      </c>
      <c r="B822" t="s">
        <v>2398</v>
      </c>
      <c r="C822" s="1">
        <v>44129</v>
      </c>
      <c r="D822" t="s">
        <v>166</v>
      </c>
      <c r="E822" t="s">
        <v>167</v>
      </c>
      <c r="F822" t="s">
        <v>16</v>
      </c>
      <c r="G822">
        <f>YEAR(tbl_Order[[#This Row],[OrderDate]])</f>
        <v>2020</v>
      </c>
      <c r="H822">
        <f>MONTH(tbl_Order[[#This Row],[OrderDate]])</f>
        <v>10</v>
      </c>
      <c r="I822" t="str">
        <f>TEXT(tbl_Order[[#This Row],[OrderDate]],"mmm")</f>
        <v>Oct</v>
      </c>
      <c r="J822" s="3">
        <f>SUMIFS(tbl_OrderProduct[LinePrice],tbl_OrderProduct[OrderID],tbl_Order[[#This Row],[OrderID]])</f>
        <v>137.84</v>
      </c>
      <c r="K822" s="3" cm="1">
        <f t="array" ref="K822">tbl_Order[[#This Row],[Order Price]]*_xlfn.XLOOKUP(tbl_Order[[#This Row],[Order Year]],_xlfn.ANCHORARRAY('BYROW,BYCOL,MAP Exercises'!$J$111),'BYROW,BYCOL,MAP Exercises'!$L$111:$L$120)</f>
        <v>161.96200000000002</v>
      </c>
    </row>
    <row r="823" spans="1:11" x14ac:dyDescent="0.4">
      <c r="A823" t="s">
        <v>989</v>
      </c>
      <c r="B823" t="s">
        <v>2298</v>
      </c>
      <c r="C823" s="1">
        <v>44130</v>
      </c>
      <c r="D823" t="s">
        <v>15</v>
      </c>
      <c r="E823" t="s">
        <v>167</v>
      </c>
      <c r="F823" t="s">
        <v>16</v>
      </c>
      <c r="G823">
        <f>YEAR(tbl_Order[[#This Row],[OrderDate]])</f>
        <v>2020</v>
      </c>
      <c r="H823">
        <f>MONTH(tbl_Order[[#This Row],[OrderDate]])</f>
        <v>10</v>
      </c>
      <c r="I823" t="str">
        <f>TEXT(tbl_Order[[#This Row],[OrderDate]],"mmm")</f>
        <v>Oct</v>
      </c>
      <c r="J823" s="3">
        <f>SUMIFS(tbl_OrderProduct[LinePrice],tbl_OrderProduct[OrderID],tbl_Order[[#This Row],[OrderID]])</f>
        <v>241.49</v>
      </c>
      <c r="K823" s="3" cm="1">
        <f t="array" ref="K823">tbl_Order[[#This Row],[Order Price]]*_xlfn.XLOOKUP(tbl_Order[[#This Row],[Order Year]],_xlfn.ANCHORARRAY('BYROW,BYCOL,MAP Exercises'!$J$111),'BYROW,BYCOL,MAP Exercises'!$L$111:$L$120)</f>
        <v>283.75075000000004</v>
      </c>
    </row>
    <row r="824" spans="1:11" x14ac:dyDescent="0.4">
      <c r="A824" t="s">
        <v>990</v>
      </c>
      <c r="B824" t="s">
        <v>2533</v>
      </c>
      <c r="C824" s="1">
        <v>44133</v>
      </c>
      <c r="D824" t="s">
        <v>15</v>
      </c>
      <c r="E824" t="s">
        <v>167</v>
      </c>
      <c r="F824" t="s">
        <v>16</v>
      </c>
      <c r="G824">
        <f>YEAR(tbl_Order[[#This Row],[OrderDate]])</f>
        <v>2020</v>
      </c>
      <c r="H824">
        <f>MONTH(tbl_Order[[#This Row],[OrderDate]])</f>
        <v>10</v>
      </c>
      <c r="I824" t="str">
        <f>TEXT(tbl_Order[[#This Row],[OrderDate]],"mmm")</f>
        <v>Oct</v>
      </c>
      <c r="J824" s="3">
        <f>SUMIFS(tbl_OrderProduct[LinePrice],tbl_OrderProduct[OrderID],tbl_Order[[#This Row],[OrderID]])</f>
        <v>109</v>
      </c>
      <c r="K824" s="3" cm="1">
        <f t="array" ref="K824">tbl_Order[[#This Row],[Order Price]]*_xlfn.XLOOKUP(tbl_Order[[#This Row],[Order Year]],_xlfn.ANCHORARRAY('BYROW,BYCOL,MAP Exercises'!$J$111),'BYROW,BYCOL,MAP Exercises'!$L$111:$L$120)</f>
        <v>128.07500000000002</v>
      </c>
    </row>
    <row r="825" spans="1:11" x14ac:dyDescent="0.4">
      <c r="A825" t="s">
        <v>991</v>
      </c>
      <c r="B825" t="s">
        <v>1754</v>
      </c>
      <c r="C825" s="1">
        <v>44135</v>
      </c>
      <c r="D825" t="s">
        <v>166</v>
      </c>
      <c r="E825" t="s">
        <v>18</v>
      </c>
      <c r="F825" t="s">
        <v>16</v>
      </c>
      <c r="G825">
        <f>YEAR(tbl_Order[[#This Row],[OrderDate]])</f>
        <v>2020</v>
      </c>
      <c r="H825">
        <f>MONTH(tbl_Order[[#This Row],[OrderDate]])</f>
        <v>10</v>
      </c>
      <c r="I825" t="str">
        <f>TEXT(tbl_Order[[#This Row],[OrderDate]],"mmm")</f>
        <v>Oct</v>
      </c>
      <c r="J825" s="3">
        <f>SUMIFS(tbl_OrderProduct[LinePrice],tbl_OrderProduct[OrderID],tbl_Order[[#This Row],[OrderID]])</f>
        <v>141.97999999999999</v>
      </c>
      <c r="K825" s="3" cm="1">
        <f t="array" ref="K825">tbl_Order[[#This Row],[Order Price]]*_xlfn.XLOOKUP(tbl_Order[[#This Row],[Order Year]],_xlfn.ANCHORARRAY('BYROW,BYCOL,MAP Exercises'!$J$111),'BYROW,BYCOL,MAP Exercises'!$L$111:$L$120)</f>
        <v>166.82649999999998</v>
      </c>
    </row>
    <row r="826" spans="1:11" x14ac:dyDescent="0.4">
      <c r="A826" t="s">
        <v>992</v>
      </c>
      <c r="B826" t="s">
        <v>1885</v>
      </c>
      <c r="C826" s="1">
        <v>44138</v>
      </c>
      <c r="D826" t="s">
        <v>17</v>
      </c>
      <c r="E826" t="s">
        <v>167</v>
      </c>
      <c r="F826" t="s">
        <v>16</v>
      </c>
      <c r="G826">
        <f>YEAR(tbl_Order[[#This Row],[OrderDate]])</f>
        <v>2020</v>
      </c>
      <c r="H826">
        <f>MONTH(tbl_Order[[#This Row],[OrderDate]])</f>
        <v>11</v>
      </c>
      <c r="I826" t="str">
        <f>TEXT(tbl_Order[[#This Row],[OrderDate]],"mmm")</f>
        <v>Nov</v>
      </c>
      <c r="J826" s="3">
        <f>SUMIFS(tbl_OrderProduct[LinePrice],tbl_OrderProduct[OrderID],tbl_Order[[#This Row],[OrderID]])</f>
        <v>169.47</v>
      </c>
      <c r="K826" s="3" cm="1">
        <f t="array" ref="K826">tbl_Order[[#This Row],[Order Price]]*_xlfn.XLOOKUP(tbl_Order[[#This Row],[Order Year]],_xlfn.ANCHORARRAY('BYROW,BYCOL,MAP Exercises'!$J$111),'BYROW,BYCOL,MAP Exercises'!$L$111:$L$120)</f>
        <v>199.12725</v>
      </c>
    </row>
    <row r="827" spans="1:11" x14ac:dyDescent="0.4">
      <c r="A827" t="s">
        <v>993</v>
      </c>
      <c r="B827" t="s">
        <v>2620</v>
      </c>
      <c r="C827" s="1">
        <v>44138</v>
      </c>
      <c r="D827" t="s">
        <v>15</v>
      </c>
      <c r="E827" t="s">
        <v>167</v>
      </c>
      <c r="F827" t="s">
        <v>16</v>
      </c>
      <c r="G827">
        <f>YEAR(tbl_Order[[#This Row],[OrderDate]])</f>
        <v>2020</v>
      </c>
      <c r="H827">
        <f>MONTH(tbl_Order[[#This Row],[OrderDate]])</f>
        <v>11</v>
      </c>
      <c r="I827" t="str">
        <f>TEXT(tbl_Order[[#This Row],[OrderDate]],"mmm")</f>
        <v>Nov</v>
      </c>
      <c r="J827" s="3">
        <f>SUMIFS(tbl_OrderProduct[LinePrice],tbl_OrderProduct[OrderID],tbl_Order[[#This Row],[OrderID]])</f>
        <v>190.93</v>
      </c>
      <c r="K827" s="3" cm="1">
        <f t="array" ref="K827">tbl_Order[[#This Row],[Order Price]]*_xlfn.XLOOKUP(tbl_Order[[#This Row],[Order Year]],_xlfn.ANCHORARRAY('BYROW,BYCOL,MAP Exercises'!$J$111),'BYROW,BYCOL,MAP Exercises'!$L$111:$L$120)</f>
        <v>224.34275000000002</v>
      </c>
    </row>
    <row r="828" spans="1:11" x14ac:dyDescent="0.4">
      <c r="A828" t="s">
        <v>994</v>
      </c>
      <c r="B828" t="s">
        <v>1954</v>
      </c>
      <c r="C828" s="1">
        <v>44142</v>
      </c>
      <c r="D828" t="s">
        <v>15</v>
      </c>
      <c r="E828" t="s">
        <v>167</v>
      </c>
      <c r="F828" t="s">
        <v>16</v>
      </c>
      <c r="G828">
        <f>YEAR(tbl_Order[[#This Row],[OrderDate]])</f>
        <v>2020</v>
      </c>
      <c r="H828">
        <f>MONTH(tbl_Order[[#This Row],[OrderDate]])</f>
        <v>11</v>
      </c>
      <c r="I828" t="str">
        <f>TEXT(tbl_Order[[#This Row],[OrderDate]],"mmm")</f>
        <v>Nov</v>
      </c>
      <c r="J828" s="3">
        <f>SUMIFS(tbl_OrderProduct[LinePrice],tbl_OrderProduct[OrderID],tbl_Order[[#This Row],[OrderID]])</f>
        <v>188.84000000000003</v>
      </c>
      <c r="K828" s="3" cm="1">
        <f t="array" ref="K828">tbl_Order[[#This Row],[Order Price]]*_xlfn.XLOOKUP(tbl_Order[[#This Row],[Order Year]],_xlfn.ANCHORARRAY('BYROW,BYCOL,MAP Exercises'!$J$111),'BYROW,BYCOL,MAP Exercises'!$L$111:$L$120)</f>
        <v>221.88700000000006</v>
      </c>
    </row>
    <row r="829" spans="1:11" x14ac:dyDescent="0.4">
      <c r="A829" t="s">
        <v>995</v>
      </c>
      <c r="B829" t="s">
        <v>2393</v>
      </c>
      <c r="C829" s="1">
        <v>44146</v>
      </c>
      <c r="D829" t="s">
        <v>17</v>
      </c>
      <c r="E829" t="s">
        <v>18</v>
      </c>
      <c r="F829" t="s">
        <v>16</v>
      </c>
      <c r="G829">
        <f>YEAR(tbl_Order[[#This Row],[OrderDate]])</f>
        <v>2020</v>
      </c>
      <c r="H829">
        <f>MONTH(tbl_Order[[#This Row],[OrderDate]])</f>
        <v>11</v>
      </c>
      <c r="I829" t="str">
        <f>TEXT(tbl_Order[[#This Row],[OrderDate]],"mmm")</f>
        <v>Nov</v>
      </c>
      <c r="J829" s="3">
        <f>SUMIFS(tbl_OrderProduct[LinePrice],tbl_OrderProduct[OrderID],tbl_Order[[#This Row],[OrderID]])</f>
        <v>399.28</v>
      </c>
      <c r="K829" s="3" cm="1">
        <f t="array" ref="K829">tbl_Order[[#This Row],[Order Price]]*_xlfn.XLOOKUP(tbl_Order[[#This Row],[Order Year]],_xlfn.ANCHORARRAY('BYROW,BYCOL,MAP Exercises'!$J$111),'BYROW,BYCOL,MAP Exercises'!$L$111:$L$120)</f>
        <v>469.154</v>
      </c>
    </row>
    <row r="830" spans="1:11" x14ac:dyDescent="0.4">
      <c r="A830" t="s">
        <v>996</v>
      </c>
      <c r="B830" t="s">
        <v>2400</v>
      </c>
      <c r="C830" s="1">
        <v>44148</v>
      </c>
      <c r="D830" t="s">
        <v>15</v>
      </c>
      <c r="E830" t="s">
        <v>167</v>
      </c>
      <c r="F830" t="s">
        <v>16</v>
      </c>
      <c r="G830">
        <f>YEAR(tbl_Order[[#This Row],[OrderDate]])</f>
        <v>2020</v>
      </c>
      <c r="H830">
        <f>MONTH(tbl_Order[[#This Row],[OrderDate]])</f>
        <v>11</v>
      </c>
      <c r="I830" t="str">
        <f>TEXT(tbl_Order[[#This Row],[OrderDate]],"mmm")</f>
        <v>Nov</v>
      </c>
      <c r="J830" s="3">
        <f>SUMIFS(tbl_OrderProduct[LinePrice],tbl_OrderProduct[OrderID],tbl_Order[[#This Row],[OrderID]])</f>
        <v>161.39000000000001</v>
      </c>
      <c r="K830" s="3" cm="1">
        <f t="array" ref="K830">tbl_Order[[#This Row],[Order Price]]*_xlfn.XLOOKUP(tbl_Order[[#This Row],[Order Year]],_xlfn.ANCHORARRAY('BYROW,BYCOL,MAP Exercises'!$J$111),'BYROW,BYCOL,MAP Exercises'!$L$111:$L$120)</f>
        <v>189.63325000000003</v>
      </c>
    </row>
    <row r="831" spans="1:11" x14ac:dyDescent="0.4">
      <c r="A831" t="s">
        <v>997</v>
      </c>
      <c r="B831" t="s">
        <v>2114</v>
      </c>
      <c r="C831" s="1">
        <v>44152</v>
      </c>
      <c r="D831" t="s">
        <v>17</v>
      </c>
      <c r="E831" t="s">
        <v>20</v>
      </c>
      <c r="F831" t="s">
        <v>16</v>
      </c>
      <c r="G831">
        <f>YEAR(tbl_Order[[#This Row],[OrderDate]])</f>
        <v>2020</v>
      </c>
      <c r="H831">
        <f>MONTH(tbl_Order[[#This Row],[OrderDate]])</f>
        <v>11</v>
      </c>
      <c r="I831" t="str">
        <f>TEXT(tbl_Order[[#This Row],[OrderDate]],"mmm")</f>
        <v>Nov</v>
      </c>
      <c r="J831" s="3">
        <f>SUMIFS(tbl_OrderProduct[LinePrice],tbl_OrderProduct[OrderID],tbl_Order[[#This Row],[OrderID]])</f>
        <v>165.98</v>
      </c>
      <c r="K831" s="3" cm="1">
        <f t="array" ref="K831">tbl_Order[[#This Row],[Order Price]]*_xlfn.XLOOKUP(tbl_Order[[#This Row],[Order Year]],_xlfn.ANCHORARRAY('BYROW,BYCOL,MAP Exercises'!$J$111),'BYROW,BYCOL,MAP Exercises'!$L$111:$L$120)</f>
        <v>195.0265</v>
      </c>
    </row>
    <row r="832" spans="1:11" x14ac:dyDescent="0.4">
      <c r="A832" t="s">
        <v>998</v>
      </c>
      <c r="B832" t="s">
        <v>2618</v>
      </c>
      <c r="C832" s="1">
        <v>44153</v>
      </c>
      <c r="D832" t="s">
        <v>15</v>
      </c>
      <c r="E832" t="s">
        <v>18</v>
      </c>
      <c r="F832" t="s">
        <v>16</v>
      </c>
      <c r="G832">
        <f>YEAR(tbl_Order[[#This Row],[OrderDate]])</f>
        <v>2020</v>
      </c>
      <c r="H832">
        <f>MONTH(tbl_Order[[#This Row],[OrderDate]])</f>
        <v>11</v>
      </c>
      <c r="I832" t="str">
        <f>TEXT(tbl_Order[[#This Row],[OrderDate]],"mmm")</f>
        <v>Nov</v>
      </c>
      <c r="J832" s="3">
        <f>SUMIFS(tbl_OrderProduct[LinePrice],tbl_OrderProduct[OrderID],tbl_Order[[#This Row],[OrderID]])</f>
        <v>324.32000000000005</v>
      </c>
      <c r="K832" s="3" cm="1">
        <f t="array" ref="K832">tbl_Order[[#This Row],[Order Price]]*_xlfn.XLOOKUP(tbl_Order[[#This Row],[Order Year]],_xlfn.ANCHORARRAY('BYROW,BYCOL,MAP Exercises'!$J$111),'BYROW,BYCOL,MAP Exercises'!$L$111:$L$120)</f>
        <v>381.07600000000008</v>
      </c>
    </row>
    <row r="833" spans="1:11" x14ac:dyDescent="0.4">
      <c r="A833" t="s">
        <v>999</v>
      </c>
      <c r="B833" t="s">
        <v>2040</v>
      </c>
      <c r="C833" s="1">
        <v>44155</v>
      </c>
      <c r="D833" t="s">
        <v>15</v>
      </c>
      <c r="E833" t="s">
        <v>167</v>
      </c>
      <c r="F833" t="s">
        <v>16</v>
      </c>
      <c r="G833">
        <f>YEAR(tbl_Order[[#This Row],[OrderDate]])</f>
        <v>2020</v>
      </c>
      <c r="H833">
        <f>MONTH(tbl_Order[[#This Row],[OrderDate]])</f>
        <v>11</v>
      </c>
      <c r="I833" t="str">
        <f>TEXT(tbl_Order[[#This Row],[OrderDate]],"mmm")</f>
        <v>Nov</v>
      </c>
      <c r="J833" s="3">
        <f>SUMIFS(tbl_OrderProduct[LinePrice],tbl_OrderProduct[OrderID],tbl_Order[[#This Row],[OrderID]])</f>
        <v>235.35000000000002</v>
      </c>
      <c r="K833" s="3" cm="1">
        <f t="array" ref="K833">tbl_Order[[#This Row],[Order Price]]*_xlfn.XLOOKUP(tbl_Order[[#This Row],[Order Year]],_xlfn.ANCHORARRAY('BYROW,BYCOL,MAP Exercises'!$J$111),'BYROW,BYCOL,MAP Exercises'!$L$111:$L$120)</f>
        <v>276.53625000000005</v>
      </c>
    </row>
    <row r="834" spans="1:11" x14ac:dyDescent="0.4">
      <c r="A834" t="s">
        <v>1000</v>
      </c>
      <c r="B834" t="s">
        <v>2534</v>
      </c>
      <c r="C834" s="1">
        <v>44158</v>
      </c>
      <c r="D834" t="s">
        <v>15</v>
      </c>
      <c r="E834" t="s">
        <v>167</v>
      </c>
      <c r="F834" t="s">
        <v>16</v>
      </c>
      <c r="G834">
        <f>YEAR(tbl_Order[[#This Row],[OrderDate]])</f>
        <v>2020</v>
      </c>
      <c r="H834">
        <f>MONTH(tbl_Order[[#This Row],[OrderDate]])</f>
        <v>11</v>
      </c>
      <c r="I834" t="str">
        <f>TEXT(tbl_Order[[#This Row],[OrderDate]],"mmm")</f>
        <v>Nov</v>
      </c>
      <c r="J834" s="3">
        <f>SUMIFS(tbl_OrderProduct[LinePrice],tbl_OrderProduct[OrderID],tbl_Order[[#This Row],[OrderID]])</f>
        <v>136.98000000000002</v>
      </c>
      <c r="K834" s="3" cm="1">
        <f t="array" ref="K834">tbl_Order[[#This Row],[Order Price]]*_xlfn.XLOOKUP(tbl_Order[[#This Row],[Order Year]],_xlfn.ANCHORARRAY('BYROW,BYCOL,MAP Exercises'!$J$111),'BYROW,BYCOL,MAP Exercises'!$L$111:$L$120)</f>
        <v>160.95150000000004</v>
      </c>
    </row>
    <row r="835" spans="1:11" x14ac:dyDescent="0.4">
      <c r="A835" t="s">
        <v>1001</v>
      </c>
      <c r="B835" t="s">
        <v>2063</v>
      </c>
      <c r="C835" s="1">
        <v>44159</v>
      </c>
      <c r="D835" t="s">
        <v>15</v>
      </c>
      <c r="E835" t="s">
        <v>18</v>
      </c>
      <c r="F835" t="s">
        <v>16</v>
      </c>
      <c r="G835">
        <f>YEAR(tbl_Order[[#This Row],[OrderDate]])</f>
        <v>2020</v>
      </c>
      <c r="H835">
        <f>MONTH(tbl_Order[[#This Row],[OrderDate]])</f>
        <v>11</v>
      </c>
      <c r="I835" t="str">
        <f>TEXT(tbl_Order[[#This Row],[OrderDate]],"mmm")</f>
        <v>Nov</v>
      </c>
      <c r="J835" s="3">
        <f>SUMIFS(tbl_OrderProduct[LinePrice],tbl_OrderProduct[OrderID],tbl_Order[[#This Row],[OrderID]])</f>
        <v>79.47</v>
      </c>
      <c r="K835" s="3" cm="1">
        <f t="array" ref="K835">tbl_Order[[#This Row],[Order Price]]*_xlfn.XLOOKUP(tbl_Order[[#This Row],[Order Year]],_xlfn.ANCHORARRAY('BYROW,BYCOL,MAP Exercises'!$J$111),'BYROW,BYCOL,MAP Exercises'!$L$111:$L$120)</f>
        <v>93.377250000000004</v>
      </c>
    </row>
    <row r="836" spans="1:11" x14ac:dyDescent="0.4">
      <c r="A836" t="s">
        <v>1002</v>
      </c>
      <c r="B836" t="s">
        <v>1790</v>
      </c>
      <c r="C836" s="1">
        <v>44160</v>
      </c>
      <c r="D836" t="s">
        <v>17</v>
      </c>
      <c r="E836" t="s">
        <v>18</v>
      </c>
      <c r="F836" t="s">
        <v>16</v>
      </c>
      <c r="G836">
        <f>YEAR(tbl_Order[[#This Row],[OrderDate]])</f>
        <v>2020</v>
      </c>
      <c r="H836">
        <f>MONTH(tbl_Order[[#This Row],[OrderDate]])</f>
        <v>11</v>
      </c>
      <c r="I836" t="str">
        <f>TEXT(tbl_Order[[#This Row],[OrderDate]],"mmm")</f>
        <v>Nov</v>
      </c>
      <c r="J836" s="3">
        <f>SUMIFS(tbl_OrderProduct[LinePrice],tbl_OrderProduct[OrderID],tbl_Order[[#This Row],[OrderID]])</f>
        <v>49.49</v>
      </c>
      <c r="K836" s="3" cm="1">
        <f t="array" ref="K836">tbl_Order[[#This Row],[Order Price]]*_xlfn.XLOOKUP(tbl_Order[[#This Row],[Order Year]],_xlfn.ANCHORARRAY('BYROW,BYCOL,MAP Exercises'!$J$111),'BYROW,BYCOL,MAP Exercises'!$L$111:$L$120)</f>
        <v>58.150750000000002</v>
      </c>
    </row>
    <row r="837" spans="1:11" x14ac:dyDescent="0.4">
      <c r="A837" t="s">
        <v>1003</v>
      </c>
      <c r="B837" t="s">
        <v>2093</v>
      </c>
      <c r="C837" s="1">
        <v>44161</v>
      </c>
      <c r="D837" t="s">
        <v>166</v>
      </c>
      <c r="E837" t="s">
        <v>167</v>
      </c>
      <c r="F837" t="s">
        <v>16</v>
      </c>
      <c r="G837">
        <f>YEAR(tbl_Order[[#This Row],[OrderDate]])</f>
        <v>2020</v>
      </c>
      <c r="H837">
        <f>MONTH(tbl_Order[[#This Row],[OrderDate]])</f>
        <v>11</v>
      </c>
      <c r="I837" t="str">
        <f>TEXT(tbl_Order[[#This Row],[OrderDate]],"mmm")</f>
        <v>Nov</v>
      </c>
      <c r="J837" s="3">
        <f>SUMIFS(tbl_OrderProduct[LinePrice],tbl_OrderProduct[OrderID],tbl_Order[[#This Row],[OrderID]])</f>
        <v>63.5</v>
      </c>
      <c r="K837" s="3" cm="1">
        <f t="array" ref="K837">tbl_Order[[#This Row],[Order Price]]*_xlfn.XLOOKUP(tbl_Order[[#This Row],[Order Year]],_xlfn.ANCHORARRAY('BYROW,BYCOL,MAP Exercises'!$J$111),'BYROW,BYCOL,MAP Exercises'!$L$111:$L$120)</f>
        <v>74.612499999999997</v>
      </c>
    </row>
    <row r="838" spans="1:11" x14ac:dyDescent="0.4">
      <c r="A838" t="s">
        <v>1004</v>
      </c>
      <c r="B838" t="s">
        <v>2374</v>
      </c>
      <c r="C838" s="1">
        <v>44161</v>
      </c>
      <c r="D838" t="s">
        <v>15</v>
      </c>
      <c r="E838" t="s">
        <v>167</v>
      </c>
      <c r="F838" t="s">
        <v>16</v>
      </c>
      <c r="G838">
        <f>YEAR(tbl_Order[[#This Row],[OrderDate]])</f>
        <v>2020</v>
      </c>
      <c r="H838">
        <f>MONTH(tbl_Order[[#This Row],[OrderDate]])</f>
        <v>11</v>
      </c>
      <c r="I838" t="str">
        <f>TEXT(tbl_Order[[#This Row],[OrderDate]],"mmm")</f>
        <v>Nov</v>
      </c>
      <c r="J838" s="3">
        <f>SUMIFS(tbl_OrderProduct[LinePrice],tbl_OrderProduct[OrderID],tbl_Order[[#This Row],[OrderID]])</f>
        <v>297.46000000000004</v>
      </c>
      <c r="K838" s="3" cm="1">
        <f t="array" ref="K838">tbl_Order[[#This Row],[Order Price]]*_xlfn.XLOOKUP(tbl_Order[[#This Row],[Order Year]],_xlfn.ANCHORARRAY('BYROW,BYCOL,MAP Exercises'!$J$111),'BYROW,BYCOL,MAP Exercises'!$L$111:$L$120)</f>
        <v>349.51550000000003</v>
      </c>
    </row>
    <row r="839" spans="1:11" x14ac:dyDescent="0.4">
      <c r="A839" t="s">
        <v>1005</v>
      </c>
      <c r="B839" t="s">
        <v>2132</v>
      </c>
      <c r="C839" s="1">
        <v>44164</v>
      </c>
      <c r="D839" t="s">
        <v>15</v>
      </c>
      <c r="E839" t="s">
        <v>20</v>
      </c>
      <c r="F839" t="s">
        <v>16</v>
      </c>
      <c r="G839">
        <f>YEAR(tbl_Order[[#This Row],[OrderDate]])</f>
        <v>2020</v>
      </c>
      <c r="H839">
        <f>MONTH(tbl_Order[[#This Row],[OrderDate]])</f>
        <v>11</v>
      </c>
      <c r="I839" t="str">
        <f>TEXT(tbl_Order[[#This Row],[OrderDate]],"mmm")</f>
        <v>Nov</v>
      </c>
      <c r="J839" s="3">
        <f>SUMIFS(tbl_OrderProduct[LinePrice],tbl_OrderProduct[OrderID],tbl_Order[[#This Row],[OrderID]])</f>
        <v>236.34000000000003</v>
      </c>
      <c r="K839" s="3" cm="1">
        <f t="array" ref="K839">tbl_Order[[#This Row],[Order Price]]*_xlfn.XLOOKUP(tbl_Order[[#This Row],[Order Year]],_xlfn.ANCHORARRAY('BYROW,BYCOL,MAP Exercises'!$J$111),'BYROW,BYCOL,MAP Exercises'!$L$111:$L$120)</f>
        <v>277.69950000000006</v>
      </c>
    </row>
    <row r="840" spans="1:11" x14ac:dyDescent="0.4">
      <c r="A840" t="s">
        <v>1006</v>
      </c>
      <c r="B840" t="s">
        <v>1988</v>
      </c>
      <c r="C840" s="1">
        <v>44166</v>
      </c>
      <c r="D840" t="s">
        <v>15</v>
      </c>
      <c r="E840" t="s">
        <v>18</v>
      </c>
      <c r="F840" t="s">
        <v>16</v>
      </c>
      <c r="G840">
        <f>YEAR(tbl_Order[[#This Row],[OrderDate]])</f>
        <v>2020</v>
      </c>
      <c r="H840">
        <f>MONTH(tbl_Order[[#This Row],[OrderDate]])</f>
        <v>12</v>
      </c>
      <c r="I840" t="str">
        <f>TEXT(tbl_Order[[#This Row],[OrderDate]],"mmm")</f>
        <v>Dec</v>
      </c>
      <c r="J840" s="3">
        <f>SUMIFS(tbl_OrderProduct[LinePrice],tbl_OrderProduct[OrderID],tbl_Order[[#This Row],[OrderID]])</f>
        <v>38.49</v>
      </c>
      <c r="K840" s="3" cm="1">
        <f t="array" ref="K840">tbl_Order[[#This Row],[Order Price]]*_xlfn.XLOOKUP(tbl_Order[[#This Row],[Order Year]],_xlfn.ANCHORARRAY('BYROW,BYCOL,MAP Exercises'!$J$111),'BYROW,BYCOL,MAP Exercises'!$L$111:$L$120)</f>
        <v>45.225750000000005</v>
      </c>
    </row>
    <row r="841" spans="1:11" x14ac:dyDescent="0.4">
      <c r="A841" t="s">
        <v>1007</v>
      </c>
      <c r="B841" t="s">
        <v>2417</v>
      </c>
      <c r="C841" s="1">
        <v>44166</v>
      </c>
      <c r="D841" t="s">
        <v>15</v>
      </c>
      <c r="E841" t="s">
        <v>167</v>
      </c>
      <c r="F841" t="s">
        <v>16</v>
      </c>
      <c r="G841">
        <f>YEAR(tbl_Order[[#This Row],[OrderDate]])</f>
        <v>2020</v>
      </c>
      <c r="H841">
        <f>MONTH(tbl_Order[[#This Row],[OrderDate]])</f>
        <v>12</v>
      </c>
      <c r="I841" t="str">
        <f>TEXT(tbl_Order[[#This Row],[OrderDate]],"mmm")</f>
        <v>Dec</v>
      </c>
      <c r="J841" s="3">
        <f>SUMIFS(tbl_OrderProduct[LinePrice],tbl_OrderProduct[OrderID],tbl_Order[[#This Row],[OrderID]])</f>
        <v>62</v>
      </c>
      <c r="K841" s="3" cm="1">
        <f t="array" ref="K841">tbl_Order[[#This Row],[Order Price]]*_xlfn.XLOOKUP(tbl_Order[[#This Row],[Order Year]],_xlfn.ANCHORARRAY('BYROW,BYCOL,MAP Exercises'!$J$111),'BYROW,BYCOL,MAP Exercises'!$L$111:$L$120)</f>
        <v>72.850000000000009</v>
      </c>
    </row>
    <row r="842" spans="1:11" x14ac:dyDescent="0.4">
      <c r="A842" t="s">
        <v>1008</v>
      </c>
      <c r="B842" t="s">
        <v>2300</v>
      </c>
      <c r="C842" s="1">
        <v>44167</v>
      </c>
      <c r="D842" t="s">
        <v>15</v>
      </c>
      <c r="E842" t="s">
        <v>167</v>
      </c>
      <c r="F842" t="s">
        <v>16</v>
      </c>
      <c r="G842">
        <f>YEAR(tbl_Order[[#This Row],[OrderDate]])</f>
        <v>2020</v>
      </c>
      <c r="H842">
        <f>MONTH(tbl_Order[[#This Row],[OrderDate]])</f>
        <v>12</v>
      </c>
      <c r="I842" t="str">
        <f>TEXT(tbl_Order[[#This Row],[OrderDate]],"mmm")</f>
        <v>Dec</v>
      </c>
      <c r="J842" s="3">
        <f>SUMIFS(tbl_OrderProduct[LinePrice],tbl_OrderProduct[OrderID],tbl_Order[[#This Row],[OrderID]])</f>
        <v>35</v>
      </c>
      <c r="K842" s="3" cm="1">
        <f t="array" ref="K842">tbl_Order[[#This Row],[Order Price]]*_xlfn.XLOOKUP(tbl_Order[[#This Row],[Order Year]],_xlfn.ANCHORARRAY('BYROW,BYCOL,MAP Exercises'!$J$111),'BYROW,BYCOL,MAP Exercises'!$L$111:$L$120)</f>
        <v>41.125</v>
      </c>
    </row>
    <row r="843" spans="1:11" x14ac:dyDescent="0.4">
      <c r="A843" t="s">
        <v>1009</v>
      </c>
      <c r="B843" t="s">
        <v>1952</v>
      </c>
      <c r="C843" s="1">
        <v>44167</v>
      </c>
      <c r="D843" t="s">
        <v>15</v>
      </c>
      <c r="E843" t="s">
        <v>18</v>
      </c>
      <c r="F843" t="s">
        <v>16</v>
      </c>
      <c r="G843">
        <f>YEAR(tbl_Order[[#This Row],[OrderDate]])</f>
        <v>2020</v>
      </c>
      <c r="H843">
        <f>MONTH(tbl_Order[[#This Row],[OrderDate]])</f>
        <v>12</v>
      </c>
      <c r="I843" t="str">
        <f>TEXT(tbl_Order[[#This Row],[OrderDate]],"mmm")</f>
        <v>Dec</v>
      </c>
      <c r="J843" s="3">
        <f>SUMIFS(tbl_OrderProduct[LinePrice],tbl_OrderProduct[OrderID],tbl_Order[[#This Row],[OrderID]])</f>
        <v>171.45</v>
      </c>
      <c r="K843" s="3" cm="1">
        <f t="array" ref="K843">tbl_Order[[#This Row],[Order Price]]*_xlfn.XLOOKUP(tbl_Order[[#This Row],[Order Year]],_xlfn.ANCHORARRAY('BYROW,BYCOL,MAP Exercises'!$J$111),'BYROW,BYCOL,MAP Exercises'!$L$111:$L$120)</f>
        <v>201.45374999999999</v>
      </c>
    </row>
    <row r="844" spans="1:11" x14ac:dyDescent="0.4">
      <c r="A844" t="s">
        <v>1010</v>
      </c>
      <c r="B844" t="s">
        <v>2637</v>
      </c>
      <c r="C844" s="1">
        <v>44168</v>
      </c>
      <c r="D844" t="s">
        <v>166</v>
      </c>
      <c r="E844" t="s">
        <v>20</v>
      </c>
      <c r="F844" t="s">
        <v>16</v>
      </c>
      <c r="G844">
        <f>YEAR(tbl_Order[[#This Row],[OrderDate]])</f>
        <v>2020</v>
      </c>
      <c r="H844">
        <f>MONTH(tbl_Order[[#This Row],[OrderDate]])</f>
        <v>12</v>
      </c>
      <c r="I844" t="str">
        <f>TEXT(tbl_Order[[#This Row],[OrderDate]],"mmm")</f>
        <v>Dec</v>
      </c>
      <c r="J844" s="3">
        <f>SUMIFS(tbl_OrderProduct[LinePrice],tbl_OrderProduct[OrderID],tbl_Order[[#This Row],[OrderID]])</f>
        <v>116.49000000000001</v>
      </c>
      <c r="K844" s="3" cm="1">
        <f t="array" ref="K844">tbl_Order[[#This Row],[Order Price]]*_xlfn.XLOOKUP(tbl_Order[[#This Row],[Order Year]],_xlfn.ANCHORARRAY('BYROW,BYCOL,MAP Exercises'!$J$111),'BYROW,BYCOL,MAP Exercises'!$L$111:$L$120)</f>
        <v>136.87575000000001</v>
      </c>
    </row>
    <row r="845" spans="1:11" x14ac:dyDescent="0.4">
      <c r="A845" t="s">
        <v>1011</v>
      </c>
      <c r="B845" t="s">
        <v>1963</v>
      </c>
      <c r="C845" s="1">
        <v>44170</v>
      </c>
      <c r="D845" t="s">
        <v>17</v>
      </c>
      <c r="E845" t="s">
        <v>18</v>
      </c>
      <c r="F845" t="s">
        <v>16</v>
      </c>
      <c r="G845">
        <f>YEAR(tbl_Order[[#This Row],[OrderDate]])</f>
        <v>2020</v>
      </c>
      <c r="H845">
        <f>MONTH(tbl_Order[[#This Row],[OrderDate]])</f>
        <v>12</v>
      </c>
      <c r="I845" t="str">
        <f>TEXT(tbl_Order[[#This Row],[OrderDate]],"mmm")</f>
        <v>Dec</v>
      </c>
      <c r="J845" s="3">
        <f>SUMIFS(tbl_OrderProduct[LinePrice],tbl_OrderProduct[OrderID],tbl_Order[[#This Row],[OrderID]])</f>
        <v>119.9</v>
      </c>
      <c r="K845" s="3" cm="1">
        <f t="array" ref="K845">tbl_Order[[#This Row],[Order Price]]*_xlfn.XLOOKUP(tbl_Order[[#This Row],[Order Year]],_xlfn.ANCHORARRAY('BYROW,BYCOL,MAP Exercises'!$J$111),'BYROW,BYCOL,MAP Exercises'!$L$111:$L$120)</f>
        <v>140.88250000000002</v>
      </c>
    </row>
    <row r="846" spans="1:11" x14ac:dyDescent="0.4">
      <c r="A846" t="s">
        <v>1012</v>
      </c>
      <c r="B846" t="s">
        <v>2372</v>
      </c>
      <c r="C846" s="1">
        <v>44172</v>
      </c>
      <c r="D846" t="s">
        <v>17</v>
      </c>
      <c r="E846" t="s">
        <v>167</v>
      </c>
      <c r="F846" t="s">
        <v>16</v>
      </c>
      <c r="G846">
        <f>YEAR(tbl_Order[[#This Row],[OrderDate]])</f>
        <v>2020</v>
      </c>
      <c r="H846">
        <f>MONTH(tbl_Order[[#This Row],[OrderDate]])</f>
        <v>12</v>
      </c>
      <c r="I846" t="str">
        <f>TEXT(tbl_Order[[#This Row],[OrderDate]],"mmm")</f>
        <v>Dec</v>
      </c>
      <c r="J846" s="3">
        <f>SUMIFS(tbl_OrderProduct[LinePrice],tbl_OrderProduct[OrderID],tbl_Order[[#This Row],[OrderID]])</f>
        <v>349.72</v>
      </c>
      <c r="K846" s="3" cm="1">
        <f t="array" ref="K846">tbl_Order[[#This Row],[Order Price]]*_xlfn.XLOOKUP(tbl_Order[[#This Row],[Order Year]],_xlfn.ANCHORARRAY('BYROW,BYCOL,MAP Exercises'!$J$111),'BYROW,BYCOL,MAP Exercises'!$L$111:$L$120)</f>
        <v>410.92100000000005</v>
      </c>
    </row>
    <row r="847" spans="1:11" x14ac:dyDescent="0.4">
      <c r="A847" t="s">
        <v>1013</v>
      </c>
      <c r="B847" t="s">
        <v>1944</v>
      </c>
      <c r="C847" s="1">
        <v>44174</v>
      </c>
      <c r="D847" t="s">
        <v>15</v>
      </c>
      <c r="E847" t="s">
        <v>18</v>
      </c>
      <c r="F847" t="s">
        <v>16</v>
      </c>
      <c r="G847">
        <f>YEAR(tbl_Order[[#This Row],[OrderDate]])</f>
        <v>2020</v>
      </c>
      <c r="H847">
        <f>MONTH(tbl_Order[[#This Row],[OrderDate]])</f>
        <v>12</v>
      </c>
      <c r="I847" t="str">
        <f>TEXT(tbl_Order[[#This Row],[OrderDate]],"mmm")</f>
        <v>Dec</v>
      </c>
      <c r="J847" s="3">
        <f>SUMIFS(tbl_OrderProduct[LinePrice],tbl_OrderProduct[OrderID],tbl_Order[[#This Row],[OrderID]])</f>
        <v>24</v>
      </c>
      <c r="K847" s="3" cm="1">
        <f t="array" ref="K847">tbl_Order[[#This Row],[Order Price]]*_xlfn.XLOOKUP(tbl_Order[[#This Row],[Order Year]],_xlfn.ANCHORARRAY('BYROW,BYCOL,MAP Exercises'!$J$111),'BYROW,BYCOL,MAP Exercises'!$L$111:$L$120)</f>
        <v>28.200000000000003</v>
      </c>
    </row>
    <row r="848" spans="1:11" x14ac:dyDescent="0.4">
      <c r="A848" t="s">
        <v>1014</v>
      </c>
      <c r="B848" t="s">
        <v>2284</v>
      </c>
      <c r="C848" s="1">
        <v>44177</v>
      </c>
      <c r="D848" t="s">
        <v>15</v>
      </c>
      <c r="E848" t="s">
        <v>18</v>
      </c>
      <c r="F848" t="s">
        <v>16</v>
      </c>
      <c r="G848">
        <f>YEAR(tbl_Order[[#This Row],[OrderDate]])</f>
        <v>2020</v>
      </c>
      <c r="H848">
        <f>MONTH(tbl_Order[[#This Row],[OrderDate]])</f>
        <v>12</v>
      </c>
      <c r="I848" t="str">
        <f>TEXT(tbl_Order[[#This Row],[OrderDate]],"mmm")</f>
        <v>Dec</v>
      </c>
      <c r="J848" s="3">
        <f>SUMIFS(tbl_OrderProduct[LinePrice],tbl_OrderProduct[OrderID],tbl_Order[[#This Row],[OrderID]])</f>
        <v>306.35000000000002</v>
      </c>
      <c r="K848" s="3" cm="1">
        <f t="array" ref="K848">tbl_Order[[#This Row],[Order Price]]*_xlfn.XLOOKUP(tbl_Order[[#This Row],[Order Year]],_xlfn.ANCHORARRAY('BYROW,BYCOL,MAP Exercises'!$J$111),'BYROW,BYCOL,MAP Exercises'!$L$111:$L$120)</f>
        <v>359.96125000000006</v>
      </c>
    </row>
    <row r="849" spans="1:11" x14ac:dyDescent="0.4">
      <c r="A849" t="s">
        <v>1015</v>
      </c>
      <c r="B849" t="s">
        <v>2356</v>
      </c>
      <c r="C849" s="1">
        <v>44178</v>
      </c>
      <c r="D849" t="s">
        <v>15</v>
      </c>
      <c r="E849" t="s">
        <v>167</v>
      </c>
      <c r="F849" t="s">
        <v>16</v>
      </c>
      <c r="G849">
        <f>YEAR(tbl_Order[[#This Row],[OrderDate]])</f>
        <v>2020</v>
      </c>
      <c r="H849">
        <f>MONTH(tbl_Order[[#This Row],[OrderDate]])</f>
        <v>12</v>
      </c>
      <c r="I849" t="str">
        <f>TEXT(tbl_Order[[#This Row],[OrderDate]],"mmm")</f>
        <v>Dec</v>
      </c>
      <c r="J849" s="3">
        <f>SUMIFS(tbl_OrderProduct[LinePrice],tbl_OrderProduct[OrderID],tbl_Order[[#This Row],[OrderID]])</f>
        <v>171.39000000000001</v>
      </c>
      <c r="K849" s="3" cm="1">
        <f t="array" ref="K849">tbl_Order[[#This Row],[Order Price]]*_xlfn.XLOOKUP(tbl_Order[[#This Row],[Order Year]],_xlfn.ANCHORARRAY('BYROW,BYCOL,MAP Exercises'!$J$111),'BYROW,BYCOL,MAP Exercises'!$L$111:$L$120)</f>
        <v>201.38325000000003</v>
      </c>
    </row>
    <row r="850" spans="1:11" x14ac:dyDescent="0.4">
      <c r="A850" t="s">
        <v>1016</v>
      </c>
      <c r="B850" t="s">
        <v>2403</v>
      </c>
      <c r="C850" s="1">
        <v>44178</v>
      </c>
      <c r="D850" t="s">
        <v>15</v>
      </c>
      <c r="E850" t="s">
        <v>20</v>
      </c>
      <c r="F850" t="s">
        <v>16</v>
      </c>
      <c r="G850">
        <f>YEAR(tbl_Order[[#This Row],[OrderDate]])</f>
        <v>2020</v>
      </c>
      <c r="H850">
        <f>MONTH(tbl_Order[[#This Row],[OrderDate]])</f>
        <v>12</v>
      </c>
      <c r="I850" t="str">
        <f>TEXT(tbl_Order[[#This Row],[OrderDate]],"mmm")</f>
        <v>Dec</v>
      </c>
      <c r="J850" s="3">
        <f>SUMIFS(tbl_OrderProduct[LinePrice],tbl_OrderProduct[OrderID],tbl_Order[[#This Row],[OrderID]])</f>
        <v>98.490000000000009</v>
      </c>
      <c r="K850" s="3" cm="1">
        <f t="array" ref="K850">tbl_Order[[#This Row],[Order Price]]*_xlfn.XLOOKUP(tbl_Order[[#This Row],[Order Year]],_xlfn.ANCHORARRAY('BYROW,BYCOL,MAP Exercises'!$J$111),'BYROW,BYCOL,MAP Exercises'!$L$111:$L$120)</f>
        <v>115.72575000000002</v>
      </c>
    </row>
    <row r="851" spans="1:11" x14ac:dyDescent="0.4">
      <c r="A851" t="s">
        <v>1017</v>
      </c>
      <c r="B851" t="s">
        <v>2416</v>
      </c>
      <c r="C851" s="1">
        <v>44181</v>
      </c>
      <c r="D851" t="s">
        <v>17</v>
      </c>
      <c r="E851" t="s">
        <v>20</v>
      </c>
      <c r="F851" t="s">
        <v>16</v>
      </c>
      <c r="G851">
        <f>YEAR(tbl_Order[[#This Row],[OrderDate]])</f>
        <v>2020</v>
      </c>
      <c r="H851">
        <f>MONTH(tbl_Order[[#This Row],[OrderDate]])</f>
        <v>12</v>
      </c>
      <c r="I851" t="str">
        <f>TEXT(tbl_Order[[#This Row],[OrderDate]],"mmm")</f>
        <v>Dec</v>
      </c>
      <c r="J851" s="3">
        <f>SUMIFS(tbl_OrderProduct[LinePrice],tbl_OrderProduct[OrderID],tbl_Order[[#This Row],[OrderID]])</f>
        <v>300.88</v>
      </c>
      <c r="K851" s="3" cm="1">
        <f t="array" ref="K851">tbl_Order[[#This Row],[Order Price]]*_xlfn.XLOOKUP(tbl_Order[[#This Row],[Order Year]],_xlfn.ANCHORARRAY('BYROW,BYCOL,MAP Exercises'!$J$111),'BYROW,BYCOL,MAP Exercises'!$L$111:$L$120)</f>
        <v>353.53399999999999</v>
      </c>
    </row>
    <row r="852" spans="1:11" x14ac:dyDescent="0.4">
      <c r="A852" t="s">
        <v>1018</v>
      </c>
      <c r="B852" t="s">
        <v>2479</v>
      </c>
      <c r="C852" s="1">
        <v>44183</v>
      </c>
      <c r="D852" t="s">
        <v>17</v>
      </c>
      <c r="E852" t="s">
        <v>18</v>
      </c>
      <c r="F852" t="s">
        <v>16</v>
      </c>
      <c r="G852">
        <f>YEAR(tbl_Order[[#This Row],[OrderDate]])</f>
        <v>2020</v>
      </c>
      <c r="H852">
        <f>MONTH(tbl_Order[[#This Row],[OrderDate]])</f>
        <v>12</v>
      </c>
      <c r="I852" t="str">
        <f>TEXT(tbl_Order[[#This Row],[OrderDate]],"mmm")</f>
        <v>Dec</v>
      </c>
      <c r="J852" s="3">
        <f>SUMIFS(tbl_OrderProduct[LinePrice],tbl_OrderProduct[OrderID],tbl_Order[[#This Row],[OrderID]])</f>
        <v>350.37</v>
      </c>
      <c r="K852" s="3" cm="1">
        <f t="array" ref="K852">tbl_Order[[#This Row],[Order Price]]*_xlfn.XLOOKUP(tbl_Order[[#This Row],[Order Year]],_xlfn.ANCHORARRAY('BYROW,BYCOL,MAP Exercises'!$J$111),'BYROW,BYCOL,MAP Exercises'!$L$111:$L$120)</f>
        <v>411.68475000000001</v>
      </c>
    </row>
    <row r="853" spans="1:11" x14ac:dyDescent="0.4">
      <c r="A853" t="s">
        <v>1019</v>
      </c>
      <c r="B853" t="s">
        <v>2638</v>
      </c>
      <c r="C853" s="1">
        <v>44186</v>
      </c>
      <c r="D853" t="s">
        <v>15</v>
      </c>
      <c r="E853" t="s">
        <v>18</v>
      </c>
      <c r="F853" t="s">
        <v>16</v>
      </c>
      <c r="G853">
        <f>YEAR(tbl_Order[[#This Row],[OrderDate]])</f>
        <v>2020</v>
      </c>
      <c r="H853">
        <f>MONTH(tbl_Order[[#This Row],[OrderDate]])</f>
        <v>12</v>
      </c>
      <c r="I853" t="str">
        <f>TEXT(tbl_Order[[#This Row],[OrderDate]],"mmm")</f>
        <v>Dec</v>
      </c>
      <c r="J853" s="3">
        <f>SUMIFS(tbl_OrderProduct[LinePrice],tbl_OrderProduct[OrderID],tbl_Order[[#This Row],[OrderID]])</f>
        <v>102.5</v>
      </c>
      <c r="K853" s="3" cm="1">
        <f t="array" ref="K853">tbl_Order[[#This Row],[Order Price]]*_xlfn.XLOOKUP(tbl_Order[[#This Row],[Order Year]],_xlfn.ANCHORARRAY('BYROW,BYCOL,MAP Exercises'!$J$111),'BYROW,BYCOL,MAP Exercises'!$L$111:$L$120)</f>
        <v>120.4375</v>
      </c>
    </row>
    <row r="854" spans="1:11" x14ac:dyDescent="0.4">
      <c r="A854" t="s">
        <v>1020</v>
      </c>
      <c r="B854" t="s">
        <v>1950</v>
      </c>
      <c r="C854" s="1">
        <v>44189</v>
      </c>
      <c r="D854" t="s">
        <v>15</v>
      </c>
      <c r="E854" t="s">
        <v>18</v>
      </c>
      <c r="F854" t="s">
        <v>16</v>
      </c>
      <c r="G854">
        <f>YEAR(tbl_Order[[#This Row],[OrderDate]])</f>
        <v>2020</v>
      </c>
      <c r="H854">
        <f>MONTH(tbl_Order[[#This Row],[OrderDate]])</f>
        <v>12</v>
      </c>
      <c r="I854" t="str">
        <f>TEXT(tbl_Order[[#This Row],[OrderDate]],"mmm")</f>
        <v>Dec</v>
      </c>
      <c r="J854" s="3">
        <f>SUMIFS(tbl_OrderProduct[LinePrice],tbl_OrderProduct[OrderID],tbl_Order[[#This Row],[OrderID]])</f>
        <v>220.85000000000002</v>
      </c>
      <c r="K854" s="3" cm="1">
        <f t="array" ref="K854">tbl_Order[[#This Row],[Order Price]]*_xlfn.XLOOKUP(tbl_Order[[#This Row],[Order Year]],_xlfn.ANCHORARRAY('BYROW,BYCOL,MAP Exercises'!$J$111),'BYROW,BYCOL,MAP Exercises'!$L$111:$L$120)</f>
        <v>259.49875000000003</v>
      </c>
    </row>
    <row r="855" spans="1:11" x14ac:dyDescent="0.4">
      <c r="A855" t="s">
        <v>1021</v>
      </c>
      <c r="B855" t="s">
        <v>2056</v>
      </c>
      <c r="C855" s="1">
        <v>44193</v>
      </c>
      <c r="D855" t="s">
        <v>17</v>
      </c>
      <c r="E855" t="s">
        <v>167</v>
      </c>
      <c r="F855" t="s">
        <v>16</v>
      </c>
      <c r="G855">
        <f>YEAR(tbl_Order[[#This Row],[OrderDate]])</f>
        <v>2020</v>
      </c>
      <c r="H855">
        <f>MONTH(tbl_Order[[#This Row],[OrderDate]])</f>
        <v>12</v>
      </c>
      <c r="I855" t="str">
        <f>TEXT(tbl_Order[[#This Row],[OrderDate]],"mmm")</f>
        <v>Dec</v>
      </c>
      <c r="J855" s="3">
        <f>SUMIFS(tbl_OrderProduct[LinePrice],tbl_OrderProduct[OrderID],tbl_Order[[#This Row],[OrderID]])</f>
        <v>169.39</v>
      </c>
      <c r="K855" s="3" cm="1">
        <f t="array" ref="K855">tbl_Order[[#This Row],[Order Price]]*_xlfn.XLOOKUP(tbl_Order[[#This Row],[Order Year]],_xlfn.ANCHORARRAY('BYROW,BYCOL,MAP Exercises'!$J$111),'BYROW,BYCOL,MAP Exercises'!$L$111:$L$120)</f>
        <v>199.03324999999998</v>
      </c>
    </row>
    <row r="856" spans="1:11" x14ac:dyDescent="0.4">
      <c r="A856" t="s">
        <v>1022</v>
      </c>
      <c r="B856" t="s">
        <v>1914</v>
      </c>
      <c r="C856" s="1">
        <v>44196</v>
      </c>
      <c r="D856" t="s">
        <v>15</v>
      </c>
      <c r="E856" t="s">
        <v>167</v>
      </c>
      <c r="F856" t="s">
        <v>16</v>
      </c>
      <c r="G856">
        <f>YEAR(tbl_Order[[#This Row],[OrderDate]])</f>
        <v>2020</v>
      </c>
      <c r="H856">
        <f>MONTH(tbl_Order[[#This Row],[OrderDate]])</f>
        <v>12</v>
      </c>
      <c r="I856" t="str">
        <f>TEXT(tbl_Order[[#This Row],[OrderDate]],"mmm")</f>
        <v>Dec</v>
      </c>
      <c r="J856" s="3">
        <f>SUMIFS(tbl_OrderProduct[LinePrice],tbl_OrderProduct[OrderID],tbl_Order[[#This Row],[OrderID]])</f>
        <v>164.4</v>
      </c>
      <c r="K856" s="3" cm="1">
        <f t="array" ref="K856">tbl_Order[[#This Row],[Order Price]]*_xlfn.XLOOKUP(tbl_Order[[#This Row],[Order Year]],_xlfn.ANCHORARRAY('BYROW,BYCOL,MAP Exercises'!$J$111),'BYROW,BYCOL,MAP Exercises'!$L$111:$L$120)</f>
        <v>193.17000000000002</v>
      </c>
    </row>
    <row r="857" spans="1:11" x14ac:dyDescent="0.4">
      <c r="A857" t="s">
        <v>1023</v>
      </c>
      <c r="B857" t="s">
        <v>1844</v>
      </c>
      <c r="C857" s="1">
        <v>44199</v>
      </c>
      <c r="D857" t="s">
        <v>166</v>
      </c>
      <c r="E857" t="s">
        <v>167</v>
      </c>
      <c r="F857" t="s">
        <v>16</v>
      </c>
      <c r="G857">
        <f>YEAR(tbl_Order[[#This Row],[OrderDate]])</f>
        <v>2021</v>
      </c>
      <c r="H857">
        <f>MONTH(tbl_Order[[#This Row],[OrderDate]])</f>
        <v>1</v>
      </c>
      <c r="I857" t="str">
        <f>TEXT(tbl_Order[[#This Row],[OrderDate]],"mmm")</f>
        <v>Jan</v>
      </c>
      <c r="J857" s="3">
        <f>SUMIFS(tbl_OrderProduct[LinePrice],tbl_OrderProduct[OrderID],tbl_Order[[#This Row],[OrderID]])</f>
        <v>278.89</v>
      </c>
      <c r="K857" s="3" cm="1">
        <f t="array" ref="K857">tbl_Order[[#This Row],[Order Price]]*_xlfn.XLOOKUP(tbl_Order[[#This Row],[Order Year]],_xlfn.ANCHORARRAY('BYROW,BYCOL,MAP Exercises'!$J$111),'BYROW,BYCOL,MAP Exercises'!$L$111:$L$120)</f>
        <v>327.69574999999998</v>
      </c>
    </row>
    <row r="858" spans="1:11" x14ac:dyDescent="0.4">
      <c r="A858" t="s">
        <v>1024</v>
      </c>
      <c r="B858" t="s">
        <v>2536</v>
      </c>
      <c r="C858" s="1">
        <v>44201</v>
      </c>
      <c r="D858" t="s">
        <v>15</v>
      </c>
      <c r="E858" t="s">
        <v>18</v>
      </c>
      <c r="F858" t="s">
        <v>16</v>
      </c>
      <c r="G858">
        <f>YEAR(tbl_Order[[#This Row],[OrderDate]])</f>
        <v>2021</v>
      </c>
      <c r="H858">
        <f>MONTH(tbl_Order[[#This Row],[OrderDate]])</f>
        <v>1</v>
      </c>
      <c r="I858" t="str">
        <f>TEXT(tbl_Order[[#This Row],[OrderDate]],"mmm")</f>
        <v>Jan</v>
      </c>
      <c r="J858" s="3">
        <f>SUMIFS(tbl_OrderProduct[LinePrice],tbl_OrderProduct[OrderID],tbl_Order[[#This Row],[OrderID]])</f>
        <v>73.95</v>
      </c>
      <c r="K858" s="3" cm="1">
        <f t="array" ref="K858">tbl_Order[[#This Row],[Order Price]]*_xlfn.XLOOKUP(tbl_Order[[#This Row],[Order Year]],_xlfn.ANCHORARRAY('BYROW,BYCOL,MAP Exercises'!$J$111),'BYROW,BYCOL,MAP Exercises'!$L$111:$L$120)</f>
        <v>86.891250000000014</v>
      </c>
    </row>
    <row r="859" spans="1:11" x14ac:dyDescent="0.4">
      <c r="A859" t="s">
        <v>1025</v>
      </c>
      <c r="B859" t="s">
        <v>1853</v>
      </c>
      <c r="C859" s="1">
        <v>44205</v>
      </c>
      <c r="D859" t="s">
        <v>17</v>
      </c>
      <c r="E859" t="s">
        <v>18</v>
      </c>
      <c r="F859" t="s">
        <v>16</v>
      </c>
      <c r="G859">
        <f>YEAR(tbl_Order[[#This Row],[OrderDate]])</f>
        <v>2021</v>
      </c>
      <c r="H859">
        <f>MONTH(tbl_Order[[#This Row],[OrderDate]])</f>
        <v>1</v>
      </c>
      <c r="I859" t="str">
        <f>TEXT(tbl_Order[[#This Row],[OrderDate]],"mmm")</f>
        <v>Jan</v>
      </c>
      <c r="J859" s="3">
        <f>SUMIFS(tbl_OrderProduct[LinePrice],tbl_OrderProduct[OrderID],tbl_Order[[#This Row],[OrderID]])</f>
        <v>140.99</v>
      </c>
      <c r="K859" s="3" cm="1">
        <f t="array" ref="K859">tbl_Order[[#This Row],[Order Price]]*_xlfn.XLOOKUP(tbl_Order[[#This Row],[Order Year]],_xlfn.ANCHORARRAY('BYROW,BYCOL,MAP Exercises'!$J$111),'BYROW,BYCOL,MAP Exercises'!$L$111:$L$120)</f>
        <v>165.66325000000001</v>
      </c>
    </row>
    <row r="860" spans="1:11" x14ac:dyDescent="0.4">
      <c r="A860" t="s">
        <v>1026</v>
      </c>
      <c r="B860" t="s">
        <v>2260</v>
      </c>
      <c r="C860" s="1">
        <v>44207</v>
      </c>
      <c r="D860" t="s">
        <v>15</v>
      </c>
      <c r="E860" t="s">
        <v>167</v>
      </c>
      <c r="F860" t="s">
        <v>16</v>
      </c>
      <c r="G860">
        <f>YEAR(tbl_Order[[#This Row],[OrderDate]])</f>
        <v>2021</v>
      </c>
      <c r="H860">
        <f>MONTH(tbl_Order[[#This Row],[OrderDate]])</f>
        <v>1</v>
      </c>
      <c r="I860" t="str">
        <f>TEXT(tbl_Order[[#This Row],[OrderDate]],"mmm")</f>
        <v>Jan</v>
      </c>
      <c r="J860" s="3">
        <f>SUMIFS(tbl_OrderProduct[LinePrice],tbl_OrderProduct[OrderID],tbl_Order[[#This Row],[OrderID]])</f>
        <v>40.5</v>
      </c>
      <c r="K860" s="3" cm="1">
        <f t="array" ref="K860">tbl_Order[[#This Row],[Order Price]]*_xlfn.XLOOKUP(tbl_Order[[#This Row],[Order Year]],_xlfn.ANCHORARRAY('BYROW,BYCOL,MAP Exercises'!$J$111),'BYROW,BYCOL,MAP Exercises'!$L$111:$L$120)</f>
        <v>47.587499999999999</v>
      </c>
    </row>
    <row r="861" spans="1:11" x14ac:dyDescent="0.4">
      <c r="A861" t="s">
        <v>1027</v>
      </c>
      <c r="B861" t="s">
        <v>2648</v>
      </c>
      <c r="C861" s="1">
        <v>44210</v>
      </c>
      <c r="D861" t="s">
        <v>15</v>
      </c>
      <c r="E861" t="s">
        <v>167</v>
      </c>
      <c r="F861" t="s">
        <v>16</v>
      </c>
      <c r="G861">
        <f>YEAR(tbl_Order[[#This Row],[OrderDate]])</f>
        <v>2021</v>
      </c>
      <c r="H861">
        <f>MONTH(tbl_Order[[#This Row],[OrderDate]])</f>
        <v>1</v>
      </c>
      <c r="I861" t="str">
        <f>TEXT(tbl_Order[[#This Row],[OrderDate]],"mmm")</f>
        <v>Jan</v>
      </c>
      <c r="J861" s="3">
        <f>SUMIFS(tbl_OrderProduct[LinePrice],tbl_OrderProduct[OrderID],tbl_Order[[#This Row],[OrderID]])</f>
        <v>206.94</v>
      </c>
      <c r="K861" s="3" cm="1">
        <f t="array" ref="K861">tbl_Order[[#This Row],[Order Price]]*_xlfn.XLOOKUP(tbl_Order[[#This Row],[Order Year]],_xlfn.ANCHORARRAY('BYROW,BYCOL,MAP Exercises'!$J$111),'BYROW,BYCOL,MAP Exercises'!$L$111:$L$120)</f>
        <v>243.15450000000001</v>
      </c>
    </row>
    <row r="862" spans="1:11" x14ac:dyDescent="0.4">
      <c r="A862" t="s">
        <v>1028</v>
      </c>
      <c r="B862" t="s">
        <v>2313</v>
      </c>
      <c r="C862" s="1">
        <v>44211</v>
      </c>
      <c r="D862" t="s">
        <v>15</v>
      </c>
      <c r="E862" t="s">
        <v>167</v>
      </c>
      <c r="F862" t="s">
        <v>16</v>
      </c>
      <c r="G862">
        <f>YEAR(tbl_Order[[#This Row],[OrderDate]])</f>
        <v>2021</v>
      </c>
      <c r="H862">
        <f>MONTH(tbl_Order[[#This Row],[OrderDate]])</f>
        <v>1</v>
      </c>
      <c r="I862" t="str">
        <f>TEXT(tbl_Order[[#This Row],[OrderDate]],"mmm")</f>
        <v>Jan</v>
      </c>
      <c r="J862" s="3">
        <f>SUMIFS(tbl_OrderProduct[LinePrice],tbl_OrderProduct[OrderID],tbl_Order[[#This Row],[OrderID]])</f>
        <v>209.4</v>
      </c>
      <c r="K862" s="3" cm="1">
        <f t="array" ref="K862">tbl_Order[[#This Row],[Order Price]]*_xlfn.XLOOKUP(tbl_Order[[#This Row],[Order Year]],_xlfn.ANCHORARRAY('BYROW,BYCOL,MAP Exercises'!$J$111),'BYROW,BYCOL,MAP Exercises'!$L$111:$L$120)</f>
        <v>246.04500000000002</v>
      </c>
    </row>
    <row r="863" spans="1:11" x14ac:dyDescent="0.4">
      <c r="A863" t="s">
        <v>1029</v>
      </c>
      <c r="B863" t="s">
        <v>1925</v>
      </c>
      <c r="C863" s="1">
        <v>44212</v>
      </c>
      <c r="D863" t="s">
        <v>15</v>
      </c>
      <c r="E863" t="s">
        <v>167</v>
      </c>
      <c r="F863" t="s">
        <v>16</v>
      </c>
      <c r="G863">
        <f>YEAR(tbl_Order[[#This Row],[OrderDate]])</f>
        <v>2021</v>
      </c>
      <c r="H863">
        <f>MONTH(tbl_Order[[#This Row],[OrderDate]])</f>
        <v>1</v>
      </c>
      <c r="I863" t="str">
        <f>TEXT(tbl_Order[[#This Row],[OrderDate]],"mmm")</f>
        <v>Jan</v>
      </c>
      <c r="J863" s="3">
        <f>SUMIFS(tbl_OrderProduct[LinePrice],tbl_OrderProduct[OrderID],tbl_Order[[#This Row],[OrderID]])</f>
        <v>187.5</v>
      </c>
      <c r="K863" s="3" cm="1">
        <f t="array" ref="K863">tbl_Order[[#This Row],[Order Price]]*_xlfn.XLOOKUP(tbl_Order[[#This Row],[Order Year]],_xlfn.ANCHORARRAY('BYROW,BYCOL,MAP Exercises'!$J$111),'BYROW,BYCOL,MAP Exercises'!$L$111:$L$120)</f>
        <v>220.3125</v>
      </c>
    </row>
    <row r="864" spans="1:11" x14ac:dyDescent="0.4">
      <c r="A864" t="s">
        <v>1030</v>
      </c>
      <c r="B864" t="s">
        <v>2233</v>
      </c>
      <c r="C864" s="1">
        <v>44215</v>
      </c>
      <c r="D864" t="s">
        <v>15</v>
      </c>
      <c r="E864" t="s">
        <v>18</v>
      </c>
      <c r="F864" t="s">
        <v>16</v>
      </c>
      <c r="G864">
        <f>YEAR(tbl_Order[[#This Row],[OrderDate]])</f>
        <v>2021</v>
      </c>
      <c r="H864">
        <f>MONTH(tbl_Order[[#This Row],[OrderDate]])</f>
        <v>1</v>
      </c>
      <c r="I864" t="str">
        <f>TEXT(tbl_Order[[#This Row],[OrderDate]],"mmm")</f>
        <v>Jan</v>
      </c>
      <c r="J864" s="3">
        <f>SUMIFS(tbl_OrderProduct[LinePrice],tbl_OrderProduct[OrderID],tbl_Order[[#This Row],[OrderID]])</f>
        <v>198.89000000000001</v>
      </c>
      <c r="K864" s="3" cm="1">
        <f t="array" ref="K864">tbl_Order[[#This Row],[Order Price]]*_xlfn.XLOOKUP(tbl_Order[[#This Row],[Order Year]],_xlfn.ANCHORARRAY('BYROW,BYCOL,MAP Exercises'!$J$111),'BYROW,BYCOL,MAP Exercises'!$L$111:$L$120)</f>
        <v>233.69575000000003</v>
      </c>
    </row>
    <row r="865" spans="1:11" x14ac:dyDescent="0.4">
      <c r="A865" t="s">
        <v>1031</v>
      </c>
      <c r="B865" t="s">
        <v>2507</v>
      </c>
      <c r="C865" s="1">
        <v>44218</v>
      </c>
      <c r="D865" t="s">
        <v>15</v>
      </c>
      <c r="E865" t="s">
        <v>167</v>
      </c>
      <c r="F865" t="s">
        <v>16</v>
      </c>
      <c r="G865">
        <f>YEAR(tbl_Order[[#This Row],[OrderDate]])</f>
        <v>2021</v>
      </c>
      <c r="H865">
        <f>MONTH(tbl_Order[[#This Row],[OrderDate]])</f>
        <v>1</v>
      </c>
      <c r="I865" t="str">
        <f>TEXT(tbl_Order[[#This Row],[OrderDate]],"mmm")</f>
        <v>Jan</v>
      </c>
      <c r="J865" s="3">
        <f>SUMIFS(tbl_OrderProduct[LinePrice],tbl_OrderProduct[OrderID],tbl_Order[[#This Row],[OrderID]])</f>
        <v>67.45</v>
      </c>
      <c r="K865" s="3" cm="1">
        <f t="array" ref="K865">tbl_Order[[#This Row],[Order Price]]*_xlfn.XLOOKUP(tbl_Order[[#This Row],[Order Year]],_xlfn.ANCHORARRAY('BYROW,BYCOL,MAP Exercises'!$J$111),'BYROW,BYCOL,MAP Exercises'!$L$111:$L$120)</f>
        <v>79.253750000000011</v>
      </c>
    </row>
    <row r="866" spans="1:11" x14ac:dyDescent="0.4">
      <c r="A866" t="s">
        <v>1032</v>
      </c>
      <c r="B866" t="s">
        <v>2380</v>
      </c>
      <c r="C866" s="1">
        <v>44220</v>
      </c>
      <c r="D866" t="s">
        <v>15</v>
      </c>
      <c r="E866" t="s">
        <v>167</v>
      </c>
      <c r="F866" t="s">
        <v>16</v>
      </c>
      <c r="G866">
        <f>YEAR(tbl_Order[[#This Row],[OrderDate]])</f>
        <v>2021</v>
      </c>
      <c r="H866">
        <f>MONTH(tbl_Order[[#This Row],[OrderDate]])</f>
        <v>1</v>
      </c>
      <c r="I866" t="str">
        <f>TEXT(tbl_Order[[#This Row],[OrderDate]],"mmm")</f>
        <v>Jan</v>
      </c>
      <c r="J866" s="3">
        <f>SUMIFS(tbl_OrderProduct[LinePrice],tbl_OrderProduct[OrderID],tbl_Order[[#This Row],[OrderID]])</f>
        <v>72.490000000000009</v>
      </c>
      <c r="K866" s="3" cm="1">
        <f t="array" ref="K866">tbl_Order[[#This Row],[Order Price]]*_xlfn.XLOOKUP(tbl_Order[[#This Row],[Order Year]],_xlfn.ANCHORARRAY('BYROW,BYCOL,MAP Exercises'!$J$111),'BYROW,BYCOL,MAP Exercises'!$L$111:$L$120)</f>
        <v>85.175750000000008</v>
      </c>
    </row>
    <row r="867" spans="1:11" x14ac:dyDescent="0.4">
      <c r="A867" t="s">
        <v>1033</v>
      </c>
      <c r="B867" t="s">
        <v>1971</v>
      </c>
      <c r="C867" s="1">
        <v>44221</v>
      </c>
      <c r="D867" t="s">
        <v>166</v>
      </c>
      <c r="E867" t="s">
        <v>167</v>
      </c>
      <c r="F867" t="s">
        <v>16</v>
      </c>
      <c r="G867">
        <f>YEAR(tbl_Order[[#This Row],[OrderDate]])</f>
        <v>2021</v>
      </c>
      <c r="H867">
        <f>MONTH(tbl_Order[[#This Row],[OrderDate]])</f>
        <v>1</v>
      </c>
      <c r="I867" t="str">
        <f>TEXT(tbl_Order[[#This Row],[OrderDate]],"mmm")</f>
        <v>Jan</v>
      </c>
      <c r="J867" s="3">
        <f>SUMIFS(tbl_OrderProduct[LinePrice],tbl_OrderProduct[OrderID],tbl_Order[[#This Row],[OrderID]])</f>
        <v>220.99</v>
      </c>
      <c r="K867" s="3" cm="1">
        <f t="array" ref="K867">tbl_Order[[#This Row],[Order Price]]*_xlfn.XLOOKUP(tbl_Order[[#This Row],[Order Year]],_xlfn.ANCHORARRAY('BYROW,BYCOL,MAP Exercises'!$J$111),'BYROW,BYCOL,MAP Exercises'!$L$111:$L$120)</f>
        <v>259.66325000000001</v>
      </c>
    </row>
    <row r="868" spans="1:11" x14ac:dyDescent="0.4">
      <c r="A868" t="s">
        <v>1034</v>
      </c>
      <c r="B868" t="s">
        <v>2275</v>
      </c>
      <c r="C868" s="1">
        <v>44222</v>
      </c>
      <c r="D868" t="s">
        <v>15</v>
      </c>
      <c r="E868" t="s">
        <v>167</v>
      </c>
      <c r="F868" t="s">
        <v>16</v>
      </c>
      <c r="G868">
        <f>YEAR(tbl_Order[[#This Row],[OrderDate]])</f>
        <v>2021</v>
      </c>
      <c r="H868">
        <f>MONTH(tbl_Order[[#This Row],[OrderDate]])</f>
        <v>1</v>
      </c>
      <c r="I868" t="str">
        <f>TEXT(tbl_Order[[#This Row],[OrderDate]],"mmm")</f>
        <v>Jan</v>
      </c>
      <c r="J868" s="3">
        <f>SUMIFS(tbl_OrderProduct[LinePrice],tbl_OrderProduct[OrderID],tbl_Order[[#This Row],[OrderID]])</f>
        <v>248.42</v>
      </c>
      <c r="K868" s="3" cm="1">
        <f t="array" ref="K868">tbl_Order[[#This Row],[Order Price]]*_xlfn.XLOOKUP(tbl_Order[[#This Row],[Order Year]],_xlfn.ANCHORARRAY('BYROW,BYCOL,MAP Exercises'!$J$111),'BYROW,BYCOL,MAP Exercises'!$L$111:$L$120)</f>
        <v>291.89350000000002</v>
      </c>
    </row>
    <row r="869" spans="1:11" x14ac:dyDescent="0.4">
      <c r="A869" t="s">
        <v>1035</v>
      </c>
      <c r="B869" t="s">
        <v>2011</v>
      </c>
      <c r="C869" s="1">
        <v>44223</v>
      </c>
      <c r="D869" t="s">
        <v>17</v>
      </c>
      <c r="E869" t="s">
        <v>167</v>
      </c>
      <c r="F869" t="s">
        <v>16</v>
      </c>
      <c r="G869">
        <f>YEAR(tbl_Order[[#This Row],[OrderDate]])</f>
        <v>2021</v>
      </c>
      <c r="H869">
        <f>MONTH(tbl_Order[[#This Row],[OrderDate]])</f>
        <v>1</v>
      </c>
      <c r="I869" t="str">
        <f>TEXT(tbl_Order[[#This Row],[OrderDate]],"mmm")</f>
        <v>Jan</v>
      </c>
      <c r="J869" s="3">
        <f>SUMIFS(tbl_OrderProduct[LinePrice],tbl_OrderProduct[OrderID],tbl_Order[[#This Row],[OrderID]])</f>
        <v>416.4</v>
      </c>
      <c r="K869" s="3" cm="1">
        <f t="array" ref="K869">tbl_Order[[#This Row],[Order Price]]*_xlfn.XLOOKUP(tbl_Order[[#This Row],[Order Year]],_xlfn.ANCHORARRAY('BYROW,BYCOL,MAP Exercises'!$J$111),'BYROW,BYCOL,MAP Exercises'!$L$111:$L$120)</f>
        <v>489.27</v>
      </c>
    </row>
    <row r="870" spans="1:11" x14ac:dyDescent="0.4">
      <c r="A870" t="s">
        <v>1036</v>
      </c>
      <c r="B870" t="s">
        <v>2032</v>
      </c>
      <c r="C870" s="1">
        <v>44225</v>
      </c>
      <c r="D870" t="s">
        <v>15</v>
      </c>
      <c r="E870" t="s">
        <v>167</v>
      </c>
      <c r="F870" t="s">
        <v>16</v>
      </c>
      <c r="G870">
        <f>YEAR(tbl_Order[[#This Row],[OrderDate]])</f>
        <v>2021</v>
      </c>
      <c r="H870">
        <f>MONTH(tbl_Order[[#This Row],[OrderDate]])</f>
        <v>1</v>
      </c>
      <c r="I870" t="str">
        <f>TEXT(tbl_Order[[#This Row],[OrderDate]],"mmm")</f>
        <v>Jan</v>
      </c>
      <c r="J870" s="3">
        <f>SUMIFS(tbl_OrderProduct[LinePrice],tbl_OrderProduct[OrderID],tbl_Order[[#This Row],[OrderID]])</f>
        <v>49.95</v>
      </c>
      <c r="K870" s="3" cm="1">
        <f t="array" ref="K870">tbl_Order[[#This Row],[Order Price]]*_xlfn.XLOOKUP(tbl_Order[[#This Row],[Order Year]],_xlfn.ANCHORARRAY('BYROW,BYCOL,MAP Exercises'!$J$111),'BYROW,BYCOL,MAP Exercises'!$L$111:$L$120)</f>
        <v>58.691250000000004</v>
      </c>
    </row>
    <row r="871" spans="1:11" x14ac:dyDescent="0.4">
      <c r="A871" t="s">
        <v>1037</v>
      </c>
      <c r="B871" t="s">
        <v>2086</v>
      </c>
      <c r="C871" s="1">
        <v>44227</v>
      </c>
      <c r="D871" t="s">
        <v>15</v>
      </c>
      <c r="E871" t="s">
        <v>167</v>
      </c>
      <c r="F871" t="s">
        <v>16</v>
      </c>
      <c r="G871">
        <f>YEAR(tbl_Order[[#This Row],[OrderDate]])</f>
        <v>2021</v>
      </c>
      <c r="H871">
        <f>MONTH(tbl_Order[[#This Row],[OrderDate]])</f>
        <v>1</v>
      </c>
      <c r="I871" t="str">
        <f>TEXT(tbl_Order[[#This Row],[OrderDate]],"mmm")</f>
        <v>Jan</v>
      </c>
      <c r="J871" s="3">
        <f>SUMIFS(tbl_OrderProduct[LinePrice],tbl_OrderProduct[OrderID],tbl_Order[[#This Row],[OrderID]])</f>
        <v>73.95</v>
      </c>
      <c r="K871" s="3" cm="1">
        <f t="array" ref="K871">tbl_Order[[#This Row],[Order Price]]*_xlfn.XLOOKUP(tbl_Order[[#This Row],[Order Year]],_xlfn.ANCHORARRAY('BYROW,BYCOL,MAP Exercises'!$J$111),'BYROW,BYCOL,MAP Exercises'!$L$111:$L$120)</f>
        <v>86.891250000000014</v>
      </c>
    </row>
    <row r="872" spans="1:11" x14ac:dyDescent="0.4">
      <c r="A872" t="s">
        <v>1038</v>
      </c>
      <c r="B872" t="s">
        <v>1749</v>
      </c>
      <c r="C872" s="1">
        <v>44228</v>
      </c>
      <c r="D872" t="s">
        <v>17</v>
      </c>
      <c r="E872" t="s">
        <v>167</v>
      </c>
      <c r="F872" t="s">
        <v>16</v>
      </c>
      <c r="G872">
        <f>YEAR(tbl_Order[[#This Row],[OrderDate]])</f>
        <v>2021</v>
      </c>
      <c r="H872">
        <f>MONTH(tbl_Order[[#This Row],[OrderDate]])</f>
        <v>2</v>
      </c>
      <c r="I872" t="str">
        <f>TEXT(tbl_Order[[#This Row],[OrderDate]],"mmm")</f>
        <v>Feb</v>
      </c>
      <c r="J872" s="3">
        <f>SUMIFS(tbl_OrderProduct[LinePrice],tbl_OrderProduct[OrderID],tbl_Order[[#This Row],[OrderID]])</f>
        <v>19.95</v>
      </c>
      <c r="K872" s="3" cm="1">
        <f t="array" ref="K872">tbl_Order[[#This Row],[Order Price]]*_xlfn.XLOOKUP(tbl_Order[[#This Row],[Order Year]],_xlfn.ANCHORARRAY('BYROW,BYCOL,MAP Exercises'!$J$111),'BYROW,BYCOL,MAP Exercises'!$L$111:$L$120)</f>
        <v>23.44125</v>
      </c>
    </row>
    <row r="873" spans="1:11" x14ac:dyDescent="0.4">
      <c r="A873" t="s">
        <v>1039</v>
      </c>
      <c r="B873" t="s">
        <v>2205</v>
      </c>
      <c r="C873" s="1">
        <v>44230</v>
      </c>
      <c r="D873" t="s">
        <v>15</v>
      </c>
      <c r="E873" t="s">
        <v>18</v>
      </c>
      <c r="F873" t="s">
        <v>16</v>
      </c>
      <c r="G873">
        <f>YEAR(tbl_Order[[#This Row],[OrderDate]])</f>
        <v>2021</v>
      </c>
      <c r="H873">
        <f>MONTH(tbl_Order[[#This Row],[OrderDate]])</f>
        <v>2</v>
      </c>
      <c r="I873" t="str">
        <f>TEXT(tbl_Order[[#This Row],[OrderDate]],"mmm")</f>
        <v>Feb</v>
      </c>
      <c r="J873" s="3">
        <f>SUMIFS(tbl_OrderProduct[LinePrice],tbl_OrderProduct[OrderID],tbl_Order[[#This Row],[OrderID]])</f>
        <v>68.95</v>
      </c>
      <c r="K873" s="3" cm="1">
        <f t="array" ref="K873">tbl_Order[[#This Row],[Order Price]]*_xlfn.XLOOKUP(tbl_Order[[#This Row],[Order Year]],_xlfn.ANCHORARRAY('BYROW,BYCOL,MAP Exercises'!$J$111),'BYROW,BYCOL,MAP Exercises'!$L$111:$L$120)</f>
        <v>81.016249999999999</v>
      </c>
    </row>
    <row r="874" spans="1:11" x14ac:dyDescent="0.4">
      <c r="A874" t="s">
        <v>1040</v>
      </c>
      <c r="B874" t="s">
        <v>2203</v>
      </c>
      <c r="C874" s="1">
        <v>44230</v>
      </c>
      <c r="D874" t="s">
        <v>17</v>
      </c>
      <c r="E874" t="s">
        <v>167</v>
      </c>
      <c r="F874" t="s">
        <v>16</v>
      </c>
      <c r="G874">
        <f>YEAR(tbl_Order[[#This Row],[OrderDate]])</f>
        <v>2021</v>
      </c>
      <c r="H874">
        <f>MONTH(tbl_Order[[#This Row],[OrderDate]])</f>
        <v>2</v>
      </c>
      <c r="I874" t="str">
        <f>TEXT(tbl_Order[[#This Row],[OrderDate]],"mmm")</f>
        <v>Feb</v>
      </c>
      <c r="J874" s="3">
        <f>SUMIFS(tbl_OrderProduct[LinePrice],tbl_OrderProduct[OrderID],tbl_Order[[#This Row],[OrderID]])</f>
        <v>282.83</v>
      </c>
      <c r="K874" s="3" cm="1">
        <f t="array" ref="K874">tbl_Order[[#This Row],[Order Price]]*_xlfn.XLOOKUP(tbl_Order[[#This Row],[Order Year]],_xlfn.ANCHORARRAY('BYROW,BYCOL,MAP Exercises'!$J$111),'BYROW,BYCOL,MAP Exercises'!$L$111:$L$120)</f>
        <v>332.32524999999998</v>
      </c>
    </row>
    <row r="875" spans="1:11" x14ac:dyDescent="0.4">
      <c r="A875" t="s">
        <v>1041</v>
      </c>
      <c r="B875" t="s">
        <v>2568</v>
      </c>
      <c r="C875" s="1">
        <v>44233</v>
      </c>
      <c r="D875" t="s">
        <v>15</v>
      </c>
      <c r="E875" t="s">
        <v>18</v>
      </c>
      <c r="F875" t="s">
        <v>16</v>
      </c>
      <c r="G875">
        <f>YEAR(tbl_Order[[#This Row],[OrderDate]])</f>
        <v>2021</v>
      </c>
      <c r="H875">
        <f>MONTH(tbl_Order[[#This Row],[OrderDate]])</f>
        <v>2</v>
      </c>
      <c r="I875" t="str">
        <f>TEXT(tbl_Order[[#This Row],[OrderDate]],"mmm")</f>
        <v>Feb</v>
      </c>
      <c r="J875" s="3">
        <f>SUMIFS(tbl_OrderProduct[LinePrice],tbl_OrderProduct[OrderID],tbl_Order[[#This Row],[OrderID]])</f>
        <v>269.95</v>
      </c>
      <c r="K875" s="3" cm="1">
        <f t="array" ref="K875">tbl_Order[[#This Row],[Order Price]]*_xlfn.XLOOKUP(tbl_Order[[#This Row],[Order Year]],_xlfn.ANCHORARRAY('BYROW,BYCOL,MAP Exercises'!$J$111),'BYROW,BYCOL,MAP Exercises'!$L$111:$L$120)</f>
        <v>317.19125000000003</v>
      </c>
    </row>
    <row r="876" spans="1:11" x14ac:dyDescent="0.4">
      <c r="A876" t="s">
        <v>1042</v>
      </c>
      <c r="B876" t="s">
        <v>2206</v>
      </c>
      <c r="C876" s="1">
        <v>44236</v>
      </c>
      <c r="D876" t="s">
        <v>17</v>
      </c>
      <c r="E876" t="s">
        <v>167</v>
      </c>
      <c r="F876" t="s">
        <v>16</v>
      </c>
      <c r="G876">
        <f>YEAR(tbl_Order[[#This Row],[OrderDate]])</f>
        <v>2021</v>
      </c>
      <c r="H876">
        <f>MONTH(tbl_Order[[#This Row],[OrderDate]])</f>
        <v>2</v>
      </c>
      <c r="I876" t="str">
        <f>TEXT(tbl_Order[[#This Row],[OrderDate]],"mmm")</f>
        <v>Feb</v>
      </c>
      <c r="J876" s="3">
        <f>SUMIFS(tbl_OrderProduct[LinePrice],tbl_OrderProduct[OrderID],tbl_Order[[#This Row],[OrderID]])</f>
        <v>49.49</v>
      </c>
      <c r="K876" s="3" cm="1">
        <f t="array" ref="K876">tbl_Order[[#This Row],[Order Price]]*_xlfn.XLOOKUP(tbl_Order[[#This Row],[Order Year]],_xlfn.ANCHORARRAY('BYROW,BYCOL,MAP Exercises'!$J$111),'BYROW,BYCOL,MAP Exercises'!$L$111:$L$120)</f>
        <v>58.150750000000002</v>
      </c>
    </row>
    <row r="877" spans="1:11" x14ac:dyDescent="0.4">
      <c r="A877" t="s">
        <v>1043</v>
      </c>
      <c r="B877" t="s">
        <v>2603</v>
      </c>
      <c r="C877" s="1">
        <v>44238</v>
      </c>
      <c r="D877" t="s">
        <v>15</v>
      </c>
      <c r="E877" t="s">
        <v>18</v>
      </c>
      <c r="F877" t="s">
        <v>16</v>
      </c>
      <c r="G877">
        <f>YEAR(tbl_Order[[#This Row],[OrderDate]])</f>
        <v>2021</v>
      </c>
      <c r="H877">
        <f>MONTH(tbl_Order[[#This Row],[OrderDate]])</f>
        <v>2</v>
      </c>
      <c r="I877" t="str">
        <f>TEXT(tbl_Order[[#This Row],[OrderDate]],"mmm")</f>
        <v>Feb</v>
      </c>
      <c r="J877" s="3">
        <f>SUMIFS(tbl_OrderProduct[LinePrice],tbl_OrderProduct[OrderID],tbl_Order[[#This Row],[OrderID]])</f>
        <v>137.49</v>
      </c>
      <c r="K877" s="3" cm="1">
        <f t="array" ref="K877">tbl_Order[[#This Row],[Order Price]]*_xlfn.XLOOKUP(tbl_Order[[#This Row],[Order Year]],_xlfn.ANCHORARRAY('BYROW,BYCOL,MAP Exercises'!$J$111),'BYROW,BYCOL,MAP Exercises'!$L$111:$L$120)</f>
        <v>161.55075000000002</v>
      </c>
    </row>
    <row r="878" spans="1:11" x14ac:dyDescent="0.4">
      <c r="A878" t="s">
        <v>1044</v>
      </c>
      <c r="B878" t="s">
        <v>2044</v>
      </c>
      <c r="C878" s="1">
        <v>44241</v>
      </c>
      <c r="D878" t="s">
        <v>15</v>
      </c>
      <c r="E878" t="s">
        <v>167</v>
      </c>
      <c r="F878" t="s">
        <v>16</v>
      </c>
      <c r="G878">
        <f>YEAR(tbl_Order[[#This Row],[OrderDate]])</f>
        <v>2021</v>
      </c>
      <c r="H878">
        <f>MONTH(tbl_Order[[#This Row],[OrderDate]])</f>
        <v>2</v>
      </c>
      <c r="I878" t="str">
        <f>TEXT(tbl_Order[[#This Row],[OrderDate]],"mmm")</f>
        <v>Feb</v>
      </c>
      <c r="J878" s="3">
        <f>SUMIFS(tbl_OrderProduct[LinePrice],tbl_OrderProduct[OrderID],tbl_Order[[#This Row],[OrderID]])</f>
        <v>289.38</v>
      </c>
      <c r="K878" s="3" cm="1">
        <f t="array" ref="K878">tbl_Order[[#This Row],[Order Price]]*_xlfn.XLOOKUP(tbl_Order[[#This Row],[Order Year]],_xlfn.ANCHORARRAY('BYROW,BYCOL,MAP Exercises'!$J$111),'BYROW,BYCOL,MAP Exercises'!$L$111:$L$120)</f>
        <v>340.0215</v>
      </c>
    </row>
    <row r="879" spans="1:11" x14ac:dyDescent="0.4">
      <c r="A879" t="s">
        <v>1045</v>
      </c>
      <c r="B879" t="s">
        <v>2359</v>
      </c>
      <c r="C879" s="1">
        <v>44243</v>
      </c>
      <c r="D879" t="s">
        <v>17</v>
      </c>
      <c r="E879" t="s">
        <v>167</v>
      </c>
      <c r="F879" t="s">
        <v>16</v>
      </c>
      <c r="G879">
        <f>YEAR(tbl_Order[[#This Row],[OrderDate]])</f>
        <v>2021</v>
      </c>
      <c r="H879">
        <f>MONTH(tbl_Order[[#This Row],[OrderDate]])</f>
        <v>2</v>
      </c>
      <c r="I879" t="str">
        <f>TEXT(tbl_Order[[#This Row],[OrderDate]],"mmm")</f>
        <v>Feb</v>
      </c>
      <c r="J879" s="3">
        <f>SUMIFS(tbl_OrderProduct[LinePrice],tbl_OrderProduct[OrderID],tbl_Order[[#This Row],[OrderID]])</f>
        <v>98.98</v>
      </c>
      <c r="K879" s="3" cm="1">
        <f t="array" ref="K879">tbl_Order[[#This Row],[Order Price]]*_xlfn.XLOOKUP(tbl_Order[[#This Row],[Order Year]],_xlfn.ANCHORARRAY('BYROW,BYCOL,MAP Exercises'!$J$111),'BYROW,BYCOL,MAP Exercises'!$L$111:$L$120)</f>
        <v>116.3015</v>
      </c>
    </row>
    <row r="880" spans="1:11" x14ac:dyDescent="0.4">
      <c r="A880" t="s">
        <v>1046</v>
      </c>
      <c r="B880" t="s">
        <v>2166</v>
      </c>
      <c r="C880" s="1">
        <v>44246</v>
      </c>
      <c r="D880" t="s">
        <v>15</v>
      </c>
      <c r="E880" t="s">
        <v>167</v>
      </c>
      <c r="F880" t="s">
        <v>16</v>
      </c>
      <c r="G880">
        <f>YEAR(tbl_Order[[#This Row],[OrderDate]])</f>
        <v>2021</v>
      </c>
      <c r="H880">
        <f>MONTH(tbl_Order[[#This Row],[OrderDate]])</f>
        <v>2</v>
      </c>
      <c r="I880" t="str">
        <f>TEXT(tbl_Order[[#This Row],[OrderDate]],"mmm")</f>
        <v>Feb</v>
      </c>
      <c r="J880" s="3">
        <f>SUMIFS(tbl_OrderProduct[LinePrice],tbl_OrderProduct[OrderID],tbl_Order[[#This Row],[OrderID]])</f>
        <v>81</v>
      </c>
      <c r="K880" s="3" cm="1">
        <f t="array" ref="K880">tbl_Order[[#This Row],[Order Price]]*_xlfn.XLOOKUP(tbl_Order[[#This Row],[Order Year]],_xlfn.ANCHORARRAY('BYROW,BYCOL,MAP Exercises'!$J$111),'BYROW,BYCOL,MAP Exercises'!$L$111:$L$120)</f>
        <v>95.174999999999997</v>
      </c>
    </row>
    <row r="881" spans="1:11" x14ac:dyDescent="0.4">
      <c r="A881" t="s">
        <v>1047</v>
      </c>
      <c r="B881" t="s">
        <v>2449</v>
      </c>
      <c r="C881" s="1">
        <v>44249</v>
      </c>
      <c r="D881" t="s">
        <v>17</v>
      </c>
      <c r="E881" t="s">
        <v>18</v>
      </c>
      <c r="F881" t="s">
        <v>16</v>
      </c>
      <c r="G881">
        <f>YEAR(tbl_Order[[#This Row],[OrderDate]])</f>
        <v>2021</v>
      </c>
      <c r="H881">
        <f>MONTH(tbl_Order[[#This Row],[OrderDate]])</f>
        <v>2</v>
      </c>
      <c r="I881" t="str">
        <f>TEXT(tbl_Order[[#This Row],[OrderDate]],"mmm")</f>
        <v>Feb</v>
      </c>
      <c r="J881" s="3">
        <f>SUMIFS(tbl_OrderProduct[LinePrice],tbl_OrderProduct[OrderID],tbl_Order[[#This Row],[OrderID]])</f>
        <v>63.49</v>
      </c>
      <c r="K881" s="3" cm="1">
        <f t="array" ref="K881">tbl_Order[[#This Row],[Order Price]]*_xlfn.XLOOKUP(tbl_Order[[#This Row],[Order Year]],_xlfn.ANCHORARRAY('BYROW,BYCOL,MAP Exercises'!$J$111),'BYROW,BYCOL,MAP Exercises'!$L$111:$L$120)</f>
        <v>74.600750000000005</v>
      </c>
    </row>
    <row r="882" spans="1:11" x14ac:dyDescent="0.4">
      <c r="A882" t="s">
        <v>1048</v>
      </c>
      <c r="B882" t="s">
        <v>1969</v>
      </c>
      <c r="C882" s="1">
        <v>44249</v>
      </c>
      <c r="D882" t="s">
        <v>15</v>
      </c>
      <c r="E882" t="s">
        <v>20</v>
      </c>
      <c r="F882" t="s">
        <v>16</v>
      </c>
      <c r="G882">
        <f>YEAR(tbl_Order[[#This Row],[OrderDate]])</f>
        <v>2021</v>
      </c>
      <c r="H882">
        <f>MONTH(tbl_Order[[#This Row],[OrderDate]])</f>
        <v>2</v>
      </c>
      <c r="I882" t="str">
        <f>TEXT(tbl_Order[[#This Row],[OrderDate]],"mmm")</f>
        <v>Feb</v>
      </c>
      <c r="J882" s="3">
        <f>SUMIFS(tbl_OrderProduct[LinePrice],tbl_OrderProduct[OrderID],tbl_Order[[#This Row],[OrderID]])</f>
        <v>49</v>
      </c>
      <c r="K882" s="3" cm="1">
        <f t="array" ref="K882">tbl_Order[[#This Row],[Order Price]]*_xlfn.XLOOKUP(tbl_Order[[#This Row],[Order Year]],_xlfn.ANCHORARRAY('BYROW,BYCOL,MAP Exercises'!$J$111),'BYROW,BYCOL,MAP Exercises'!$L$111:$L$120)</f>
        <v>57.575000000000003</v>
      </c>
    </row>
    <row r="883" spans="1:11" x14ac:dyDescent="0.4">
      <c r="A883" t="s">
        <v>1049</v>
      </c>
      <c r="B883" t="s">
        <v>2285</v>
      </c>
      <c r="C883" s="1">
        <v>44253</v>
      </c>
      <c r="D883" t="s">
        <v>15</v>
      </c>
      <c r="E883" t="s">
        <v>20</v>
      </c>
      <c r="F883" t="s">
        <v>16</v>
      </c>
      <c r="G883">
        <f>YEAR(tbl_Order[[#This Row],[OrderDate]])</f>
        <v>2021</v>
      </c>
      <c r="H883">
        <f>MONTH(tbl_Order[[#This Row],[OrderDate]])</f>
        <v>2</v>
      </c>
      <c r="I883" t="str">
        <f>TEXT(tbl_Order[[#This Row],[OrderDate]],"mmm")</f>
        <v>Feb</v>
      </c>
      <c r="J883" s="3">
        <f>SUMIFS(tbl_OrderProduct[LinePrice],tbl_OrderProduct[OrderID],tbl_Order[[#This Row],[OrderID]])</f>
        <v>17</v>
      </c>
      <c r="K883" s="3" cm="1">
        <f t="array" ref="K883">tbl_Order[[#This Row],[Order Price]]*_xlfn.XLOOKUP(tbl_Order[[#This Row],[Order Year]],_xlfn.ANCHORARRAY('BYROW,BYCOL,MAP Exercises'!$J$111),'BYROW,BYCOL,MAP Exercises'!$L$111:$L$120)</f>
        <v>19.975000000000001</v>
      </c>
    </row>
    <row r="884" spans="1:11" x14ac:dyDescent="0.4">
      <c r="A884" t="s">
        <v>1050</v>
      </c>
      <c r="B884" t="s">
        <v>2384</v>
      </c>
      <c r="C884" s="1">
        <v>44253</v>
      </c>
      <c r="D884" t="s">
        <v>15</v>
      </c>
      <c r="E884" t="s">
        <v>20</v>
      </c>
      <c r="F884" t="s">
        <v>16</v>
      </c>
      <c r="G884">
        <f>YEAR(tbl_Order[[#This Row],[OrderDate]])</f>
        <v>2021</v>
      </c>
      <c r="H884">
        <f>MONTH(tbl_Order[[#This Row],[OrderDate]])</f>
        <v>2</v>
      </c>
      <c r="I884" t="str">
        <f>TEXT(tbl_Order[[#This Row],[OrderDate]],"mmm")</f>
        <v>Feb</v>
      </c>
      <c r="J884" s="3">
        <f>SUMIFS(tbl_OrderProduct[LinePrice],tbl_OrderProduct[OrderID],tbl_Order[[#This Row],[OrderID]])</f>
        <v>84.95</v>
      </c>
      <c r="K884" s="3" cm="1">
        <f t="array" ref="K884">tbl_Order[[#This Row],[Order Price]]*_xlfn.XLOOKUP(tbl_Order[[#This Row],[Order Year]],_xlfn.ANCHORARRAY('BYROW,BYCOL,MAP Exercises'!$J$111),'BYROW,BYCOL,MAP Exercises'!$L$111:$L$120)</f>
        <v>99.816250000000011</v>
      </c>
    </row>
    <row r="885" spans="1:11" x14ac:dyDescent="0.4">
      <c r="A885" t="s">
        <v>1051</v>
      </c>
      <c r="B885" t="s">
        <v>1924</v>
      </c>
      <c r="C885" s="1">
        <v>44253</v>
      </c>
      <c r="D885" t="s">
        <v>15</v>
      </c>
      <c r="E885" t="s">
        <v>167</v>
      </c>
      <c r="F885" t="s">
        <v>16</v>
      </c>
      <c r="G885">
        <f>YEAR(tbl_Order[[#This Row],[OrderDate]])</f>
        <v>2021</v>
      </c>
      <c r="H885">
        <f>MONTH(tbl_Order[[#This Row],[OrderDate]])</f>
        <v>2</v>
      </c>
      <c r="I885" t="str">
        <f>TEXT(tbl_Order[[#This Row],[OrderDate]],"mmm")</f>
        <v>Feb</v>
      </c>
      <c r="J885" s="3">
        <f>SUMIFS(tbl_OrderProduct[LinePrice],tbl_OrderProduct[OrderID],tbl_Order[[#This Row],[OrderID]])</f>
        <v>177.47</v>
      </c>
      <c r="K885" s="3" cm="1">
        <f t="array" ref="K885">tbl_Order[[#This Row],[Order Price]]*_xlfn.XLOOKUP(tbl_Order[[#This Row],[Order Year]],_xlfn.ANCHORARRAY('BYROW,BYCOL,MAP Exercises'!$J$111),'BYROW,BYCOL,MAP Exercises'!$L$111:$L$120)</f>
        <v>208.52725000000001</v>
      </c>
    </row>
    <row r="886" spans="1:11" x14ac:dyDescent="0.4">
      <c r="A886" t="s">
        <v>1052</v>
      </c>
      <c r="B886" t="s">
        <v>2065</v>
      </c>
      <c r="C886" s="1">
        <v>44256</v>
      </c>
      <c r="D886" t="s">
        <v>166</v>
      </c>
      <c r="E886" t="s">
        <v>20</v>
      </c>
      <c r="F886" t="s">
        <v>16</v>
      </c>
      <c r="G886">
        <f>YEAR(tbl_Order[[#This Row],[OrderDate]])</f>
        <v>2021</v>
      </c>
      <c r="H886">
        <f>MONTH(tbl_Order[[#This Row],[OrderDate]])</f>
        <v>3</v>
      </c>
      <c r="I886" t="str">
        <f>TEXT(tbl_Order[[#This Row],[OrderDate]],"mmm")</f>
        <v>Mar</v>
      </c>
      <c r="J886" s="3">
        <f>SUMIFS(tbl_OrderProduct[LinePrice],tbl_OrderProduct[OrderID],tbl_Order[[#This Row],[OrderID]])</f>
        <v>149.85000000000002</v>
      </c>
      <c r="K886" s="3" cm="1">
        <f t="array" ref="K886">tbl_Order[[#This Row],[Order Price]]*_xlfn.XLOOKUP(tbl_Order[[#This Row],[Order Year]],_xlfn.ANCHORARRAY('BYROW,BYCOL,MAP Exercises'!$J$111),'BYROW,BYCOL,MAP Exercises'!$L$111:$L$120)</f>
        <v>176.07375000000005</v>
      </c>
    </row>
    <row r="887" spans="1:11" x14ac:dyDescent="0.4">
      <c r="A887" t="s">
        <v>1053</v>
      </c>
      <c r="B887" t="s">
        <v>2022</v>
      </c>
      <c r="C887" s="1">
        <v>44257</v>
      </c>
      <c r="D887" t="s">
        <v>15</v>
      </c>
      <c r="E887" t="s">
        <v>18</v>
      </c>
      <c r="F887" t="s">
        <v>16</v>
      </c>
      <c r="G887">
        <f>YEAR(tbl_Order[[#This Row],[OrderDate]])</f>
        <v>2021</v>
      </c>
      <c r="H887">
        <f>MONTH(tbl_Order[[#This Row],[OrderDate]])</f>
        <v>3</v>
      </c>
      <c r="I887" t="str">
        <f>TEXT(tbl_Order[[#This Row],[OrderDate]],"mmm")</f>
        <v>Mar</v>
      </c>
      <c r="J887" s="3">
        <f>SUMIFS(tbl_OrderProduct[LinePrice],tbl_OrderProduct[OrderID],tbl_Order[[#This Row],[OrderID]])</f>
        <v>67.88</v>
      </c>
      <c r="K887" s="3" cm="1">
        <f t="array" ref="K887">tbl_Order[[#This Row],[Order Price]]*_xlfn.XLOOKUP(tbl_Order[[#This Row],[Order Year]],_xlfn.ANCHORARRAY('BYROW,BYCOL,MAP Exercises'!$J$111),'BYROW,BYCOL,MAP Exercises'!$L$111:$L$120)</f>
        <v>79.759</v>
      </c>
    </row>
    <row r="888" spans="1:11" x14ac:dyDescent="0.4">
      <c r="A888" t="s">
        <v>1054</v>
      </c>
      <c r="B888" t="s">
        <v>2549</v>
      </c>
      <c r="C888" s="1">
        <v>44258</v>
      </c>
      <c r="D888" t="s">
        <v>15</v>
      </c>
      <c r="E888" t="s">
        <v>20</v>
      </c>
      <c r="F888" t="s">
        <v>16</v>
      </c>
      <c r="G888">
        <f>YEAR(tbl_Order[[#This Row],[OrderDate]])</f>
        <v>2021</v>
      </c>
      <c r="H888">
        <f>MONTH(tbl_Order[[#This Row],[OrderDate]])</f>
        <v>3</v>
      </c>
      <c r="I888" t="str">
        <f>TEXT(tbl_Order[[#This Row],[OrderDate]],"mmm")</f>
        <v>Mar</v>
      </c>
      <c r="J888" s="3">
        <f>SUMIFS(tbl_OrderProduct[LinePrice],tbl_OrderProduct[OrderID],tbl_Order[[#This Row],[OrderID]])</f>
        <v>38.49</v>
      </c>
      <c r="K888" s="3" cm="1">
        <f t="array" ref="K888">tbl_Order[[#This Row],[Order Price]]*_xlfn.XLOOKUP(tbl_Order[[#This Row],[Order Year]],_xlfn.ANCHORARRAY('BYROW,BYCOL,MAP Exercises'!$J$111),'BYROW,BYCOL,MAP Exercises'!$L$111:$L$120)</f>
        <v>45.225750000000005</v>
      </c>
    </row>
    <row r="889" spans="1:11" x14ac:dyDescent="0.4">
      <c r="A889" t="s">
        <v>1055</v>
      </c>
      <c r="B889" t="s">
        <v>2483</v>
      </c>
      <c r="C889" s="1">
        <v>44261</v>
      </c>
      <c r="D889" t="s">
        <v>15</v>
      </c>
      <c r="E889" t="s">
        <v>167</v>
      </c>
      <c r="F889" t="s">
        <v>16</v>
      </c>
      <c r="G889">
        <f>YEAR(tbl_Order[[#This Row],[OrderDate]])</f>
        <v>2021</v>
      </c>
      <c r="H889">
        <f>MONTH(tbl_Order[[#This Row],[OrderDate]])</f>
        <v>3</v>
      </c>
      <c r="I889" t="str">
        <f>TEXT(tbl_Order[[#This Row],[OrderDate]],"mmm")</f>
        <v>Mar</v>
      </c>
      <c r="J889" s="3">
        <f>SUMIFS(tbl_OrderProduct[LinePrice],tbl_OrderProduct[OrderID],tbl_Order[[#This Row],[OrderID]])</f>
        <v>155.93</v>
      </c>
      <c r="K889" s="3" cm="1">
        <f t="array" ref="K889">tbl_Order[[#This Row],[Order Price]]*_xlfn.XLOOKUP(tbl_Order[[#This Row],[Order Year]],_xlfn.ANCHORARRAY('BYROW,BYCOL,MAP Exercises'!$J$111),'BYROW,BYCOL,MAP Exercises'!$L$111:$L$120)</f>
        <v>183.21775000000002</v>
      </c>
    </row>
    <row r="890" spans="1:11" x14ac:dyDescent="0.4">
      <c r="A890" t="s">
        <v>1056</v>
      </c>
      <c r="B890" t="s">
        <v>2261</v>
      </c>
      <c r="C890" s="1">
        <v>44264</v>
      </c>
      <c r="D890" t="s">
        <v>15</v>
      </c>
      <c r="E890" t="s">
        <v>20</v>
      </c>
      <c r="F890" t="s">
        <v>16</v>
      </c>
      <c r="G890">
        <f>YEAR(tbl_Order[[#This Row],[OrderDate]])</f>
        <v>2021</v>
      </c>
      <c r="H890">
        <f>MONTH(tbl_Order[[#This Row],[OrderDate]])</f>
        <v>3</v>
      </c>
      <c r="I890" t="str">
        <f>TEXT(tbl_Order[[#This Row],[OrderDate]],"mmm")</f>
        <v>Mar</v>
      </c>
      <c r="J890" s="3">
        <f>SUMIFS(tbl_OrderProduct[LinePrice],tbl_OrderProduct[OrderID],tbl_Order[[#This Row],[OrderID]])</f>
        <v>163.95</v>
      </c>
      <c r="K890" s="3" cm="1">
        <f t="array" ref="K890">tbl_Order[[#This Row],[Order Price]]*_xlfn.XLOOKUP(tbl_Order[[#This Row],[Order Year]],_xlfn.ANCHORARRAY('BYROW,BYCOL,MAP Exercises'!$J$111),'BYROW,BYCOL,MAP Exercises'!$L$111:$L$120)</f>
        <v>192.64124999999999</v>
      </c>
    </row>
    <row r="891" spans="1:11" x14ac:dyDescent="0.4">
      <c r="A891" t="s">
        <v>1057</v>
      </c>
      <c r="B891" t="s">
        <v>2255</v>
      </c>
      <c r="C891" s="1">
        <v>44266</v>
      </c>
      <c r="D891" t="s">
        <v>15</v>
      </c>
      <c r="E891" t="s">
        <v>167</v>
      </c>
      <c r="F891" t="s">
        <v>16</v>
      </c>
      <c r="G891">
        <f>YEAR(tbl_Order[[#This Row],[OrderDate]])</f>
        <v>2021</v>
      </c>
      <c r="H891">
        <f>MONTH(tbl_Order[[#This Row],[OrderDate]])</f>
        <v>3</v>
      </c>
      <c r="I891" t="str">
        <f>TEXT(tbl_Order[[#This Row],[OrderDate]],"mmm")</f>
        <v>Mar</v>
      </c>
      <c r="J891" s="3">
        <f>SUMIFS(tbl_OrderProduct[LinePrice],tbl_OrderProduct[OrderID],tbl_Order[[#This Row],[OrderID]])</f>
        <v>141.97999999999999</v>
      </c>
      <c r="K891" s="3" cm="1">
        <f t="array" ref="K891">tbl_Order[[#This Row],[Order Price]]*_xlfn.XLOOKUP(tbl_Order[[#This Row],[Order Year]],_xlfn.ANCHORARRAY('BYROW,BYCOL,MAP Exercises'!$J$111),'BYROW,BYCOL,MAP Exercises'!$L$111:$L$120)</f>
        <v>166.82649999999998</v>
      </c>
    </row>
    <row r="892" spans="1:11" x14ac:dyDescent="0.4">
      <c r="A892" t="s">
        <v>1058</v>
      </c>
      <c r="B892" t="s">
        <v>2116</v>
      </c>
      <c r="C892" s="1">
        <v>44268</v>
      </c>
      <c r="D892" t="s">
        <v>15</v>
      </c>
      <c r="E892" t="s">
        <v>167</v>
      </c>
      <c r="F892" t="s">
        <v>16</v>
      </c>
      <c r="G892">
        <f>YEAR(tbl_Order[[#This Row],[OrderDate]])</f>
        <v>2021</v>
      </c>
      <c r="H892">
        <f>MONTH(tbl_Order[[#This Row],[OrderDate]])</f>
        <v>3</v>
      </c>
      <c r="I892" t="str">
        <f>TEXT(tbl_Order[[#This Row],[OrderDate]],"mmm")</f>
        <v>Mar</v>
      </c>
      <c r="J892" s="3">
        <f>SUMIFS(tbl_OrderProduct[LinePrice],tbl_OrderProduct[OrderID],tbl_Order[[#This Row],[OrderID]])</f>
        <v>40.99</v>
      </c>
      <c r="K892" s="3" cm="1">
        <f t="array" ref="K892">tbl_Order[[#This Row],[Order Price]]*_xlfn.XLOOKUP(tbl_Order[[#This Row],[Order Year]],_xlfn.ANCHORARRAY('BYROW,BYCOL,MAP Exercises'!$J$111),'BYROW,BYCOL,MAP Exercises'!$L$111:$L$120)</f>
        <v>48.163250000000005</v>
      </c>
    </row>
    <row r="893" spans="1:11" x14ac:dyDescent="0.4">
      <c r="A893" t="s">
        <v>1059</v>
      </c>
      <c r="B893" t="s">
        <v>2034</v>
      </c>
      <c r="C893" s="1">
        <v>44271</v>
      </c>
      <c r="D893" t="s">
        <v>15</v>
      </c>
      <c r="E893" t="s">
        <v>167</v>
      </c>
      <c r="F893" t="s">
        <v>16</v>
      </c>
      <c r="G893">
        <f>YEAR(tbl_Order[[#This Row],[OrderDate]])</f>
        <v>2021</v>
      </c>
      <c r="H893">
        <f>MONTH(tbl_Order[[#This Row],[OrderDate]])</f>
        <v>3</v>
      </c>
      <c r="I893" t="str">
        <f>TEXT(tbl_Order[[#This Row],[OrderDate]],"mmm")</f>
        <v>Mar</v>
      </c>
      <c r="J893" s="3">
        <f>SUMIFS(tbl_OrderProduct[LinePrice],tbl_OrderProduct[OrderID],tbl_Order[[#This Row],[OrderID]])</f>
        <v>49.49</v>
      </c>
      <c r="K893" s="3" cm="1">
        <f t="array" ref="K893">tbl_Order[[#This Row],[Order Price]]*_xlfn.XLOOKUP(tbl_Order[[#This Row],[Order Year]],_xlfn.ANCHORARRAY('BYROW,BYCOL,MAP Exercises'!$J$111),'BYROW,BYCOL,MAP Exercises'!$L$111:$L$120)</f>
        <v>58.150750000000002</v>
      </c>
    </row>
    <row r="894" spans="1:11" x14ac:dyDescent="0.4">
      <c r="A894" t="s">
        <v>1060</v>
      </c>
      <c r="B894" t="s">
        <v>2121</v>
      </c>
      <c r="C894" s="1">
        <v>44273</v>
      </c>
      <c r="D894" t="s">
        <v>15</v>
      </c>
      <c r="E894" t="s">
        <v>20</v>
      </c>
      <c r="F894" t="s">
        <v>16</v>
      </c>
      <c r="G894">
        <f>YEAR(tbl_Order[[#This Row],[OrderDate]])</f>
        <v>2021</v>
      </c>
      <c r="H894">
        <f>MONTH(tbl_Order[[#This Row],[OrderDate]])</f>
        <v>3</v>
      </c>
      <c r="I894" t="str">
        <f>TEXT(tbl_Order[[#This Row],[OrderDate]],"mmm")</f>
        <v>Mar</v>
      </c>
      <c r="J894" s="3">
        <f>SUMIFS(tbl_OrderProduct[LinePrice],tbl_OrderProduct[OrderID],tbl_Order[[#This Row],[OrderID]])</f>
        <v>40.950000000000003</v>
      </c>
      <c r="K894" s="3" cm="1">
        <f t="array" ref="K894">tbl_Order[[#This Row],[Order Price]]*_xlfn.XLOOKUP(tbl_Order[[#This Row],[Order Year]],_xlfn.ANCHORARRAY('BYROW,BYCOL,MAP Exercises'!$J$111),'BYROW,BYCOL,MAP Exercises'!$L$111:$L$120)</f>
        <v>48.116250000000008</v>
      </c>
    </row>
    <row r="895" spans="1:11" x14ac:dyDescent="0.4">
      <c r="A895" t="s">
        <v>1061</v>
      </c>
      <c r="B895" t="s">
        <v>2225</v>
      </c>
      <c r="C895" s="1">
        <v>44275</v>
      </c>
      <c r="D895" t="s">
        <v>15</v>
      </c>
      <c r="E895" t="s">
        <v>167</v>
      </c>
      <c r="F895" t="s">
        <v>16</v>
      </c>
      <c r="G895">
        <f>YEAR(tbl_Order[[#This Row],[OrderDate]])</f>
        <v>2021</v>
      </c>
      <c r="H895">
        <f>MONTH(tbl_Order[[#This Row],[OrderDate]])</f>
        <v>3</v>
      </c>
      <c r="I895" t="str">
        <f>TEXT(tbl_Order[[#This Row],[OrderDate]],"mmm")</f>
        <v>Mar</v>
      </c>
      <c r="J895" s="3">
        <f>SUMIFS(tbl_OrderProduct[LinePrice],tbl_OrderProduct[OrderID],tbl_Order[[#This Row],[OrderID]])</f>
        <v>185</v>
      </c>
      <c r="K895" s="3" cm="1">
        <f t="array" ref="K895">tbl_Order[[#This Row],[Order Price]]*_xlfn.XLOOKUP(tbl_Order[[#This Row],[Order Year]],_xlfn.ANCHORARRAY('BYROW,BYCOL,MAP Exercises'!$J$111),'BYROW,BYCOL,MAP Exercises'!$L$111:$L$120)</f>
        <v>217.375</v>
      </c>
    </row>
    <row r="896" spans="1:11" x14ac:dyDescent="0.4">
      <c r="A896" t="s">
        <v>1062</v>
      </c>
      <c r="B896" t="s">
        <v>1933</v>
      </c>
      <c r="C896" s="1">
        <v>44277</v>
      </c>
      <c r="D896" t="s">
        <v>15</v>
      </c>
      <c r="E896" t="s">
        <v>20</v>
      </c>
      <c r="F896" t="s">
        <v>16</v>
      </c>
      <c r="G896">
        <f>YEAR(tbl_Order[[#This Row],[OrderDate]])</f>
        <v>2021</v>
      </c>
      <c r="H896">
        <f>MONTH(tbl_Order[[#This Row],[OrderDate]])</f>
        <v>3</v>
      </c>
      <c r="I896" t="str">
        <f>TEXT(tbl_Order[[#This Row],[OrderDate]],"mmm")</f>
        <v>Mar</v>
      </c>
      <c r="J896" s="3">
        <f>SUMIFS(tbl_OrderProduct[LinePrice],tbl_OrderProduct[OrderID],tbl_Order[[#This Row],[OrderID]])</f>
        <v>70.989999999999995</v>
      </c>
      <c r="K896" s="3" cm="1">
        <f t="array" ref="K896">tbl_Order[[#This Row],[Order Price]]*_xlfn.XLOOKUP(tbl_Order[[#This Row],[Order Year]],_xlfn.ANCHORARRAY('BYROW,BYCOL,MAP Exercises'!$J$111),'BYROW,BYCOL,MAP Exercises'!$L$111:$L$120)</f>
        <v>83.413249999999991</v>
      </c>
    </row>
    <row r="897" spans="1:11" x14ac:dyDescent="0.4">
      <c r="A897" t="s">
        <v>1063</v>
      </c>
      <c r="B897" t="s">
        <v>2111</v>
      </c>
      <c r="C897" s="1">
        <v>44280</v>
      </c>
      <c r="D897" t="s">
        <v>166</v>
      </c>
      <c r="E897" t="s">
        <v>167</v>
      </c>
      <c r="F897" t="s">
        <v>16</v>
      </c>
      <c r="G897">
        <f>YEAR(tbl_Order[[#This Row],[OrderDate]])</f>
        <v>2021</v>
      </c>
      <c r="H897">
        <f>MONTH(tbl_Order[[#This Row],[OrderDate]])</f>
        <v>3</v>
      </c>
      <c r="I897" t="str">
        <f>TEXT(tbl_Order[[#This Row],[OrderDate]],"mmm")</f>
        <v>Mar</v>
      </c>
      <c r="J897" s="3">
        <f>SUMIFS(tbl_OrderProduct[LinePrice],tbl_OrderProduct[OrderID],tbl_Order[[#This Row],[OrderID]])</f>
        <v>82.44</v>
      </c>
      <c r="K897" s="3" cm="1">
        <f t="array" ref="K897">tbl_Order[[#This Row],[Order Price]]*_xlfn.XLOOKUP(tbl_Order[[#This Row],[Order Year]],_xlfn.ANCHORARRAY('BYROW,BYCOL,MAP Exercises'!$J$111),'BYROW,BYCOL,MAP Exercises'!$L$111:$L$120)</f>
        <v>96.867000000000004</v>
      </c>
    </row>
    <row r="898" spans="1:11" x14ac:dyDescent="0.4">
      <c r="A898" t="s">
        <v>1064</v>
      </c>
      <c r="B898" t="s">
        <v>2367</v>
      </c>
      <c r="C898" s="1">
        <v>44284</v>
      </c>
      <c r="D898" t="s">
        <v>15</v>
      </c>
      <c r="E898" t="s">
        <v>167</v>
      </c>
      <c r="F898" t="s">
        <v>16</v>
      </c>
      <c r="G898">
        <f>YEAR(tbl_Order[[#This Row],[OrderDate]])</f>
        <v>2021</v>
      </c>
      <c r="H898">
        <f>MONTH(tbl_Order[[#This Row],[OrderDate]])</f>
        <v>3</v>
      </c>
      <c r="I898" t="str">
        <f>TEXT(tbl_Order[[#This Row],[OrderDate]],"mmm")</f>
        <v>Mar</v>
      </c>
      <c r="J898" s="3">
        <f>SUMIFS(tbl_OrderProduct[LinePrice],tbl_OrderProduct[OrderID],tbl_Order[[#This Row],[OrderID]])</f>
        <v>34.950000000000003</v>
      </c>
      <c r="K898" s="3" cm="1">
        <f t="array" ref="K898">tbl_Order[[#This Row],[Order Price]]*_xlfn.XLOOKUP(tbl_Order[[#This Row],[Order Year]],_xlfn.ANCHORARRAY('BYROW,BYCOL,MAP Exercises'!$J$111),'BYROW,BYCOL,MAP Exercises'!$L$111:$L$120)</f>
        <v>41.066250000000004</v>
      </c>
    </row>
    <row r="899" spans="1:11" x14ac:dyDescent="0.4">
      <c r="A899" t="s">
        <v>1065</v>
      </c>
      <c r="B899" t="s">
        <v>2004</v>
      </c>
      <c r="C899" s="1">
        <v>44287</v>
      </c>
      <c r="D899" t="s">
        <v>15</v>
      </c>
      <c r="E899" t="s">
        <v>18</v>
      </c>
      <c r="F899" t="s">
        <v>16</v>
      </c>
      <c r="G899">
        <f>YEAR(tbl_Order[[#This Row],[OrderDate]])</f>
        <v>2021</v>
      </c>
      <c r="H899">
        <f>MONTH(tbl_Order[[#This Row],[OrderDate]])</f>
        <v>4</v>
      </c>
      <c r="I899" t="str">
        <f>TEXT(tbl_Order[[#This Row],[OrderDate]],"mmm")</f>
        <v>Apr</v>
      </c>
      <c r="J899" s="3">
        <f>SUMIFS(tbl_OrderProduct[LinePrice],tbl_OrderProduct[OrderID],tbl_Order[[#This Row],[OrderID]])</f>
        <v>253.9</v>
      </c>
      <c r="K899" s="3" cm="1">
        <f t="array" ref="K899">tbl_Order[[#This Row],[Order Price]]*_xlfn.XLOOKUP(tbl_Order[[#This Row],[Order Year]],_xlfn.ANCHORARRAY('BYROW,BYCOL,MAP Exercises'!$J$111),'BYROW,BYCOL,MAP Exercises'!$L$111:$L$120)</f>
        <v>298.33250000000004</v>
      </c>
    </row>
    <row r="900" spans="1:11" x14ac:dyDescent="0.4">
      <c r="A900" t="s">
        <v>1066</v>
      </c>
      <c r="B900" t="s">
        <v>2015</v>
      </c>
      <c r="C900" s="1">
        <v>44291</v>
      </c>
      <c r="D900" t="s">
        <v>15</v>
      </c>
      <c r="E900" t="s">
        <v>20</v>
      </c>
      <c r="F900" t="s">
        <v>16</v>
      </c>
      <c r="G900">
        <f>YEAR(tbl_Order[[#This Row],[OrderDate]])</f>
        <v>2021</v>
      </c>
      <c r="H900">
        <f>MONTH(tbl_Order[[#This Row],[OrderDate]])</f>
        <v>4</v>
      </c>
      <c r="I900" t="str">
        <f>TEXT(tbl_Order[[#This Row],[OrderDate]],"mmm")</f>
        <v>Apr</v>
      </c>
      <c r="J900" s="3">
        <f>SUMIFS(tbl_OrderProduct[LinePrice],tbl_OrderProduct[OrderID],tbl_Order[[#This Row],[OrderID]])</f>
        <v>54.99</v>
      </c>
      <c r="K900" s="3" cm="1">
        <f t="array" ref="K900">tbl_Order[[#This Row],[Order Price]]*_xlfn.XLOOKUP(tbl_Order[[#This Row],[Order Year]],_xlfn.ANCHORARRAY('BYROW,BYCOL,MAP Exercises'!$J$111),'BYROW,BYCOL,MAP Exercises'!$L$111:$L$120)</f>
        <v>64.613250000000008</v>
      </c>
    </row>
    <row r="901" spans="1:11" x14ac:dyDescent="0.4">
      <c r="A901" t="s">
        <v>1067</v>
      </c>
      <c r="B901" t="s">
        <v>1791</v>
      </c>
      <c r="C901" s="1">
        <v>44291</v>
      </c>
      <c r="D901" t="s">
        <v>15</v>
      </c>
      <c r="E901" t="s">
        <v>167</v>
      </c>
      <c r="F901" t="s">
        <v>16</v>
      </c>
      <c r="G901">
        <f>YEAR(tbl_Order[[#This Row],[OrderDate]])</f>
        <v>2021</v>
      </c>
      <c r="H901">
        <f>MONTH(tbl_Order[[#This Row],[OrderDate]])</f>
        <v>4</v>
      </c>
      <c r="I901" t="str">
        <f>TEXT(tbl_Order[[#This Row],[OrderDate]],"mmm")</f>
        <v>Apr</v>
      </c>
      <c r="J901" s="3">
        <f>SUMIFS(tbl_OrderProduct[LinePrice],tbl_OrderProduct[OrderID],tbl_Order[[#This Row],[OrderID]])</f>
        <v>130.49</v>
      </c>
      <c r="K901" s="3" cm="1">
        <f t="array" ref="K901">tbl_Order[[#This Row],[Order Price]]*_xlfn.XLOOKUP(tbl_Order[[#This Row],[Order Year]],_xlfn.ANCHORARRAY('BYROW,BYCOL,MAP Exercises'!$J$111),'BYROW,BYCOL,MAP Exercises'!$L$111:$L$120)</f>
        <v>153.32575000000003</v>
      </c>
    </row>
    <row r="902" spans="1:11" x14ac:dyDescent="0.4">
      <c r="A902" t="s">
        <v>1068</v>
      </c>
      <c r="B902" t="s">
        <v>1763</v>
      </c>
      <c r="C902" s="1">
        <v>44293</v>
      </c>
      <c r="D902" t="s">
        <v>15</v>
      </c>
      <c r="E902" t="s">
        <v>167</v>
      </c>
      <c r="F902" t="s">
        <v>16</v>
      </c>
      <c r="G902">
        <f>YEAR(tbl_Order[[#This Row],[OrderDate]])</f>
        <v>2021</v>
      </c>
      <c r="H902">
        <f>MONTH(tbl_Order[[#This Row],[OrderDate]])</f>
        <v>4</v>
      </c>
      <c r="I902" t="str">
        <f>TEXT(tbl_Order[[#This Row],[OrderDate]],"mmm")</f>
        <v>Apr</v>
      </c>
      <c r="J902" s="3">
        <f>SUMIFS(tbl_OrderProduct[LinePrice],tbl_OrderProduct[OrderID],tbl_Order[[#This Row],[OrderID]])</f>
        <v>128.92999999999998</v>
      </c>
      <c r="K902" s="3" cm="1">
        <f t="array" ref="K902">tbl_Order[[#This Row],[Order Price]]*_xlfn.XLOOKUP(tbl_Order[[#This Row],[Order Year]],_xlfn.ANCHORARRAY('BYROW,BYCOL,MAP Exercises'!$J$111),'BYROW,BYCOL,MAP Exercises'!$L$111:$L$120)</f>
        <v>151.49274999999997</v>
      </c>
    </row>
    <row r="903" spans="1:11" x14ac:dyDescent="0.4">
      <c r="A903" t="s">
        <v>1069</v>
      </c>
      <c r="B903" t="s">
        <v>2091</v>
      </c>
      <c r="C903" s="1">
        <v>44294</v>
      </c>
      <c r="D903" t="s">
        <v>15</v>
      </c>
      <c r="E903" t="s">
        <v>18</v>
      </c>
      <c r="F903" t="s">
        <v>16</v>
      </c>
      <c r="G903">
        <f>YEAR(tbl_Order[[#This Row],[OrderDate]])</f>
        <v>2021</v>
      </c>
      <c r="H903">
        <f>MONTH(tbl_Order[[#This Row],[OrderDate]])</f>
        <v>4</v>
      </c>
      <c r="I903" t="str">
        <f>TEXT(tbl_Order[[#This Row],[OrderDate]],"mmm")</f>
        <v>Apr</v>
      </c>
      <c r="J903" s="3">
        <f>SUMIFS(tbl_OrderProduct[LinePrice],tbl_OrderProduct[OrderID],tbl_Order[[#This Row],[OrderID]])</f>
        <v>40.950000000000003</v>
      </c>
      <c r="K903" s="3" cm="1">
        <f t="array" ref="K903">tbl_Order[[#This Row],[Order Price]]*_xlfn.XLOOKUP(tbl_Order[[#This Row],[Order Year]],_xlfn.ANCHORARRAY('BYROW,BYCOL,MAP Exercises'!$J$111),'BYROW,BYCOL,MAP Exercises'!$L$111:$L$120)</f>
        <v>48.116250000000008</v>
      </c>
    </row>
    <row r="904" spans="1:11" x14ac:dyDescent="0.4">
      <c r="A904" t="s">
        <v>1070</v>
      </c>
      <c r="B904" t="s">
        <v>1905</v>
      </c>
      <c r="C904" s="1">
        <v>44296</v>
      </c>
      <c r="D904" t="s">
        <v>17</v>
      </c>
      <c r="E904" t="s">
        <v>167</v>
      </c>
      <c r="F904" t="s">
        <v>16</v>
      </c>
      <c r="G904">
        <f>YEAR(tbl_Order[[#This Row],[OrderDate]])</f>
        <v>2021</v>
      </c>
      <c r="H904">
        <f>MONTH(tbl_Order[[#This Row],[OrderDate]])</f>
        <v>4</v>
      </c>
      <c r="I904" t="str">
        <f>TEXT(tbl_Order[[#This Row],[OrderDate]],"mmm")</f>
        <v>Apr</v>
      </c>
      <c r="J904" s="3">
        <f>SUMIFS(tbl_OrderProduct[LinePrice],tbl_OrderProduct[OrderID],tbl_Order[[#This Row],[OrderID]])</f>
        <v>49.95</v>
      </c>
      <c r="K904" s="3" cm="1">
        <f t="array" ref="K904">tbl_Order[[#This Row],[Order Price]]*_xlfn.XLOOKUP(tbl_Order[[#This Row],[Order Year]],_xlfn.ANCHORARRAY('BYROW,BYCOL,MAP Exercises'!$J$111),'BYROW,BYCOL,MAP Exercises'!$L$111:$L$120)</f>
        <v>58.691250000000004</v>
      </c>
    </row>
    <row r="905" spans="1:11" x14ac:dyDescent="0.4">
      <c r="A905" t="s">
        <v>1071</v>
      </c>
      <c r="B905" t="s">
        <v>2359</v>
      </c>
      <c r="C905" s="1">
        <v>44298</v>
      </c>
      <c r="D905" t="s">
        <v>17</v>
      </c>
      <c r="E905" t="s">
        <v>167</v>
      </c>
      <c r="F905" t="s">
        <v>16</v>
      </c>
      <c r="G905">
        <f>YEAR(tbl_Order[[#This Row],[OrderDate]])</f>
        <v>2021</v>
      </c>
      <c r="H905">
        <f>MONTH(tbl_Order[[#This Row],[OrderDate]])</f>
        <v>4</v>
      </c>
      <c r="I905" t="str">
        <f>TEXT(tbl_Order[[#This Row],[OrderDate]],"mmm")</f>
        <v>Apr</v>
      </c>
      <c r="J905" s="3">
        <f>SUMIFS(tbl_OrderProduct[LinePrice],tbl_OrderProduct[OrderID],tbl_Order[[#This Row],[OrderID]])</f>
        <v>108.94000000000001</v>
      </c>
      <c r="K905" s="3" cm="1">
        <f t="array" ref="K905">tbl_Order[[#This Row],[Order Price]]*_xlfn.XLOOKUP(tbl_Order[[#This Row],[Order Year]],_xlfn.ANCHORARRAY('BYROW,BYCOL,MAP Exercises'!$J$111),'BYROW,BYCOL,MAP Exercises'!$L$111:$L$120)</f>
        <v>128.00450000000001</v>
      </c>
    </row>
    <row r="906" spans="1:11" x14ac:dyDescent="0.4">
      <c r="A906" t="s">
        <v>1072</v>
      </c>
      <c r="B906" t="s">
        <v>2449</v>
      </c>
      <c r="C906" s="1">
        <v>44300</v>
      </c>
      <c r="D906" t="s">
        <v>166</v>
      </c>
      <c r="E906" t="s">
        <v>167</v>
      </c>
      <c r="F906" t="s">
        <v>16</v>
      </c>
      <c r="G906">
        <f>YEAR(tbl_Order[[#This Row],[OrderDate]])</f>
        <v>2021</v>
      </c>
      <c r="H906">
        <f>MONTH(tbl_Order[[#This Row],[OrderDate]])</f>
        <v>4</v>
      </c>
      <c r="I906" t="str">
        <f>TEXT(tbl_Order[[#This Row],[OrderDate]],"mmm")</f>
        <v>Apr</v>
      </c>
      <c r="J906" s="3">
        <f>SUMIFS(tbl_OrderProduct[LinePrice],tbl_OrderProduct[OrderID],tbl_Order[[#This Row],[OrderID]])</f>
        <v>47</v>
      </c>
      <c r="K906" s="3" cm="1">
        <f t="array" ref="K906">tbl_Order[[#This Row],[Order Price]]*_xlfn.XLOOKUP(tbl_Order[[#This Row],[Order Year]],_xlfn.ANCHORARRAY('BYROW,BYCOL,MAP Exercises'!$J$111),'BYROW,BYCOL,MAP Exercises'!$L$111:$L$120)</f>
        <v>55.225000000000001</v>
      </c>
    </row>
    <row r="907" spans="1:11" x14ac:dyDescent="0.4">
      <c r="A907" t="s">
        <v>1073</v>
      </c>
      <c r="B907" t="s">
        <v>1928</v>
      </c>
      <c r="C907" s="1">
        <v>44303</v>
      </c>
      <c r="D907" t="s">
        <v>15</v>
      </c>
      <c r="E907" t="s">
        <v>20</v>
      </c>
      <c r="F907" t="s">
        <v>16</v>
      </c>
      <c r="G907">
        <f>YEAR(tbl_Order[[#This Row],[OrderDate]])</f>
        <v>2021</v>
      </c>
      <c r="H907">
        <f>MONTH(tbl_Order[[#This Row],[OrderDate]])</f>
        <v>4</v>
      </c>
      <c r="I907" t="str">
        <f>TEXT(tbl_Order[[#This Row],[OrderDate]],"mmm")</f>
        <v>Apr</v>
      </c>
      <c r="J907" s="3">
        <f>SUMIFS(tbl_OrderProduct[LinePrice],tbl_OrderProduct[OrderID],tbl_Order[[#This Row],[OrderID]])</f>
        <v>143</v>
      </c>
      <c r="K907" s="3" cm="1">
        <f t="array" ref="K907">tbl_Order[[#This Row],[Order Price]]*_xlfn.XLOOKUP(tbl_Order[[#This Row],[Order Year]],_xlfn.ANCHORARRAY('BYROW,BYCOL,MAP Exercises'!$J$111),'BYROW,BYCOL,MAP Exercises'!$L$111:$L$120)</f>
        <v>168.02500000000001</v>
      </c>
    </row>
    <row r="908" spans="1:11" x14ac:dyDescent="0.4">
      <c r="A908" t="s">
        <v>1074</v>
      </c>
      <c r="B908" t="s">
        <v>2587</v>
      </c>
      <c r="C908" s="1">
        <v>44305</v>
      </c>
      <c r="D908" t="s">
        <v>17</v>
      </c>
      <c r="E908" t="s">
        <v>167</v>
      </c>
      <c r="F908" t="s">
        <v>16</v>
      </c>
      <c r="G908">
        <f>YEAR(tbl_Order[[#This Row],[OrderDate]])</f>
        <v>2021</v>
      </c>
      <c r="H908">
        <f>MONTH(tbl_Order[[#This Row],[OrderDate]])</f>
        <v>4</v>
      </c>
      <c r="I908" t="str">
        <f>TEXT(tbl_Order[[#This Row],[OrderDate]],"mmm")</f>
        <v>Apr</v>
      </c>
      <c r="J908" s="3">
        <f>SUMIFS(tbl_OrderProduct[LinePrice],tbl_OrderProduct[OrderID],tbl_Order[[#This Row],[OrderID]])</f>
        <v>324.46000000000004</v>
      </c>
      <c r="K908" s="3" cm="1">
        <f t="array" ref="K908">tbl_Order[[#This Row],[Order Price]]*_xlfn.XLOOKUP(tbl_Order[[#This Row],[Order Year]],_xlfn.ANCHORARRAY('BYROW,BYCOL,MAP Exercises'!$J$111),'BYROW,BYCOL,MAP Exercises'!$L$111:$L$120)</f>
        <v>381.24050000000005</v>
      </c>
    </row>
    <row r="909" spans="1:11" x14ac:dyDescent="0.4">
      <c r="A909" t="s">
        <v>1075</v>
      </c>
      <c r="B909" t="s">
        <v>2030</v>
      </c>
      <c r="C909" s="1">
        <v>44307</v>
      </c>
      <c r="D909" t="s">
        <v>17</v>
      </c>
      <c r="E909" t="s">
        <v>20</v>
      </c>
      <c r="F909" t="s">
        <v>16</v>
      </c>
      <c r="G909">
        <f>YEAR(tbl_Order[[#This Row],[OrderDate]])</f>
        <v>2021</v>
      </c>
      <c r="H909">
        <f>MONTH(tbl_Order[[#This Row],[OrderDate]])</f>
        <v>4</v>
      </c>
      <c r="I909" t="str">
        <f>TEXT(tbl_Order[[#This Row],[OrderDate]],"mmm")</f>
        <v>Apr</v>
      </c>
      <c r="J909" s="3">
        <f>SUMIFS(tbl_OrderProduct[LinePrice],tbl_OrderProduct[OrderID],tbl_Order[[#This Row],[OrderID]])</f>
        <v>168.44</v>
      </c>
      <c r="K909" s="3" cm="1">
        <f t="array" ref="K909">tbl_Order[[#This Row],[Order Price]]*_xlfn.XLOOKUP(tbl_Order[[#This Row],[Order Year]],_xlfn.ANCHORARRAY('BYROW,BYCOL,MAP Exercises'!$J$111),'BYROW,BYCOL,MAP Exercises'!$L$111:$L$120)</f>
        <v>197.917</v>
      </c>
    </row>
    <row r="910" spans="1:11" x14ac:dyDescent="0.4">
      <c r="A910" t="s">
        <v>1076</v>
      </c>
      <c r="B910" t="s">
        <v>2220</v>
      </c>
      <c r="C910" s="1">
        <v>44309</v>
      </c>
      <c r="D910" t="s">
        <v>15</v>
      </c>
      <c r="E910" t="s">
        <v>167</v>
      </c>
      <c r="F910" t="s">
        <v>16</v>
      </c>
      <c r="G910">
        <f>YEAR(tbl_Order[[#This Row],[OrderDate]])</f>
        <v>2021</v>
      </c>
      <c r="H910">
        <f>MONTH(tbl_Order[[#This Row],[OrderDate]])</f>
        <v>4</v>
      </c>
      <c r="I910" t="str">
        <f>TEXT(tbl_Order[[#This Row],[OrderDate]],"mmm")</f>
        <v>Apr</v>
      </c>
      <c r="J910" s="3">
        <f>SUMIFS(tbl_OrderProduct[LinePrice],tbl_OrderProduct[OrderID],tbl_Order[[#This Row],[OrderID]])</f>
        <v>110.4</v>
      </c>
      <c r="K910" s="3" cm="1">
        <f t="array" ref="K910">tbl_Order[[#This Row],[Order Price]]*_xlfn.XLOOKUP(tbl_Order[[#This Row],[Order Year]],_xlfn.ANCHORARRAY('BYROW,BYCOL,MAP Exercises'!$J$111),'BYROW,BYCOL,MAP Exercises'!$L$111:$L$120)</f>
        <v>129.72</v>
      </c>
    </row>
    <row r="911" spans="1:11" x14ac:dyDescent="0.4">
      <c r="A911" t="s">
        <v>1077</v>
      </c>
      <c r="B911" t="s">
        <v>2356</v>
      </c>
      <c r="C911" s="1">
        <v>44313</v>
      </c>
      <c r="D911" t="s">
        <v>166</v>
      </c>
      <c r="E911" t="s">
        <v>167</v>
      </c>
      <c r="F911" t="s">
        <v>16</v>
      </c>
      <c r="G911">
        <f>YEAR(tbl_Order[[#This Row],[OrderDate]])</f>
        <v>2021</v>
      </c>
      <c r="H911">
        <f>MONTH(tbl_Order[[#This Row],[OrderDate]])</f>
        <v>4</v>
      </c>
      <c r="I911" t="str">
        <f>TEXT(tbl_Order[[#This Row],[OrderDate]],"mmm")</f>
        <v>Apr</v>
      </c>
      <c r="J911" s="3">
        <f>SUMIFS(tbl_OrderProduct[LinePrice],tbl_OrderProduct[OrderID],tbl_Order[[#This Row],[OrderID]])</f>
        <v>193.44</v>
      </c>
      <c r="K911" s="3" cm="1">
        <f t="array" ref="K911">tbl_Order[[#This Row],[Order Price]]*_xlfn.XLOOKUP(tbl_Order[[#This Row],[Order Year]],_xlfn.ANCHORARRAY('BYROW,BYCOL,MAP Exercises'!$J$111),'BYROW,BYCOL,MAP Exercises'!$L$111:$L$120)</f>
        <v>227.292</v>
      </c>
    </row>
    <row r="912" spans="1:11" x14ac:dyDescent="0.4">
      <c r="A912" t="s">
        <v>1078</v>
      </c>
      <c r="B912" t="s">
        <v>1882</v>
      </c>
      <c r="C912" s="1">
        <v>44313</v>
      </c>
      <c r="D912" t="s">
        <v>15</v>
      </c>
      <c r="E912" t="s">
        <v>167</v>
      </c>
      <c r="F912" t="s">
        <v>16</v>
      </c>
      <c r="G912">
        <f>YEAR(tbl_Order[[#This Row],[OrderDate]])</f>
        <v>2021</v>
      </c>
      <c r="H912">
        <f>MONTH(tbl_Order[[#This Row],[OrderDate]])</f>
        <v>4</v>
      </c>
      <c r="I912" t="str">
        <f>TEXT(tbl_Order[[#This Row],[OrderDate]],"mmm")</f>
        <v>Apr</v>
      </c>
      <c r="J912" s="3">
        <f>SUMIFS(tbl_OrderProduct[LinePrice],tbl_OrderProduct[OrderID],tbl_Order[[#This Row],[OrderID]])</f>
        <v>92.94</v>
      </c>
      <c r="K912" s="3" cm="1">
        <f t="array" ref="K912">tbl_Order[[#This Row],[Order Price]]*_xlfn.XLOOKUP(tbl_Order[[#This Row],[Order Year]],_xlfn.ANCHORARRAY('BYROW,BYCOL,MAP Exercises'!$J$111),'BYROW,BYCOL,MAP Exercises'!$L$111:$L$120)</f>
        <v>109.2045</v>
      </c>
    </row>
    <row r="913" spans="1:11" x14ac:dyDescent="0.4">
      <c r="A913" t="s">
        <v>1079</v>
      </c>
      <c r="B913" t="s">
        <v>1875</v>
      </c>
      <c r="C913" s="1">
        <v>44317</v>
      </c>
      <c r="D913" t="s">
        <v>17</v>
      </c>
      <c r="E913" t="s">
        <v>167</v>
      </c>
      <c r="F913" t="s">
        <v>16</v>
      </c>
      <c r="G913">
        <f>YEAR(tbl_Order[[#This Row],[OrderDate]])</f>
        <v>2021</v>
      </c>
      <c r="H913">
        <f>MONTH(tbl_Order[[#This Row],[OrderDate]])</f>
        <v>5</v>
      </c>
      <c r="I913" t="str">
        <f>TEXT(tbl_Order[[#This Row],[OrderDate]],"mmm")</f>
        <v>May</v>
      </c>
      <c r="J913" s="3">
        <f>SUMIFS(tbl_OrderProduct[LinePrice],tbl_OrderProduct[OrderID],tbl_Order[[#This Row],[OrderID]])</f>
        <v>423.88</v>
      </c>
      <c r="K913" s="3" cm="1">
        <f t="array" ref="K913">tbl_Order[[#This Row],[Order Price]]*_xlfn.XLOOKUP(tbl_Order[[#This Row],[Order Year]],_xlfn.ANCHORARRAY('BYROW,BYCOL,MAP Exercises'!$J$111),'BYROW,BYCOL,MAP Exercises'!$L$111:$L$120)</f>
        <v>498.05900000000003</v>
      </c>
    </row>
    <row r="914" spans="1:11" x14ac:dyDescent="0.4">
      <c r="A914" t="s">
        <v>1080</v>
      </c>
      <c r="B914" t="s">
        <v>1942</v>
      </c>
      <c r="C914" s="1">
        <v>44320</v>
      </c>
      <c r="D914" t="s">
        <v>15</v>
      </c>
      <c r="E914" t="s">
        <v>167</v>
      </c>
      <c r="F914" t="s">
        <v>16</v>
      </c>
      <c r="G914">
        <f>YEAR(tbl_Order[[#This Row],[OrderDate]])</f>
        <v>2021</v>
      </c>
      <c r="H914">
        <f>MONTH(tbl_Order[[#This Row],[OrderDate]])</f>
        <v>5</v>
      </c>
      <c r="I914" t="str">
        <f>TEXT(tbl_Order[[#This Row],[OrderDate]],"mmm")</f>
        <v>May</v>
      </c>
      <c r="J914" s="3">
        <f>SUMIFS(tbl_OrderProduct[LinePrice],tbl_OrderProduct[OrderID],tbl_Order[[#This Row],[OrderID]])</f>
        <v>45</v>
      </c>
      <c r="K914" s="3" cm="1">
        <f t="array" ref="K914">tbl_Order[[#This Row],[Order Price]]*_xlfn.XLOOKUP(tbl_Order[[#This Row],[Order Year]],_xlfn.ANCHORARRAY('BYROW,BYCOL,MAP Exercises'!$J$111),'BYROW,BYCOL,MAP Exercises'!$L$111:$L$120)</f>
        <v>52.875</v>
      </c>
    </row>
    <row r="915" spans="1:11" x14ac:dyDescent="0.4">
      <c r="A915" t="s">
        <v>1081</v>
      </c>
      <c r="B915" t="s">
        <v>2528</v>
      </c>
      <c r="C915" s="1">
        <v>44321</v>
      </c>
      <c r="D915" t="s">
        <v>17</v>
      </c>
      <c r="E915" t="s">
        <v>167</v>
      </c>
      <c r="F915" t="s">
        <v>16</v>
      </c>
      <c r="G915">
        <f>YEAR(tbl_Order[[#This Row],[OrderDate]])</f>
        <v>2021</v>
      </c>
      <c r="H915">
        <f>MONTH(tbl_Order[[#This Row],[OrderDate]])</f>
        <v>5</v>
      </c>
      <c r="I915" t="str">
        <f>TEXT(tbl_Order[[#This Row],[OrderDate]],"mmm")</f>
        <v>May</v>
      </c>
      <c r="J915" s="3">
        <f>SUMIFS(tbl_OrderProduct[LinePrice],tbl_OrderProduct[OrderID],tbl_Order[[#This Row],[OrderID]])</f>
        <v>55.45</v>
      </c>
      <c r="K915" s="3" cm="1">
        <f t="array" ref="K915">tbl_Order[[#This Row],[Order Price]]*_xlfn.XLOOKUP(tbl_Order[[#This Row],[Order Year]],_xlfn.ANCHORARRAY('BYROW,BYCOL,MAP Exercises'!$J$111),'BYROW,BYCOL,MAP Exercises'!$L$111:$L$120)</f>
        <v>65.153750000000002</v>
      </c>
    </row>
    <row r="916" spans="1:11" x14ac:dyDescent="0.4">
      <c r="A916" t="s">
        <v>1082</v>
      </c>
      <c r="B916" t="s">
        <v>2058</v>
      </c>
      <c r="C916" s="1">
        <v>44324</v>
      </c>
      <c r="D916" t="s">
        <v>17</v>
      </c>
      <c r="E916" t="s">
        <v>167</v>
      </c>
      <c r="F916" t="s">
        <v>16</v>
      </c>
      <c r="G916">
        <f>YEAR(tbl_Order[[#This Row],[OrderDate]])</f>
        <v>2021</v>
      </c>
      <c r="H916">
        <f>MONTH(tbl_Order[[#This Row],[OrderDate]])</f>
        <v>5</v>
      </c>
      <c r="I916" t="str">
        <f>TEXT(tbl_Order[[#This Row],[OrderDate]],"mmm")</f>
        <v>May</v>
      </c>
      <c r="J916" s="3">
        <f>SUMIFS(tbl_OrderProduct[LinePrice],tbl_OrderProduct[OrderID],tbl_Order[[#This Row],[OrderID]])</f>
        <v>80.900000000000006</v>
      </c>
      <c r="K916" s="3" cm="1">
        <f t="array" ref="K916">tbl_Order[[#This Row],[Order Price]]*_xlfn.XLOOKUP(tbl_Order[[#This Row],[Order Year]],_xlfn.ANCHORARRAY('BYROW,BYCOL,MAP Exercises'!$J$111),'BYROW,BYCOL,MAP Exercises'!$L$111:$L$120)</f>
        <v>95.057500000000005</v>
      </c>
    </row>
    <row r="917" spans="1:11" x14ac:dyDescent="0.4">
      <c r="A917" t="s">
        <v>1083</v>
      </c>
      <c r="B917" t="s">
        <v>2243</v>
      </c>
      <c r="C917" s="1">
        <v>44328</v>
      </c>
      <c r="D917" t="s">
        <v>15</v>
      </c>
      <c r="E917" t="s">
        <v>167</v>
      </c>
      <c r="F917" t="s">
        <v>16</v>
      </c>
      <c r="G917">
        <f>YEAR(tbl_Order[[#This Row],[OrderDate]])</f>
        <v>2021</v>
      </c>
      <c r="H917">
        <f>MONTH(tbl_Order[[#This Row],[OrderDate]])</f>
        <v>5</v>
      </c>
      <c r="I917" t="str">
        <f>TEXT(tbl_Order[[#This Row],[OrderDate]],"mmm")</f>
        <v>May</v>
      </c>
      <c r="J917" s="3">
        <f>SUMIFS(tbl_OrderProduct[LinePrice],tbl_OrderProduct[OrderID],tbl_Order[[#This Row],[OrderID]])</f>
        <v>60.95</v>
      </c>
      <c r="K917" s="3" cm="1">
        <f t="array" ref="K917">tbl_Order[[#This Row],[Order Price]]*_xlfn.XLOOKUP(tbl_Order[[#This Row],[Order Year]],_xlfn.ANCHORARRAY('BYROW,BYCOL,MAP Exercises'!$J$111),'BYROW,BYCOL,MAP Exercises'!$L$111:$L$120)</f>
        <v>71.616250000000008</v>
      </c>
    </row>
    <row r="918" spans="1:11" x14ac:dyDescent="0.4">
      <c r="A918" t="s">
        <v>1084</v>
      </c>
      <c r="B918" t="s">
        <v>1868</v>
      </c>
      <c r="C918" s="1">
        <v>44330</v>
      </c>
      <c r="D918" t="s">
        <v>17</v>
      </c>
      <c r="E918" t="s">
        <v>167</v>
      </c>
      <c r="F918" t="s">
        <v>16</v>
      </c>
      <c r="G918">
        <f>YEAR(tbl_Order[[#This Row],[OrderDate]])</f>
        <v>2021</v>
      </c>
      <c r="H918">
        <f>MONTH(tbl_Order[[#This Row],[OrderDate]])</f>
        <v>5</v>
      </c>
      <c r="I918" t="str">
        <f>TEXT(tbl_Order[[#This Row],[OrderDate]],"mmm")</f>
        <v>May</v>
      </c>
      <c r="J918" s="3">
        <f>SUMIFS(tbl_OrderProduct[LinePrice],tbl_OrderProduct[OrderID],tbl_Order[[#This Row],[OrderID]])</f>
        <v>362.8</v>
      </c>
      <c r="K918" s="3" cm="1">
        <f t="array" ref="K918">tbl_Order[[#This Row],[Order Price]]*_xlfn.XLOOKUP(tbl_Order[[#This Row],[Order Year]],_xlfn.ANCHORARRAY('BYROW,BYCOL,MAP Exercises'!$J$111),'BYROW,BYCOL,MAP Exercises'!$L$111:$L$120)</f>
        <v>426.29</v>
      </c>
    </row>
    <row r="919" spans="1:11" x14ac:dyDescent="0.4">
      <c r="A919" t="s">
        <v>1085</v>
      </c>
      <c r="B919" t="s">
        <v>1828</v>
      </c>
      <c r="C919" s="1">
        <v>44331</v>
      </c>
      <c r="D919" t="s">
        <v>17</v>
      </c>
      <c r="E919" t="s">
        <v>167</v>
      </c>
      <c r="F919" t="s">
        <v>16</v>
      </c>
      <c r="G919">
        <f>YEAR(tbl_Order[[#This Row],[OrderDate]])</f>
        <v>2021</v>
      </c>
      <c r="H919">
        <f>MONTH(tbl_Order[[#This Row],[OrderDate]])</f>
        <v>5</v>
      </c>
      <c r="I919" t="str">
        <f>TEXT(tbl_Order[[#This Row],[OrderDate]],"mmm")</f>
        <v>May</v>
      </c>
      <c r="J919" s="3">
        <f>SUMIFS(tbl_OrderProduct[LinePrice],tbl_OrderProduct[OrderID],tbl_Order[[#This Row],[OrderID]])</f>
        <v>283.38</v>
      </c>
      <c r="K919" s="3" cm="1">
        <f t="array" ref="K919">tbl_Order[[#This Row],[Order Price]]*_xlfn.XLOOKUP(tbl_Order[[#This Row],[Order Year]],_xlfn.ANCHORARRAY('BYROW,BYCOL,MAP Exercises'!$J$111),'BYROW,BYCOL,MAP Exercises'!$L$111:$L$120)</f>
        <v>332.97149999999999</v>
      </c>
    </row>
    <row r="920" spans="1:11" x14ac:dyDescent="0.4">
      <c r="A920" t="s">
        <v>1086</v>
      </c>
      <c r="B920" t="s">
        <v>2596</v>
      </c>
      <c r="C920" s="1">
        <v>44333</v>
      </c>
      <c r="D920" t="s">
        <v>166</v>
      </c>
      <c r="E920" t="s">
        <v>18</v>
      </c>
      <c r="F920" t="s">
        <v>16</v>
      </c>
      <c r="G920">
        <f>YEAR(tbl_Order[[#This Row],[OrderDate]])</f>
        <v>2021</v>
      </c>
      <c r="H920">
        <f>MONTH(tbl_Order[[#This Row],[OrderDate]])</f>
        <v>5</v>
      </c>
      <c r="I920" t="str">
        <f>TEXT(tbl_Order[[#This Row],[OrderDate]],"mmm")</f>
        <v>May</v>
      </c>
      <c r="J920" s="3">
        <f>SUMIFS(tbl_OrderProduct[LinePrice],tbl_OrderProduct[OrderID],tbl_Order[[#This Row],[OrderID]])</f>
        <v>198.39999999999998</v>
      </c>
      <c r="K920" s="3" cm="1">
        <f t="array" ref="K920">tbl_Order[[#This Row],[Order Price]]*_xlfn.XLOOKUP(tbl_Order[[#This Row],[Order Year]],_xlfn.ANCHORARRAY('BYROW,BYCOL,MAP Exercises'!$J$111),'BYROW,BYCOL,MAP Exercises'!$L$111:$L$120)</f>
        <v>233.11999999999998</v>
      </c>
    </row>
    <row r="921" spans="1:11" x14ac:dyDescent="0.4">
      <c r="A921" t="s">
        <v>1087</v>
      </c>
      <c r="B921" t="s">
        <v>1793</v>
      </c>
      <c r="C921" s="1">
        <v>44334</v>
      </c>
      <c r="D921" t="s">
        <v>166</v>
      </c>
      <c r="E921" t="s">
        <v>167</v>
      </c>
      <c r="F921" t="s">
        <v>16</v>
      </c>
      <c r="G921">
        <f>YEAR(tbl_Order[[#This Row],[OrderDate]])</f>
        <v>2021</v>
      </c>
      <c r="H921">
        <f>MONTH(tbl_Order[[#This Row],[OrderDate]])</f>
        <v>5</v>
      </c>
      <c r="I921" t="str">
        <f>TEXT(tbl_Order[[#This Row],[OrderDate]],"mmm")</f>
        <v>May</v>
      </c>
      <c r="J921" s="3">
        <f>SUMIFS(tbl_OrderProduct[LinePrice],tbl_OrderProduct[OrderID],tbl_Order[[#This Row],[OrderID]])</f>
        <v>95</v>
      </c>
      <c r="K921" s="3" cm="1">
        <f t="array" ref="K921">tbl_Order[[#This Row],[Order Price]]*_xlfn.XLOOKUP(tbl_Order[[#This Row],[Order Year]],_xlfn.ANCHORARRAY('BYROW,BYCOL,MAP Exercises'!$J$111),'BYROW,BYCOL,MAP Exercises'!$L$111:$L$120)</f>
        <v>111.625</v>
      </c>
    </row>
    <row r="922" spans="1:11" x14ac:dyDescent="0.4">
      <c r="A922" t="s">
        <v>1088</v>
      </c>
      <c r="B922" t="s">
        <v>2068</v>
      </c>
      <c r="C922" s="1">
        <v>44337</v>
      </c>
      <c r="D922" t="s">
        <v>15</v>
      </c>
      <c r="E922" t="s">
        <v>167</v>
      </c>
      <c r="F922" t="s">
        <v>16</v>
      </c>
      <c r="G922">
        <f>YEAR(tbl_Order[[#This Row],[OrderDate]])</f>
        <v>2021</v>
      </c>
      <c r="H922">
        <f>MONTH(tbl_Order[[#This Row],[OrderDate]])</f>
        <v>5</v>
      </c>
      <c r="I922" t="str">
        <f>TEXT(tbl_Order[[#This Row],[OrderDate]],"mmm")</f>
        <v>May</v>
      </c>
      <c r="J922" s="3">
        <f>SUMIFS(tbl_OrderProduct[LinePrice],tbl_OrderProduct[OrderID],tbl_Order[[#This Row],[OrderID]])</f>
        <v>47</v>
      </c>
      <c r="K922" s="3" cm="1">
        <f t="array" ref="K922">tbl_Order[[#This Row],[Order Price]]*_xlfn.XLOOKUP(tbl_Order[[#This Row],[Order Year]],_xlfn.ANCHORARRAY('BYROW,BYCOL,MAP Exercises'!$J$111),'BYROW,BYCOL,MAP Exercises'!$L$111:$L$120)</f>
        <v>55.225000000000001</v>
      </c>
    </row>
    <row r="923" spans="1:11" x14ac:dyDescent="0.4">
      <c r="A923" t="s">
        <v>1089</v>
      </c>
      <c r="B923" t="s">
        <v>2165</v>
      </c>
      <c r="C923" s="1">
        <v>44340</v>
      </c>
      <c r="D923" t="s">
        <v>17</v>
      </c>
      <c r="E923" t="s">
        <v>167</v>
      </c>
      <c r="F923" t="s">
        <v>16</v>
      </c>
      <c r="G923">
        <f>YEAR(tbl_Order[[#This Row],[OrderDate]])</f>
        <v>2021</v>
      </c>
      <c r="H923">
        <f>MONTH(tbl_Order[[#This Row],[OrderDate]])</f>
        <v>5</v>
      </c>
      <c r="I923" t="str">
        <f>TEXT(tbl_Order[[#This Row],[OrderDate]],"mmm")</f>
        <v>May</v>
      </c>
      <c r="J923" s="3">
        <f>SUMIFS(tbl_OrderProduct[LinePrice],tbl_OrderProduct[OrderID],tbl_Order[[#This Row],[OrderID]])</f>
        <v>103.99000000000001</v>
      </c>
      <c r="K923" s="3" cm="1">
        <f t="array" ref="K923">tbl_Order[[#This Row],[Order Price]]*_xlfn.XLOOKUP(tbl_Order[[#This Row],[Order Year]],_xlfn.ANCHORARRAY('BYROW,BYCOL,MAP Exercises'!$J$111),'BYROW,BYCOL,MAP Exercises'!$L$111:$L$120)</f>
        <v>122.18825000000001</v>
      </c>
    </row>
    <row r="924" spans="1:11" x14ac:dyDescent="0.4">
      <c r="A924" t="s">
        <v>1090</v>
      </c>
      <c r="B924" t="s">
        <v>1861</v>
      </c>
      <c r="C924" s="1">
        <v>44343</v>
      </c>
      <c r="D924" t="s">
        <v>15</v>
      </c>
      <c r="E924" t="s">
        <v>167</v>
      </c>
      <c r="F924" t="s">
        <v>16</v>
      </c>
      <c r="G924">
        <f>YEAR(tbl_Order[[#This Row],[OrderDate]])</f>
        <v>2021</v>
      </c>
      <c r="H924">
        <f>MONTH(tbl_Order[[#This Row],[OrderDate]])</f>
        <v>5</v>
      </c>
      <c r="I924" t="str">
        <f>TEXT(tbl_Order[[#This Row],[OrderDate]],"mmm")</f>
        <v>May</v>
      </c>
      <c r="J924" s="3">
        <f>SUMIFS(tbl_OrderProduct[LinePrice],tbl_OrderProduct[OrderID],tbl_Order[[#This Row],[OrderID]])</f>
        <v>343.87</v>
      </c>
      <c r="K924" s="3" cm="1">
        <f t="array" ref="K924">tbl_Order[[#This Row],[Order Price]]*_xlfn.XLOOKUP(tbl_Order[[#This Row],[Order Year]],_xlfn.ANCHORARRAY('BYROW,BYCOL,MAP Exercises'!$J$111),'BYROW,BYCOL,MAP Exercises'!$L$111:$L$120)</f>
        <v>404.04725000000002</v>
      </c>
    </row>
    <row r="925" spans="1:11" x14ac:dyDescent="0.4">
      <c r="A925" t="s">
        <v>1091</v>
      </c>
      <c r="B925" t="s">
        <v>2582</v>
      </c>
      <c r="C925" s="1">
        <v>44345</v>
      </c>
      <c r="D925" t="s">
        <v>15</v>
      </c>
      <c r="E925" t="s">
        <v>167</v>
      </c>
      <c r="F925" t="s">
        <v>16</v>
      </c>
      <c r="G925">
        <f>YEAR(tbl_Order[[#This Row],[OrderDate]])</f>
        <v>2021</v>
      </c>
      <c r="H925">
        <f>MONTH(tbl_Order[[#This Row],[OrderDate]])</f>
        <v>5</v>
      </c>
      <c r="I925" t="str">
        <f>TEXT(tbl_Order[[#This Row],[OrderDate]],"mmm")</f>
        <v>May</v>
      </c>
      <c r="J925" s="3">
        <f>SUMIFS(tbl_OrderProduct[LinePrice],tbl_OrderProduct[OrderID],tbl_Order[[#This Row],[OrderID]])</f>
        <v>56.45</v>
      </c>
      <c r="K925" s="3" cm="1">
        <f t="array" ref="K925">tbl_Order[[#This Row],[Order Price]]*_xlfn.XLOOKUP(tbl_Order[[#This Row],[Order Year]],_xlfn.ANCHORARRAY('BYROW,BYCOL,MAP Exercises'!$J$111),'BYROW,BYCOL,MAP Exercises'!$L$111:$L$120)</f>
        <v>66.328749999999999</v>
      </c>
    </row>
    <row r="926" spans="1:11" x14ac:dyDescent="0.4">
      <c r="A926" t="s">
        <v>1092</v>
      </c>
      <c r="B926" t="s">
        <v>1929</v>
      </c>
      <c r="C926" s="1">
        <v>44345</v>
      </c>
      <c r="D926" t="s">
        <v>17</v>
      </c>
      <c r="E926" t="s">
        <v>167</v>
      </c>
      <c r="F926" t="s">
        <v>16</v>
      </c>
      <c r="G926">
        <f>YEAR(tbl_Order[[#This Row],[OrderDate]])</f>
        <v>2021</v>
      </c>
      <c r="H926">
        <f>MONTH(tbl_Order[[#This Row],[OrderDate]])</f>
        <v>5</v>
      </c>
      <c r="I926" t="str">
        <f>TEXT(tbl_Order[[#This Row],[OrderDate]],"mmm")</f>
        <v>May</v>
      </c>
      <c r="J926" s="3">
        <f>SUMIFS(tbl_OrderProduct[LinePrice],tbl_OrderProduct[OrderID],tbl_Order[[#This Row],[OrderID]])</f>
        <v>62</v>
      </c>
      <c r="K926" s="3" cm="1">
        <f t="array" ref="K926">tbl_Order[[#This Row],[Order Price]]*_xlfn.XLOOKUP(tbl_Order[[#This Row],[Order Year]],_xlfn.ANCHORARRAY('BYROW,BYCOL,MAP Exercises'!$J$111),'BYROW,BYCOL,MAP Exercises'!$L$111:$L$120)</f>
        <v>72.850000000000009</v>
      </c>
    </row>
    <row r="927" spans="1:11" x14ac:dyDescent="0.4">
      <c r="A927" t="s">
        <v>1093</v>
      </c>
      <c r="B927" t="s">
        <v>2421</v>
      </c>
      <c r="C927" s="1">
        <v>44345</v>
      </c>
      <c r="D927" t="s">
        <v>17</v>
      </c>
      <c r="E927" t="s">
        <v>167</v>
      </c>
      <c r="F927" t="s">
        <v>16</v>
      </c>
      <c r="G927">
        <f>YEAR(tbl_Order[[#This Row],[OrderDate]])</f>
        <v>2021</v>
      </c>
      <c r="H927">
        <f>MONTH(tbl_Order[[#This Row],[OrderDate]])</f>
        <v>5</v>
      </c>
      <c r="I927" t="str">
        <f>TEXT(tbl_Order[[#This Row],[OrderDate]],"mmm")</f>
        <v>May</v>
      </c>
      <c r="J927" s="3">
        <f>SUMIFS(tbl_OrderProduct[LinePrice],tbl_OrderProduct[OrderID],tbl_Order[[#This Row],[OrderID]])</f>
        <v>34.950000000000003</v>
      </c>
      <c r="K927" s="3" cm="1">
        <f t="array" ref="K927">tbl_Order[[#This Row],[Order Price]]*_xlfn.XLOOKUP(tbl_Order[[#This Row],[Order Year]],_xlfn.ANCHORARRAY('BYROW,BYCOL,MAP Exercises'!$J$111),'BYROW,BYCOL,MAP Exercises'!$L$111:$L$120)</f>
        <v>41.066250000000004</v>
      </c>
    </row>
    <row r="928" spans="1:11" x14ac:dyDescent="0.4">
      <c r="A928" t="s">
        <v>1094</v>
      </c>
      <c r="B928" t="s">
        <v>2375</v>
      </c>
      <c r="C928" s="1">
        <v>44349</v>
      </c>
      <c r="D928" t="s">
        <v>166</v>
      </c>
      <c r="E928" t="s">
        <v>18</v>
      </c>
      <c r="F928" t="s">
        <v>16</v>
      </c>
      <c r="G928">
        <f>YEAR(tbl_Order[[#This Row],[OrderDate]])</f>
        <v>2021</v>
      </c>
      <c r="H928">
        <f>MONTH(tbl_Order[[#This Row],[OrderDate]])</f>
        <v>6</v>
      </c>
      <c r="I928" t="str">
        <f>TEXT(tbl_Order[[#This Row],[OrderDate]],"mmm")</f>
        <v>Jun</v>
      </c>
      <c r="J928" s="3">
        <f>SUMIFS(tbl_OrderProduct[LinePrice],tbl_OrderProduct[OrderID],tbl_Order[[#This Row],[OrderID]])</f>
        <v>166.48000000000002</v>
      </c>
      <c r="K928" s="3" cm="1">
        <f t="array" ref="K928">tbl_Order[[#This Row],[Order Price]]*_xlfn.XLOOKUP(tbl_Order[[#This Row],[Order Year]],_xlfn.ANCHORARRAY('BYROW,BYCOL,MAP Exercises'!$J$111),'BYROW,BYCOL,MAP Exercises'!$L$111:$L$120)</f>
        <v>195.61400000000003</v>
      </c>
    </row>
    <row r="929" spans="1:11" x14ac:dyDescent="0.4">
      <c r="A929" t="s">
        <v>1095</v>
      </c>
      <c r="B929" t="s">
        <v>2549</v>
      </c>
      <c r="C929" s="1">
        <v>44350</v>
      </c>
      <c r="D929" t="s">
        <v>166</v>
      </c>
      <c r="E929" t="s">
        <v>18</v>
      </c>
      <c r="F929" t="s">
        <v>16</v>
      </c>
      <c r="G929">
        <f>YEAR(tbl_Order[[#This Row],[OrderDate]])</f>
        <v>2021</v>
      </c>
      <c r="H929">
        <f>MONTH(tbl_Order[[#This Row],[OrderDate]])</f>
        <v>6</v>
      </c>
      <c r="I929" t="str">
        <f>TEXT(tbl_Order[[#This Row],[OrderDate]],"mmm")</f>
        <v>Jun</v>
      </c>
      <c r="J929" s="3">
        <f>SUMIFS(tbl_OrderProduct[LinePrice],tbl_OrderProduct[OrderID],tbl_Order[[#This Row],[OrderID]])</f>
        <v>54.5</v>
      </c>
      <c r="K929" s="3" cm="1">
        <f t="array" ref="K929">tbl_Order[[#This Row],[Order Price]]*_xlfn.XLOOKUP(tbl_Order[[#This Row],[Order Year]],_xlfn.ANCHORARRAY('BYROW,BYCOL,MAP Exercises'!$J$111),'BYROW,BYCOL,MAP Exercises'!$L$111:$L$120)</f>
        <v>64.037500000000009</v>
      </c>
    </row>
    <row r="930" spans="1:11" x14ac:dyDescent="0.4">
      <c r="A930" t="s">
        <v>1096</v>
      </c>
      <c r="B930" t="s">
        <v>2185</v>
      </c>
      <c r="C930" s="1">
        <v>44353</v>
      </c>
      <c r="D930" t="s">
        <v>17</v>
      </c>
      <c r="E930" t="s">
        <v>167</v>
      </c>
      <c r="F930" t="s">
        <v>16</v>
      </c>
      <c r="G930">
        <f>YEAR(tbl_Order[[#This Row],[OrderDate]])</f>
        <v>2021</v>
      </c>
      <c r="H930">
        <f>MONTH(tbl_Order[[#This Row],[OrderDate]])</f>
        <v>6</v>
      </c>
      <c r="I930" t="str">
        <f>TEXT(tbl_Order[[#This Row],[OrderDate]],"mmm")</f>
        <v>Jun</v>
      </c>
      <c r="J930" s="3">
        <f>SUMIFS(tbl_OrderProduct[LinePrice],tbl_OrderProduct[OrderID],tbl_Order[[#This Row],[OrderID]])</f>
        <v>58</v>
      </c>
      <c r="K930" s="3" cm="1">
        <f t="array" ref="K930">tbl_Order[[#This Row],[Order Price]]*_xlfn.XLOOKUP(tbl_Order[[#This Row],[Order Year]],_xlfn.ANCHORARRAY('BYROW,BYCOL,MAP Exercises'!$J$111),'BYROW,BYCOL,MAP Exercises'!$L$111:$L$120)</f>
        <v>68.150000000000006</v>
      </c>
    </row>
    <row r="931" spans="1:11" x14ac:dyDescent="0.4">
      <c r="A931" t="s">
        <v>1097</v>
      </c>
      <c r="B931" t="s">
        <v>2604</v>
      </c>
      <c r="C931" s="1">
        <v>44357</v>
      </c>
      <c r="D931" t="s">
        <v>15</v>
      </c>
      <c r="E931" t="s">
        <v>20</v>
      </c>
      <c r="F931" t="s">
        <v>16</v>
      </c>
      <c r="G931">
        <f>YEAR(tbl_Order[[#This Row],[OrderDate]])</f>
        <v>2021</v>
      </c>
      <c r="H931">
        <f>MONTH(tbl_Order[[#This Row],[OrderDate]])</f>
        <v>6</v>
      </c>
      <c r="I931" t="str">
        <f>TEXT(tbl_Order[[#This Row],[OrderDate]],"mmm")</f>
        <v>Jun</v>
      </c>
      <c r="J931" s="3">
        <f>SUMIFS(tbl_OrderProduct[LinePrice],tbl_OrderProduct[OrderID],tbl_Order[[#This Row],[OrderID]])</f>
        <v>64.95</v>
      </c>
      <c r="K931" s="3" cm="1">
        <f t="array" ref="K931">tbl_Order[[#This Row],[Order Price]]*_xlfn.XLOOKUP(tbl_Order[[#This Row],[Order Year]],_xlfn.ANCHORARRAY('BYROW,BYCOL,MAP Exercises'!$J$111),'BYROW,BYCOL,MAP Exercises'!$L$111:$L$120)</f>
        <v>76.316250000000011</v>
      </c>
    </row>
    <row r="932" spans="1:11" x14ac:dyDescent="0.4">
      <c r="A932" t="s">
        <v>1098</v>
      </c>
      <c r="B932" t="s">
        <v>1849</v>
      </c>
      <c r="C932" s="1">
        <v>44357</v>
      </c>
      <c r="D932" t="s">
        <v>17</v>
      </c>
      <c r="E932" t="s">
        <v>167</v>
      </c>
      <c r="F932" t="s">
        <v>16</v>
      </c>
      <c r="G932">
        <f>YEAR(tbl_Order[[#This Row],[OrderDate]])</f>
        <v>2021</v>
      </c>
      <c r="H932">
        <f>MONTH(tbl_Order[[#This Row],[OrderDate]])</f>
        <v>6</v>
      </c>
      <c r="I932" t="str">
        <f>TEXT(tbl_Order[[#This Row],[OrderDate]],"mmm")</f>
        <v>Jun</v>
      </c>
      <c r="J932" s="3">
        <f>SUMIFS(tbl_OrderProduct[LinePrice],tbl_OrderProduct[OrderID],tbl_Order[[#This Row],[OrderID]])</f>
        <v>40.5</v>
      </c>
      <c r="K932" s="3" cm="1">
        <f t="array" ref="K932">tbl_Order[[#This Row],[Order Price]]*_xlfn.XLOOKUP(tbl_Order[[#This Row],[Order Year]],_xlfn.ANCHORARRAY('BYROW,BYCOL,MAP Exercises'!$J$111),'BYROW,BYCOL,MAP Exercises'!$L$111:$L$120)</f>
        <v>47.587499999999999</v>
      </c>
    </row>
    <row r="933" spans="1:11" x14ac:dyDescent="0.4">
      <c r="A933" t="s">
        <v>1099</v>
      </c>
      <c r="B933" t="s">
        <v>2184</v>
      </c>
      <c r="C933" s="1">
        <v>44360</v>
      </c>
      <c r="D933" t="s">
        <v>166</v>
      </c>
      <c r="E933" t="s">
        <v>18</v>
      </c>
      <c r="F933" t="s">
        <v>16</v>
      </c>
      <c r="G933">
        <f>YEAR(tbl_Order[[#This Row],[OrderDate]])</f>
        <v>2021</v>
      </c>
      <c r="H933">
        <f>MONTH(tbl_Order[[#This Row],[OrderDate]])</f>
        <v>6</v>
      </c>
      <c r="I933" t="str">
        <f>TEXT(tbl_Order[[#This Row],[OrderDate]],"mmm")</f>
        <v>Jun</v>
      </c>
      <c r="J933" s="3">
        <f>SUMIFS(tbl_OrderProduct[LinePrice],tbl_OrderProduct[OrderID],tbl_Order[[#This Row],[OrderID]])</f>
        <v>60.95</v>
      </c>
      <c r="K933" s="3" cm="1">
        <f t="array" ref="K933">tbl_Order[[#This Row],[Order Price]]*_xlfn.XLOOKUP(tbl_Order[[#This Row],[Order Year]],_xlfn.ANCHORARRAY('BYROW,BYCOL,MAP Exercises'!$J$111),'BYROW,BYCOL,MAP Exercises'!$L$111:$L$120)</f>
        <v>71.616250000000008</v>
      </c>
    </row>
    <row r="934" spans="1:11" x14ac:dyDescent="0.4">
      <c r="A934" t="s">
        <v>1100</v>
      </c>
      <c r="B934" t="s">
        <v>1840</v>
      </c>
      <c r="C934" s="1">
        <v>44362</v>
      </c>
      <c r="D934" t="s">
        <v>17</v>
      </c>
      <c r="E934" t="s">
        <v>167</v>
      </c>
      <c r="F934" t="s">
        <v>16</v>
      </c>
      <c r="G934">
        <f>YEAR(tbl_Order[[#This Row],[OrderDate]])</f>
        <v>2021</v>
      </c>
      <c r="H934">
        <f>MONTH(tbl_Order[[#This Row],[OrderDate]])</f>
        <v>6</v>
      </c>
      <c r="I934" t="str">
        <f>TEXT(tbl_Order[[#This Row],[OrderDate]],"mmm")</f>
        <v>Jun</v>
      </c>
      <c r="J934" s="3">
        <f>SUMIFS(tbl_OrderProduct[LinePrice],tbl_OrderProduct[OrderID],tbl_Order[[#This Row],[OrderID]])</f>
        <v>130.48000000000002</v>
      </c>
      <c r="K934" s="3" cm="1">
        <f t="array" ref="K934">tbl_Order[[#This Row],[Order Price]]*_xlfn.XLOOKUP(tbl_Order[[#This Row],[Order Year]],_xlfn.ANCHORARRAY('BYROW,BYCOL,MAP Exercises'!$J$111),'BYROW,BYCOL,MAP Exercises'!$L$111:$L$120)</f>
        <v>153.31400000000002</v>
      </c>
    </row>
    <row r="935" spans="1:11" x14ac:dyDescent="0.4">
      <c r="A935" t="s">
        <v>1101</v>
      </c>
      <c r="B935" t="s">
        <v>2397</v>
      </c>
      <c r="C935" s="1">
        <v>44366</v>
      </c>
      <c r="D935" t="s">
        <v>15</v>
      </c>
      <c r="E935" t="s">
        <v>20</v>
      </c>
      <c r="F935" t="s">
        <v>16</v>
      </c>
      <c r="G935">
        <f>YEAR(tbl_Order[[#This Row],[OrderDate]])</f>
        <v>2021</v>
      </c>
      <c r="H935">
        <f>MONTH(tbl_Order[[#This Row],[OrderDate]])</f>
        <v>6</v>
      </c>
      <c r="I935" t="str">
        <f>TEXT(tbl_Order[[#This Row],[OrderDate]],"mmm")</f>
        <v>Jun</v>
      </c>
      <c r="J935" s="3">
        <f>SUMIFS(tbl_OrderProduct[LinePrice],tbl_OrderProduct[OrderID],tbl_Order[[#This Row],[OrderID]])</f>
        <v>16.5</v>
      </c>
      <c r="K935" s="3" cm="1">
        <f t="array" ref="K935">tbl_Order[[#This Row],[Order Price]]*_xlfn.XLOOKUP(tbl_Order[[#This Row],[Order Year]],_xlfn.ANCHORARRAY('BYROW,BYCOL,MAP Exercises'!$J$111),'BYROW,BYCOL,MAP Exercises'!$L$111:$L$120)</f>
        <v>19.387499999999999</v>
      </c>
    </row>
    <row r="936" spans="1:11" x14ac:dyDescent="0.4">
      <c r="A936" t="s">
        <v>1102</v>
      </c>
      <c r="B936" t="s">
        <v>2542</v>
      </c>
      <c r="C936" s="1">
        <v>44367</v>
      </c>
      <c r="D936" t="s">
        <v>17</v>
      </c>
      <c r="E936" t="s">
        <v>18</v>
      </c>
      <c r="F936" t="s">
        <v>16</v>
      </c>
      <c r="G936">
        <f>YEAR(tbl_Order[[#This Row],[OrderDate]])</f>
        <v>2021</v>
      </c>
      <c r="H936">
        <f>MONTH(tbl_Order[[#This Row],[OrderDate]])</f>
        <v>6</v>
      </c>
      <c r="I936" t="str">
        <f>TEXT(tbl_Order[[#This Row],[OrderDate]],"mmm")</f>
        <v>Jun</v>
      </c>
      <c r="J936" s="3">
        <f>SUMIFS(tbl_OrderProduct[LinePrice],tbl_OrderProduct[OrderID],tbl_Order[[#This Row],[OrderID]])</f>
        <v>55.95</v>
      </c>
      <c r="K936" s="3" cm="1">
        <f t="array" ref="K936">tbl_Order[[#This Row],[Order Price]]*_xlfn.XLOOKUP(tbl_Order[[#This Row],[Order Year]],_xlfn.ANCHORARRAY('BYROW,BYCOL,MAP Exercises'!$J$111),'BYROW,BYCOL,MAP Exercises'!$L$111:$L$120)</f>
        <v>65.741250000000008</v>
      </c>
    </row>
    <row r="937" spans="1:11" x14ac:dyDescent="0.4">
      <c r="A937" t="s">
        <v>1103</v>
      </c>
      <c r="B937" t="s">
        <v>2627</v>
      </c>
      <c r="C937" s="1">
        <v>44369</v>
      </c>
      <c r="D937" t="s">
        <v>17</v>
      </c>
      <c r="E937" t="s">
        <v>18</v>
      </c>
      <c r="F937" t="s">
        <v>16</v>
      </c>
      <c r="G937">
        <f>YEAR(tbl_Order[[#This Row],[OrderDate]])</f>
        <v>2021</v>
      </c>
      <c r="H937">
        <f>MONTH(tbl_Order[[#This Row],[OrderDate]])</f>
        <v>6</v>
      </c>
      <c r="I937" t="str">
        <f>TEXT(tbl_Order[[#This Row],[OrderDate]],"mmm")</f>
        <v>Jun</v>
      </c>
      <c r="J937" s="3">
        <f>SUMIFS(tbl_OrderProduct[LinePrice],tbl_OrderProduct[OrderID],tbl_Order[[#This Row],[OrderID]])</f>
        <v>64.95</v>
      </c>
      <c r="K937" s="3" cm="1">
        <f t="array" ref="K937">tbl_Order[[#This Row],[Order Price]]*_xlfn.XLOOKUP(tbl_Order[[#This Row],[Order Year]],_xlfn.ANCHORARRAY('BYROW,BYCOL,MAP Exercises'!$J$111),'BYROW,BYCOL,MAP Exercises'!$L$111:$L$120)</f>
        <v>76.316250000000011</v>
      </c>
    </row>
    <row r="938" spans="1:11" x14ac:dyDescent="0.4">
      <c r="A938" t="s">
        <v>1104</v>
      </c>
      <c r="B938" t="s">
        <v>2135</v>
      </c>
      <c r="C938" s="1">
        <v>44371</v>
      </c>
      <c r="D938" t="s">
        <v>15</v>
      </c>
      <c r="E938" t="s">
        <v>167</v>
      </c>
      <c r="F938" t="s">
        <v>16</v>
      </c>
      <c r="G938">
        <f>YEAR(tbl_Order[[#This Row],[OrderDate]])</f>
        <v>2021</v>
      </c>
      <c r="H938">
        <f>MONTH(tbl_Order[[#This Row],[OrderDate]])</f>
        <v>6</v>
      </c>
      <c r="I938" t="str">
        <f>TEXT(tbl_Order[[#This Row],[OrderDate]],"mmm")</f>
        <v>Jun</v>
      </c>
      <c r="J938" s="3">
        <f>SUMIFS(tbl_OrderProduct[LinePrice],tbl_OrderProduct[OrderID],tbl_Order[[#This Row],[OrderID]])</f>
        <v>21.95</v>
      </c>
      <c r="K938" s="3" cm="1">
        <f t="array" ref="K938">tbl_Order[[#This Row],[Order Price]]*_xlfn.XLOOKUP(tbl_Order[[#This Row],[Order Year]],_xlfn.ANCHORARRAY('BYROW,BYCOL,MAP Exercises'!$J$111),'BYROW,BYCOL,MAP Exercises'!$L$111:$L$120)</f>
        <v>25.791250000000002</v>
      </c>
    </row>
    <row r="939" spans="1:11" x14ac:dyDescent="0.4">
      <c r="A939" t="s">
        <v>1105</v>
      </c>
      <c r="B939" t="s">
        <v>1757</v>
      </c>
      <c r="C939" s="1">
        <v>44372</v>
      </c>
      <c r="D939" t="s">
        <v>15</v>
      </c>
      <c r="E939" t="s">
        <v>18</v>
      </c>
      <c r="F939" t="s">
        <v>16</v>
      </c>
      <c r="G939">
        <f>YEAR(tbl_Order[[#This Row],[OrderDate]])</f>
        <v>2021</v>
      </c>
      <c r="H939">
        <f>MONTH(tbl_Order[[#This Row],[OrderDate]])</f>
        <v>6</v>
      </c>
      <c r="I939" t="str">
        <f>TEXT(tbl_Order[[#This Row],[OrderDate]],"mmm")</f>
        <v>Jun</v>
      </c>
      <c r="J939" s="3">
        <f>SUMIFS(tbl_OrderProduct[LinePrice],tbl_OrderProduct[OrderID],tbl_Order[[#This Row],[OrderID]])</f>
        <v>70.48</v>
      </c>
      <c r="K939" s="3" cm="1">
        <f t="array" ref="K939">tbl_Order[[#This Row],[Order Price]]*_xlfn.XLOOKUP(tbl_Order[[#This Row],[Order Year]],_xlfn.ANCHORARRAY('BYROW,BYCOL,MAP Exercises'!$J$111),'BYROW,BYCOL,MAP Exercises'!$L$111:$L$120)</f>
        <v>82.814000000000007</v>
      </c>
    </row>
    <row r="940" spans="1:11" x14ac:dyDescent="0.4">
      <c r="A940" t="s">
        <v>1106</v>
      </c>
      <c r="B940" t="s">
        <v>1826</v>
      </c>
      <c r="C940" s="1">
        <v>44373</v>
      </c>
      <c r="D940" t="s">
        <v>15</v>
      </c>
      <c r="E940" t="s">
        <v>167</v>
      </c>
      <c r="F940" t="s">
        <v>16</v>
      </c>
      <c r="G940">
        <f>YEAR(tbl_Order[[#This Row],[OrderDate]])</f>
        <v>2021</v>
      </c>
      <c r="H940">
        <f>MONTH(tbl_Order[[#This Row],[OrderDate]])</f>
        <v>6</v>
      </c>
      <c r="I940" t="str">
        <f>TEXT(tbl_Order[[#This Row],[OrderDate]],"mmm")</f>
        <v>Jun</v>
      </c>
      <c r="J940" s="3">
        <f>SUMIFS(tbl_OrderProduct[LinePrice],tbl_OrderProduct[OrderID],tbl_Order[[#This Row],[OrderID]])</f>
        <v>314.93</v>
      </c>
      <c r="K940" s="3" cm="1">
        <f t="array" ref="K940">tbl_Order[[#This Row],[Order Price]]*_xlfn.XLOOKUP(tbl_Order[[#This Row],[Order Year]],_xlfn.ANCHORARRAY('BYROW,BYCOL,MAP Exercises'!$J$111),'BYROW,BYCOL,MAP Exercises'!$L$111:$L$120)</f>
        <v>370.04275000000001</v>
      </c>
    </row>
    <row r="941" spans="1:11" x14ac:dyDescent="0.4">
      <c r="A941" t="s">
        <v>1107</v>
      </c>
      <c r="B941" t="s">
        <v>2412</v>
      </c>
      <c r="C941" s="1">
        <v>44374</v>
      </c>
      <c r="D941" t="s">
        <v>15</v>
      </c>
      <c r="E941" t="s">
        <v>167</v>
      </c>
      <c r="F941" t="s">
        <v>16</v>
      </c>
      <c r="G941">
        <f>YEAR(tbl_Order[[#This Row],[OrderDate]])</f>
        <v>2021</v>
      </c>
      <c r="H941">
        <f>MONTH(tbl_Order[[#This Row],[OrderDate]])</f>
        <v>6</v>
      </c>
      <c r="I941" t="str">
        <f>TEXT(tbl_Order[[#This Row],[OrderDate]],"mmm")</f>
        <v>Jun</v>
      </c>
      <c r="J941" s="3">
        <f>SUMIFS(tbl_OrderProduct[LinePrice],tbl_OrderProduct[OrderID],tbl_Order[[#This Row],[OrderID]])</f>
        <v>105.44</v>
      </c>
      <c r="K941" s="3" cm="1">
        <f t="array" ref="K941">tbl_Order[[#This Row],[Order Price]]*_xlfn.XLOOKUP(tbl_Order[[#This Row],[Order Year]],_xlfn.ANCHORARRAY('BYROW,BYCOL,MAP Exercises'!$J$111),'BYROW,BYCOL,MAP Exercises'!$L$111:$L$120)</f>
        <v>123.892</v>
      </c>
    </row>
    <row r="942" spans="1:11" x14ac:dyDescent="0.4">
      <c r="A942" t="s">
        <v>1108</v>
      </c>
      <c r="B942" t="s">
        <v>2618</v>
      </c>
      <c r="C942" s="1">
        <v>44375</v>
      </c>
      <c r="D942" t="s">
        <v>15</v>
      </c>
      <c r="E942" t="s">
        <v>167</v>
      </c>
      <c r="F942" t="s">
        <v>16</v>
      </c>
      <c r="G942">
        <f>YEAR(tbl_Order[[#This Row],[OrderDate]])</f>
        <v>2021</v>
      </c>
      <c r="H942">
        <f>MONTH(tbl_Order[[#This Row],[OrderDate]])</f>
        <v>6</v>
      </c>
      <c r="I942" t="str">
        <f>TEXT(tbl_Order[[#This Row],[OrderDate]],"mmm")</f>
        <v>Jun</v>
      </c>
      <c r="J942" s="3">
        <f>SUMIFS(tbl_OrderProduct[LinePrice],tbl_OrderProduct[OrderID],tbl_Order[[#This Row],[OrderID]])</f>
        <v>117.95</v>
      </c>
      <c r="K942" s="3" cm="1">
        <f t="array" ref="K942">tbl_Order[[#This Row],[Order Price]]*_xlfn.XLOOKUP(tbl_Order[[#This Row],[Order Year]],_xlfn.ANCHORARRAY('BYROW,BYCOL,MAP Exercises'!$J$111),'BYROW,BYCOL,MAP Exercises'!$L$111:$L$120)</f>
        <v>138.59125</v>
      </c>
    </row>
    <row r="943" spans="1:11" x14ac:dyDescent="0.4">
      <c r="A943" t="s">
        <v>1109</v>
      </c>
      <c r="B943" t="s">
        <v>1861</v>
      </c>
      <c r="C943" s="1">
        <v>44378</v>
      </c>
      <c r="D943" t="s">
        <v>166</v>
      </c>
      <c r="E943" t="s">
        <v>167</v>
      </c>
      <c r="F943" t="s">
        <v>16</v>
      </c>
      <c r="G943">
        <f>YEAR(tbl_Order[[#This Row],[OrderDate]])</f>
        <v>2021</v>
      </c>
      <c r="H943">
        <f>MONTH(tbl_Order[[#This Row],[OrderDate]])</f>
        <v>7</v>
      </c>
      <c r="I943" t="str">
        <f>TEXT(tbl_Order[[#This Row],[OrderDate]],"mmm")</f>
        <v>Jul</v>
      </c>
      <c r="J943" s="3">
        <f>SUMIFS(tbl_OrderProduct[LinePrice],tbl_OrderProduct[OrderID],tbl_Order[[#This Row],[OrderID]])</f>
        <v>223.41000000000003</v>
      </c>
      <c r="K943" s="3" cm="1">
        <f t="array" ref="K943">tbl_Order[[#This Row],[Order Price]]*_xlfn.XLOOKUP(tbl_Order[[#This Row],[Order Year]],_xlfn.ANCHORARRAY('BYROW,BYCOL,MAP Exercises'!$J$111),'BYROW,BYCOL,MAP Exercises'!$L$111:$L$120)</f>
        <v>262.50675000000001</v>
      </c>
    </row>
    <row r="944" spans="1:11" x14ac:dyDescent="0.4">
      <c r="A944" t="s">
        <v>1110</v>
      </c>
      <c r="B944" t="s">
        <v>2485</v>
      </c>
      <c r="C944" s="1">
        <v>44382</v>
      </c>
      <c r="D944" t="s">
        <v>15</v>
      </c>
      <c r="E944" t="s">
        <v>18</v>
      </c>
      <c r="F944" t="s">
        <v>16</v>
      </c>
      <c r="G944">
        <f>YEAR(tbl_Order[[#This Row],[OrderDate]])</f>
        <v>2021</v>
      </c>
      <c r="H944">
        <f>MONTH(tbl_Order[[#This Row],[OrderDate]])</f>
        <v>7</v>
      </c>
      <c r="I944" t="str">
        <f>TEXT(tbl_Order[[#This Row],[OrderDate]],"mmm")</f>
        <v>Jul</v>
      </c>
      <c r="J944" s="3">
        <f>SUMIFS(tbl_OrderProduct[LinePrice],tbl_OrderProduct[OrderID],tbl_Order[[#This Row],[OrderID]])</f>
        <v>302.87</v>
      </c>
      <c r="K944" s="3" cm="1">
        <f t="array" ref="K944">tbl_Order[[#This Row],[Order Price]]*_xlfn.XLOOKUP(tbl_Order[[#This Row],[Order Year]],_xlfn.ANCHORARRAY('BYROW,BYCOL,MAP Exercises'!$J$111),'BYROW,BYCOL,MAP Exercises'!$L$111:$L$120)</f>
        <v>355.87225000000001</v>
      </c>
    </row>
    <row r="945" spans="1:11" x14ac:dyDescent="0.4">
      <c r="A945" t="s">
        <v>1111</v>
      </c>
      <c r="B945" t="s">
        <v>2035</v>
      </c>
      <c r="C945" s="1">
        <v>44385</v>
      </c>
      <c r="D945" t="s">
        <v>15</v>
      </c>
      <c r="E945" t="s">
        <v>167</v>
      </c>
      <c r="F945" t="s">
        <v>16</v>
      </c>
      <c r="G945">
        <f>YEAR(tbl_Order[[#This Row],[OrderDate]])</f>
        <v>2021</v>
      </c>
      <c r="H945">
        <f>MONTH(tbl_Order[[#This Row],[OrderDate]])</f>
        <v>7</v>
      </c>
      <c r="I945" t="str">
        <f>TEXT(tbl_Order[[#This Row],[OrderDate]],"mmm")</f>
        <v>Jul</v>
      </c>
      <c r="J945" s="3">
        <f>SUMIFS(tbl_OrderProduct[LinePrice],tbl_OrderProduct[OrderID],tbl_Order[[#This Row],[OrderID]])</f>
        <v>38.49</v>
      </c>
      <c r="K945" s="3" cm="1">
        <f t="array" ref="K945">tbl_Order[[#This Row],[Order Price]]*_xlfn.XLOOKUP(tbl_Order[[#This Row],[Order Year]],_xlfn.ANCHORARRAY('BYROW,BYCOL,MAP Exercises'!$J$111),'BYROW,BYCOL,MAP Exercises'!$L$111:$L$120)</f>
        <v>45.225750000000005</v>
      </c>
    </row>
    <row r="946" spans="1:11" x14ac:dyDescent="0.4">
      <c r="A946" t="s">
        <v>1112</v>
      </c>
      <c r="B946" t="s">
        <v>1905</v>
      </c>
      <c r="C946" s="1">
        <v>44387</v>
      </c>
      <c r="D946" t="s">
        <v>17</v>
      </c>
      <c r="E946" t="s">
        <v>167</v>
      </c>
      <c r="F946" t="s">
        <v>16</v>
      </c>
      <c r="G946">
        <f>YEAR(tbl_Order[[#This Row],[OrderDate]])</f>
        <v>2021</v>
      </c>
      <c r="H946">
        <f>MONTH(tbl_Order[[#This Row],[OrderDate]])</f>
        <v>7</v>
      </c>
      <c r="I946" t="str">
        <f>TEXT(tbl_Order[[#This Row],[OrderDate]],"mmm")</f>
        <v>Jul</v>
      </c>
      <c r="J946" s="3">
        <f>SUMIFS(tbl_OrderProduct[LinePrice],tbl_OrderProduct[OrderID],tbl_Order[[#This Row],[OrderID]])</f>
        <v>163.98000000000002</v>
      </c>
      <c r="K946" s="3" cm="1">
        <f t="array" ref="K946">tbl_Order[[#This Row],[Order Price]]*_xlfn.XLOOKUP(tbl_Order[[#This Row],[Order Year]],_xlfn.ANCHORARRAY('BYROW,BYCOL,MAP Exercises'!$J$111),'BYROW,BYCOL,MAP Exercises'!$L$111:$L$120)</f>
        <v>192.67650000000003</v>
      </c>
    </row>
    <row r="947" spans="1:11" x14ac:dyDescent="0.4">
      <c r="A947" t="s">
        <v>1113</v>
      </c>
      <c r="B947" t="s">
        <v>2366</v>
      </c>
      <c r="C947" s="1">
        <v>44390</v>
      </c>
      <c r="D947" t="s">
        <v>15</v>
      </c>
      <c r="E947" t="s">
        <v>167</v>
      </c>
      <c r="F947" t="s">
        <v>16</v>
      </c>
      <c r="G947">
        <f>YEAR(tbl_Order[[#This Row],[OrderDate]])</f>
        <v>2021</v>
      </c>
      <c r="H947">
        <f>MONTH(tbl_Order[[#This Row],[OrderDate]])</f>
        <v>7</v>
      </c>
      <c r="I947" t="str">
        <f>TEXT(tbl_Order[[#This Row],[OrderDate]],"mmm")</f>
        <v>Jul</v>
      </c>
      <c r="J947" s="3">
        <f>SUMIFS(tbl_OrderProduct[LinePrice],tbl_OrderProduct[OrderID],tbl_Order[[#This Row],[OrderID]])</f>
        <v>58.45</v>
      </c>
      <c r="K947" s="3" cm="1">
        <f t="array" ref="K947">tbl_Order[[#This Row],[Order Price]]*_xlfn.XLOOKUP(tbl_Order[[#This Row],[Order Year]],_xlfn.ANCHORARRAY('BYROW,BYCOL,MAP Exercises'!$J$111),'BYROW,BYCOL,MAP Exercises'!$L$111:$L$120)</f>
        <v>68.678750000000008</v>
      </c>
    </row>
    <row r="948" spans="1:11" x14ac:dyDescent="0.4">
      <c r="A948" t="s">
        <v>1114</v>
      </c>
      <c r="B948" t="s">
        <v>2632</v>
      </c>
      <c r="C948" s="1">
        <v>44392</v>
      </c>
      <c r="D948" t="s">
        <v>166</v>
      </c>
      <c r="E948" t="s">
        <v>167</v>
      </c>
      <c r="F948" t="s">
        <v>16</v>
      </c>
      <c r="G948">
        <f>YEAR(tbl_Order[[#This Row],[OrderDate]])</f>
        <v>2021</v>
      </c>
      <c r="H948">
        <f>MONTH(tbl_Order[[#This Row],[OrderDate]])</f>
        <v>7</v>
      </c>
      <c r="I948" t="str">
        <f>TEXT(tbl_Order[[#This Row],[OrderDate]],"mmm")</f>
        <v>Jul</v>
      </c>
      <c r="J948" s="3">
        <f>SUMIFS(tbl_OrderProduct[LinePrice],tbl_OrderProduct[OrderID],tbl_Order[[#This Row],[OrderID]])</f>
        <v>255.97</v>
      </c>
      <c r="K948" s="3" cm="1">
        <f t="array" ref="K948">tbl_Order[[#This Row],[Order Price]]*_xlfn.XLOOKUP(tbl_Order[[#This Row],[Order Year]],_xlfn.ANCHORARRAY('BYROW,BYCOL,MAP Exercises'!$J$111),'BYROW,BYCOL,MAP Exercises'!$L$111:$L$120)</f>
        <v>300.76474999999999</v>
      </c>
    </row>
    <row r="949" spans="1:11" x14ac:dyDescent="0.4">
      <c r="A949" t="s">
        <v>1115</v>
      </c>
      <c r="B949" t="s">
        <v>1887</v>
      </c>
      <c r="C949" s="1">
        <v>44392</v>
      </c>
      <c r="D949" t="s">
        <v>15</v>
      </c>
      <c r="E949" t="s">
        <v>20</v>
      </c>
      <c r="F949" t="s">
        <v>16</v>
      </c>
      <c r="G949">
        <f>YEAR(tbl_Order[[#This Row],[OrderDate]])</f>
        <v>2021</v>
      </c>
      <c r="H949">
        <f>MONTH(tbl_Order[[#This Row],[OrderDate]])</f>
        <v>7</v>
      </c>
      <c r="I949" t="str">
        <f>TEXT(tbl_Order[[#This Row],[OrderDate]],"mmm")</f>
        <v>Jul</v>
      </c>
      <c r="J949" s="3">
        <f>SUMIFS(tbl_OrderProduct[LinePrice],tbl_OrderProduct[OrderID],tbl_Order[[#This Row],[OrderID]])</f>
        <v>17</v>
      </c>
      <c r="K949" s="3" cm="1">
        <f t="array" ref="K949">tbl_Order[[#This Row],[Order Price]]*_xlfn.XLOOKUP(tbl_Order[[#This Row],[Order Year]],_xlfn.ANCHORARRAY('BYROW,BYCOL,MAP Exercises'!$J$111),'BYROW,BYCOL,MAP Exercises'!$L$111:$L$120)</f>
        <v>19.975000000000001</v>
      </c>
    </row>
    <row r="950" spans="1:11" x14ac:dyDescent="0.4">
      <c r="A950" t="s">
        <v>1116</v>
      </c>
      <c r="B950" t="s">
        <v>2180</v>
      </c>
      <c r="C950" s="1">
        <v>44396</v>
      </c>
      <c r="D950" t="s">
        <v>17</v>
      </c>
      <c r="E950" t="s">
        <v>167</v>
      </c>
      <c r="F950" t="s">
        <v>16</v>
      </c>
      <c r="G950">
        <f>YEAR(tbl_Order[[#This Row],[OrderDate]])</f>
        <v>2021</v>
      </c>
      <c r="H950">
        <f>MONTH(tbl_Order[[#This Row],[OrderDate]])</f>
        <v>7</v>
      </c>
      <c r="I950" t="str">
        <f>TEXT(tbl_Order[[#This Row],[OrderDate]],"mmm")</f>
        <v>Jul</v>
      </c>
      <c r="J950" s="3">
        <f>SUMIFS(tbl_OrderProduct[LinePrice],tbl_OrderProduct[OrderID],tbl_Order[[#This Row],[OrderID]])</f>
        <v>275.34000000000003</v>
      </c>
      <c r="K950" s="3" cm="1">
        <f t="array" ref="K950">tbl_Order[[#This Row],[Order Price]]*_xlfn.XLOOKUP(tbl_Order[[#This Row],[Order Year]],_xlfn.ANCHORARRAY('BYROW,BYCOL,MAP Exercises'!$J$111),'BYROW,BYCOL,MAP Exercises'!$L$111:$L$120)</f>
        <v>323.52450000000005</v>
      </c>
    </row>
    <row r="951" spans="1:11" x14ac:dyDescent="0.4">
      <c r="A951" t="s">
        <v>1117</v>
      </c>
      <c r="B951" t="s">
        <v>2439</v>
      </c>
      <c r="C951" s="1">
        <v>44399</v>
      </c>
      <c r="D951" t="s">
        <v>15</v>
      </c>
      <c r="E951" t="s">
        <v>20</v>
      </c>
      <c r="F951" t="s">
        <v>16</v>
      </c>
      <c r="G951">
        <f>YEAR(tbl_Order[[#This Row],[OrderDate]])</f>
        <v>2021</v>
      </c>
      <c r="H951">
        <f>MONTH(tbl_Order[[#This Row],[OrderDate]])</f>
        <v>7</v>
      </c>
      <c r="I951" t="str">
        <f>TEXT(tbl_Order[[#This Row],[OrderDate]],"mmm")</f>
        <v>Jul</v>
      </c>
      <c r="J951" s="3">
        <f>SUMIFS(tbl_OrderProduct[LinePrice],tbl_OrderProduct[OrderID],tbl_Order[[#This Row],[OrderID]])</f>
        <v>12.95</v>
      </c>
      <c r="K951" s="3" cm="1">
        <f t="array" ref="K951">tbl_Order[[#This Row],[Order Price]]*_xlfn.XLOOKUP(tbl_Order[[#This Row],[Order Year]],_xlfn.ANCHORARRAY('BYROW,BYCOL,MAP Exercises'!$J$111),'BYROW,BYCOL,MAP Exercises'!$L$111:$L$120)</f>
        <v>15.21625</v>
      </c>
    </row>
    <row r="952" spans="1:11" x14ac:dyDescent="0.4">
      <c r="A952" t="s">
        <v>1118</v>
      </c>
      <c r="B952" t="s">
        <v>2052</v>
      </c>
      <c r="C952" s="1">
        <v>44401</v>
      </c>
      <c r="D952" t="s">
        <v>15</v>
      </c>
      <c r="E952" t="s">
        <v>167</v>
      </c>
      <c r="F952" t="s">
        <v>16</v>
      </c>
      <c r="G952">
        <f>YEAR(tbl_Order[[#This Row],[OrderDate]])</f>
        <v>2021</v>
      </c>
      <c r="H952">
        <f>MONTH(tbl_Order[[#This Row],[OrderDate]])</f>
        <v>7</v>
      </c>
      <c r="I952" t="str">
        <f>TEXT(tbl_Order[[#This Row],[OrderDate]],"mmm")</f>
        <v>Jul</v>
      </c>
      <c r="J952" s="3">
        <f>SUMIFS(tbl_OrderProduct[LinePrice],tbl_OrderProduct[OrderID],tbl_Order[[#This Row],[OrderID]])</f>
        <v>66</v>
      </c>
      <c r="K952" s="3" cm="1">
        <f t="array" ref="K952">tbl_Order[[#This Row],[Order Price]]*_xlfn.XLOOKUP(tbl_Order[[#This Row],[Order Year]],_xlfn.ANCHORARRAY('BYROW,BYCOL,MAP Exercises'!$J$111),'BYROW,BYCOL,MAP Exercises'!$L$111:$L$120)</f>
        <v>77.55</v>
      </c>
    </row>
    <row r="953" spans="1:11" x14ac:dyDescent="0.4">
      <c r="A953" t="s">
        <v>1119</v>
      </c>
      <c r="B953" t="s">
        <v>1941</v>
      </c>
      <c r="C953" s="1">
        <v>44404</v>
      </c>
      <c r="D953" t="s">
        <v>15</v>
      </c>
      <c r="E953" t="s">
        <v>167</v>
      </c>
      <c r="F953" t="s">
        <v>16</v>
      </c>
      <c r="G953">
        <f>YEAR(tbl_Order[[#This Row],[OrderDate]])</f>
        <v>2021</v>
      </c>
      <c r="H953">
        <f>MONTH(tbl_Order[[#This Row],[OrderDate]])</f>
        <v>7</v>
      </c>
      <c r="I953" t="str">
        <f>TEXT(tbl_Order[[#This Row],[OrderDate]],"mmm")</f>
        <v>Jul</v>
      </c>
      <c r="J953" s="3">
        <f>SUMIFS(tbl_OrderProduct[LinePrice],tbl_OrderProduct[OrderID],tbl_Order[[#This Row],[OrderID]])</f>
        <v>38.49</v>
      </c>
      <c r="K953" s="3" cm="1">
        <f t="array" ref="K953">tbl_Order[[#This Row],[Order Price]]*_xlfn.XLOOKUP(tbl_Order[[#This Row],[Order Year]],_xlfn.ANCHORARRAY('BYROW,BYCOL,MAP Exercises'!$J$111),'BYROW,BYCOL,MAP Exercises'!$L$111:$L$120)</f>
        <v>45.225750000000005</v>
      </c>
    </row>
    <row r="954" spans="1:11" x14ac:dyDescent="0.4">
      <c r="A954" t="s">
        <v>1120</v>
      </c>
      <c r="B954" t="s">
        <v>2137</v>
      </c>
      <c r="C954" s="1">
        <v>44406</v>
      </c>
      <c r="D954" t="s">
        <v>15</v>
      </c>
      <c r="E954" t="s">
        <v>20</v>
      </c>
      <c r="F954" t="s">
        <v>16</v>
      </c>
      <c r="G954">
        <f>YEAR(tbl_Order[[#This Row],[OrderDate]])</f>
        <v>2021</v>
      </c>
      <c r="H954">
        <f>MONTH(tbl_Order[[#This Row],[OrderDate]])</f>
        <v>7</v>
      </c>
      <c r="I954" t="str">
        <f>TEXT(tbl_Order[[#This Row],[OrderDate]],"mmm")</f>
        <v>Jul</v>
      </c>
      <c r="J954" s="3">
        <f>SUMIFS(tbl_OrderProduct[LinePrice],tbl_OrderProduct[OrderID],tbl_Order[[#This Row],[OrderID]])</f>
        <v>94.45</v>
      </c>
      <c r="K954" s="3" cm="1">
        <f t="array" ref="K954">tbl_Order[[#This Row],[Order Price]]*_xlfn.XLOOKUP(tbl_Order[[#This Row],[Order Year]],_xlfn.ANCHORARRAY('BYROW,BYCOL,MAP Exercises'!$J$111),'BYROW,BYCOL,MAP Exercises'!$L$111:$L$120)</f>
        <v>110.97875000000001</v>
      </c>
    </row>
    <row r="955" spans="1:11" x14ac:dyDescent="0.4">
      <c r="A955" t="s">
        <v>1121</v>
      </c>
      <c r="B955" t="s">
        <v>2187</v>
      </c>
      <c r="C955" s="1">
        <v>44409</v>
      </c>
      <c r="D955" t="s">
        <v>17</v>
      </c>
      <c r="E955" t="s">
        <v>167</v>
      </c>
      <c r="F955" t="s">
        <v>16</v>
      </c>
      <c r="G955">
        <f>YEAR(tbl_Order[[#This Row],[OrderDate]])</f>
        <v>2021</v>
      </c>
      <c r="H955">
        <f>MONTH(tbl_Order[[#This Row],[OrderDate]])</f>
        <v>8</v>
      </c>
      <c r="I955" t="str">
        <f>TEXT(tbl_Order[[#This Row],[OrderDate]],"mmm")</f>
        <v>Aug</v>
      </c>
      <c r="J955" s="3">
        <f>SUMIFS(tbl_OrderProduct[LinePrice],tbl_OrderProduct[OrderID],tbl_Order[[#This Row],[OrderID]])</f>
        <v>128</v>
      </c>
      <c r="K955" s="3" cm="1">
        <f t="array" ref="K955">tbl_Order[[#This Row],[Order Price]]*_xlfn.XLOOKUP(tbl_Order[[#This Row],[Order Year]],_xlfn.ANCHORARRAY('BYROW,BYCOL,MAP Exercises'!$J$111),'BYROW,BYCOL,MAP Exercises'!$L$111:$L$120)</f>
        <v>150.4</v>
      </c>
    </row>
    <row r="956" spans="1:11" x14ac:dyDescent="0.4">
      <c r="A956" t="s">
        <v>1122</v>
      </c>
      <c r="B956" t="s">
        <v>2351</v>
      </c>
      <c r="C956" s="1">
        <v>44412</v>
      </c>
      <c r="D956" t="s">
        <v>15</v>
      </c>
      <c r="E956" t="s">
        <v>20</v>
      </c>
      <c r="F956" t="s">
        <v>16</v>
      </c>
      <c r="G956">
        <f>YEAR(tbl_Order[[#This Row],[OrderDate]])</f>
        <v>2021</v>
      </c>
      <c r="H956">
        <f>MONTH(tbl_Order[[#This Row],[OrderDate]])</f>
        <v>8</v>
      </c>
      <c r="I956" t="str">
        <f>TEXT(tbl_Order[[#This Row],[OrderDate]],"mmm")</f>
        <v>Aug</v>
      </c>
      <c r="J956" s="3">
        <f>SUMIFS(tbl_OrderProduct[LinePrice],tbl_OrderProduct[OrderID],tbl_Order[[#This Row],[OrderID]])</f>
        <v>40.94</v>
      </c>
      <c r="K956" s="3" cm="1">
        <f t="array" ref="K956">tbl_Order[[#This Row],[Order Price]]*_xlfn.XLOOKUP(tbl_Order[[#This Row],[Order Year]],_xlfn.ANCHORARRAY('BYROW,BYCOL,MAP Exercises'!$J$111),'BYROW,BYCOL,MAP Exercises'!$L$111:$L$120)</f>
        <v>48.104500000000002</v>
      </c>
    </row>
    <row r="957" spans="1:11" x14ac:dyDescent="0.4">
      <c r="A957" t="s">
        <v>1123</v>
      </c>
      <c r="B957" t="s">
        <v>1829</v>
      </c>
      <c r="C957" s="1">
        <v>44415</v>
      </c>
      <c r="D957" t="s">
        <v>15</v>
      </c>
      <c r="E957" t="s">
        <v>167</v>
      </c>
      <c r="F957" t="s">
        <v>16</v>
      </c>
      <c r="G957">
        <f>YEAR(tbl_Order[[#This Row],[OrderDate]])</f>
        <v>2021</v>
      </c>
      <c r="H957">
        <f>MONTH(tbl_Order[[#This Row],[OrderDate]])</f>
        <v>8</v>
      </c>
      <c r="I957" t="str">
        <f>TEXT(tbl_Order[[#This Row],[OrderDate]],"mmm")</f>
        <v>Aug</v>
      </c>
      <c r="J957" s="3">
        <f>SUMIFS(tbl_OrderProduct[LinePrice],tbl_OrderProduct[OrderID],tbl_Order[[#This Row],[OrderID]])</f>
        <v>26.49</v>
      </c>
      <c r="K957" s="3" cm="1">
        <f t="array" ref="K957">tbl_Order[[#This Row],[Order Price]]*_xlfn.XLOOKUP(tbl_Order[[#This Row],[Order Year]],_xlfn.ANCHORARRAY('BYROW,BYCOL,MAP Exercises'!$J$111),'BYROW,BYCOL,MAP Exercises'!$L$111:$L$120)</f>
        <v>31.12575</v>
      </c>
    </row>
    <row r="958" spans="1:11" x14ac:dyDescent="0.4">
      <c r="A958" t="s">
        <v>1124</v>
      </c>
      <c r="B958" t="s">
        <v>2170</v>
      </c>
      <c r="C958" s="1">
        <v>44418</v>
      </c>
      <c r="D958" t="s">
        <v>15</v>
      </c>
      <c r="E958" t="s">
        <v>167</v>
      </c>
      <c r="F958" t="s">
        <v>16</v>
      </c>
      <c r="G958">
        <f>YEAR(tbl_Order[[#This Row],[OrderDate]])</f>
        <v>2021</v>
      </c>
      <c r="H958">
        <f>MONTH(tbl_Order[[#This Row],[OrderDate]])</f>
        <v>8</v>
      </c>
      <c r="I958" t="str">
        <f>TEXT(tbl_Order[[#This Row],[OrderDate]],"mmm")</f>
        <v>Aug</v>
      </c>
      <c r="J958" s="3">
        <f>SUMIFS(tbl_OrderProduct[LinePrice],tbl_OrderProduct[OrderID],tbl_Order[[#This Row],[OrderID]])</f>
        <v>259.84999999999997</v>
      </c>
      <c r="K958" s="3" cm="1">
        <f t="array" ref="K958">tbl_Order[[#This Row],[Order Price]]*_xlfn.XLOOKUP(tbl_Order[[#This Row],[Order Year]],_xlfn.ANCHORARRAY('BYROW,BYCOL,MAP Exercises'!$J$111),'BYROW,BYCOL,MAP Exercises'!$L$111:$L$120)</f>
        <v>305.32374999999996</v>
      </c>
    </row>
    <row r="959" spans="1:11" x14ac:dyDescent="0.4">
      <c r="A959" t="s">
        <v>1125</v>
      </c>
      <c r="B959" t="s">
        <v>2079</v>
      </c>
      <c r="C959" s="1">
        <v>44421</v>
      </c>
      <c r="D959" t="s">
        <v>166</v>
      </c>
      <c r="E959" t="s">
        <v>167</v>
      </c>
      <c r="F959" t="s">
        <v>16</v>
      </c>
      <c r="G959">
        <f>YEAR(tbl_Order[[#This Row],[OrderDate]])</f>
        <v>2021</v>
      </c>
      <c r="H959">
        <f>MONTH(tbl_Order[[#This Row],[OrderDate]])</f>
        <v>8</v>
      </c>
      <c r="I959" t="str">
        <f>TEXT(tbl_Order[[#This Row],[OrderDate]],"mmm")</f>
        <v>Aug</v>
      </c>
      <c r="J959" s="3">
        <f>SUMIFS(tbl_OrderProduct[LinePrice],tbl_OrderProduct[OrderID],tbl_Order[[#This Row],[OrderID]])</f>
        <v>126.98</v>
      </c>
      <c r="K959" s="3" cm="1">
        <f t="array" ref="K959">tbl_Order[[#This Row],[Order Price]]*_xlfn.XLOOKUP(tbl_Order[[#This Row],[Order Year]],_xlfn.ANCHORARRAY('BYROW,BYCOL,MAP Exercises'!$J$111),'BYROW,BYCOL,MAP Exercises'!$L$111:$L$120)</f>
        <v>149.20150000000001</v>
      </c>
    </row>
    <row r="960" spans="1:11" x14ac:dyDescent="0.4">
      <c r="A960" t="s">
        <v>1126</v>
      </c>
      <c r="B960" t="s">
        <v>2287</v>
      </c>
      <c r="C960" s="1">
        <v>44423</v>
      </c>
      <c r="D960" t="s">
        <v>15</v>
      </c>
      <c r="E960" t="s">
        <v>167</v>
      </c>
      <c r="F960" t="s">
        <v>16</v>
      </c>
      <c r="G960">
        <f>YEAR(tbl_Order[[#This Row],[OrderDate]])</f>
        <v>2021</v>
      </c>
      <c r="H960">
        <f>MONTH(tbl_Order[[#This Row],[OrderDate]])</f>
        <v>8</v>
      </c>
      <c r="I960" t="str">
        <f>TEXT(tbl_Order[[#This Row],[OrderDate]],"mmm")</f>
        <v>Aug</v>
      </c>
      <c r="J960" s="3">
        <f>SUMIFS(tbl_OrderProduct[LinePrice],tbl_OrderProduct[OrderID],tbl_Order[[#This Row],[OrderID]])</f>
        <v>277.91999999999996</v>
      </c>
      <c r="K960" s="3" cm="1">
        <f t="array" ref="K960">tbl_Order[[#This Row],[Order Price]]*_xlfn.XLOOKUP(tbl_Order[[#This Row],[Order Year]],_xlfn.ANCHORARRAY('BYROW,BYCOL,MAP Exercises'!$J$111),'BYROW,BYCOL,MAP Exercises'!$L$111:$L$120)</f>
        <v>326.55599999999998</v>
      </c>
    </row>
    <row r="961" spans="1:11" x14ac:dyDescent="0.4">
      <c r="A961" t="s">
        <v>1127</v>
      </c>
      <c r="B961" t="s">
        <v>2566</v>
      </c>
      <c r="C961" s="1">
        <v>44425</v>
      </c>
      <c r="D961" t="s">
        <v>166</v>
      </c>
      <c r="E961" t="s">
        <v>20</v>
      </c>
      <c r="F961" t="s">
        <v>16</v>
      </c>
      <c r="G961">
        <f>YEAR(tbl_Order[[#This Row],[OrderDate]])</f>
        <v>2021</v>
      </c>
      <c r="H961">
        <f>MONTH(tbl_Order[[#This Row],[OrderDate]])</f>
        <v>8</v>
      </c>
      <c r="I961" t="str">
        <f>TEXT(tbl_Order[[#This Row],[OrderDate]],"mmm")</f>
        <v>Aug</v>
      </c>
      <c r="J961" s="3">
        <f>SUMIFS(tbl_OrderProduct[LinePrice],tbl_OrderProduct[OrderID],tbl_Order[[#This Row],[OrderID]])</f>
        <v>73.489999999999995</v>
      </c>
      <c r="K961" s="3" cm="1">
        <f t="array" ref="K961">tbl_Order[[#This Row],[Order Price]]*_xlfn.XLOOKUP(tbl_Order[[#This Row],[Order Year]],_xlfn.ANCHORARRAY('BYROW,BYCOL,MAP Exercises'!$J$111),'BYROW,BYCOL,MAP Exercises'!$L$111:$L$120)</f>
        <v>86.350749999999991</v>
      </c>
    </row>
    <row r="962" spans="1:11" x14ac:dyDescent="0.4">
      <c r="A962" t="s">
        <v>1128</v>
      </c>
      <c r="B962" t="s">
        <v>2379</v>
      </c>
      <c r="C962" s="1">
        <v>44428</v>
      </c>
      <c r="D962" t="s">
        <v>15</v>
      </c>
      <c r="E962" t="s">
        <v>20</v>
      </c>
      <c r="F962" t="s">
        <v>16</v>
      </c>
      <c r="G962">
        <f>YEAR(tbl_Order[[#This Row],[OrderDate]])</f>
        <v>2021</v>
      </c>
      <c r="H962">
        <f>MONTH(tbl_Order[[#This Row],[OrderDate]])</f>
        <v>8</v>
      </c>
      <c r="I962" t="str">
        <f>TEXT(tbl_Order[[#This Row],[OrderDate]],"mmm")</f>
        <v>Aug</v>
      </c>
      <c r="J962" s="3">
        <f>SUMIFS(tbl_OrderProduct[LinePrice],tbl_OrderProduct[OrderID],tbl_Order[[#This Row],[OrderID]])</f>
        <v>193.5</v>
      </c>
      <c r="K962" s="3" cm="1">
        <f t="array" ref="K962">tbl_Order[[#This Row],[Order Price]]*_xlfn.XLOOKUP(tbl_Order[[#This Row],[Order Year]],_xlfn.ANCHORARRAY('BYROW,BYCOL,MAP Exercises'!$J$111),'BYROW,BYCOL,MAP Exercises'!$L$111:$L$120)</f>
        <v>227.36250000000001</v>
      </c>
    </row>
    <row r="963" spans="1:11" x14ac:dyDescent="0.4">
      <c r="A963" t="s">
        <v>1129</v>
      </c>
      <c r="B963" t="s">
        <v>1930</v>
      </c>
      <c r="C963" s="1">
        <v>44430</v>
      </c>
      <c r="D963" t="s">
        <v>15</v>
      </c>
      <c r="E963" t="s">
        <v>20</v>
      </c>
      <c r="F963" t="s">
        <v>16</v>
      </c>
      <c r="G963">
        <f>YEAR(tbl_Order[[#This Row],[OrderDate]])</f>
        <v>2021</v>
      </c>
      <c r="H963">
        <f>MONTH(tbl_Order[[#This Row],[OrderDate]])</f>
        <v>8</v>
      </c>
      <c r="I963" t="str">
        <f>TEXT(tbl_Order[[#This Row],[OrderDate]],"mmm")</f>
        <v>Aug</v>
      </c>
      <c r="J963" s="3">
        <f>SUMIFS(tbl_OrderProduct[LinePrice],tbl_OrderProduct[OrderID],tbl_Order[[#This Row],[OrderID]])</f>
        <v>73.95</v>
      </c>
      <c r="K963" s="3" cm="1">
        <f t="array" ref="K963">tbl_Order[[#This Row],[Order Price]]*_xlfn.XLOOKUP(tbl_Order[[#This Row],[Order Year]],_xlfn.ANCHORARRAY('BYROW,BYCOL,MAP Exercises'!$J$111),'BYROW,BYCOL,MAP Exercises'!$L$111:$L$120)</f>
        <v>86.891250000000014</v>
      </c>
    </row>
    <row r="964" spans="1:11" x14ac:dyDescent="0.4">
      <c r="A964" t="s">
        <v>1130</v>
      </c>
      <c r="B964" t="s">
        <v>1917</v>
      </c>
      <c r="C964" s="1">
        <v>44432</v>
      </c>
      <c r="D964" t="s">
        <v>17</v>
      </c>
      <c r="E964" t="s">
        <v>167</v>
      </c>
      <c r="F964" t="s">
        <v>16</v>
      </c>
      <c r="G964">
        <f>YEAR(tbl_Order[[#This Row],[OrderDate]])</f>
        <v>2021</v>
      </c>
      <c r="H964">
        <f>MONTH(tbl_Order[[#This Row],[OrderDate]])</f>
        <v>8</v>
      </c>
      <c r="I964" t="str">
        <f>TEXT(tbl_Order[[#This Row],[OrderDate]],"mmm")</f>
        <v>Aug</v>
      </c>
      <c r="J964" s="3">
        <f>SUMIFS(tbl_OrderProduct[LinePrice],tbl_OrderProduct[OrderID],tbl_Order[[#This Row],[OrderID]])</f>
        <v>166.4</v>
      </c>
      <c r="K964" s="3" cm="1">
        <f t="array" ref="K964">tbl_Order[[#This Row],[Order Price]]*_xlfn.XLOOKUP(tbl_Order[[#This Row],[Order Year]],_xlfn.ANCHORARRAY('BYROW,BYCOL,MAP Exercises'!$J$111),'BYROW,BYCOL,MAP Exercises'!$L$111:$L$120)</f>
        <v>195.52</v>
      </c>
    </row>
    <row r="965" spans="1:11" x14ac:dyDescent="0.4">
      <c r="A965" t="s">
        <v>1131</v>
      </c>
      <c r="B965" t="s">
        <v>2266</v>
      </c>
      <c r="C965" s="1">
        <v>44435</v>
      </c>
      <c r="D965" t="s">
        <v>17</v>
      </c>
      <c r="E965" t="s">
        <v>167</v>
      </c>
      <c r="F965" t="s">
        <v>16</v>
      </c>
      <c r="G965">
        <f>YEAR(tbl_Order[[#This Row],[OrderDate]])</f>
        <v>2021</v>
      </c>
      <c r="H965">
        <f>MONTH(tbl_Order[[#This Row],[OrderDate]])</f>
        <v>8</v>
      </c>
      <c r="I965" t="str">
        <f>TEXT(tbl_Order[[#This Row],[OrderDate]],"mmm")</f>
        <v>Aug</v>
      </c>
      <c r="J965" s="3">
        <f>SUMIFS(tbl_OrderProduct[LinePrice],tbl_OrderProduct[OrderID],tbl_Order[[#This Row],[OrderID]])</f>
        <v>23.95</v>
      </c>
      <c r="K965" s="3" cm="1">
        <f t="array" ref="K965">tbl_Order[[#This Row],[Order Price]]*_xlfn.XLOOKUP(tbl_Order[[#This Row],[Order Year]],_xlfn.ANCHORARRAY('BYROW,BYCOL,MAP Exercises'!$J$111),'BYROW,BYCOL,MAP Exercises'!$L$111:$L$120)</f>
        <v>28.141249999999999</v>
      </c>
    </row>
    <row r="966" spans="1:11" x14ac:dyDescent="0.4">
      <c r="A966" t="s">
        <v>1132</v>
      </c>
      <c r="B966" t="s">
        <v>2520</v>
      </c>
      <c r="C966" s="1">
        <v>44436</v>
      </c>
      <c r="D966" t="s">
        <v>17</v>
      </c>
      <c r="E966" t="s">
        <v>167</v>
      </c>
      <c r="F966" t="s">
        <v>16</v>
      </c>
      <c r="G966">
        <f>YEAR(tbl_Order[[#This Row],[OrderDate]])</f>
        <v>2021</v>
      </c>
      <c r="H966">
        <f>MONTH(tbl_Order[[#This Row],[OrderDate]])</f>
        <v>8</v>
      </c>
      <c r="I966" t="str">
        <f>TEXT(tbl_Order[[#This Row],[OrderDate]],"mmm")</f>
        <v>Aug</v>
      </c>
      <c r="J966" s="3">
        <f>SUMIFS(tbl_OrderProduct[LinePrice],tbl_OrderProduct[OrderID],tbl_Order[[#This Row],[OrderID]])</f>
        <v>188</v>
      </c>
      <c r="K966" s="3" cm="1">
        <f t="array" ref="K966">tbl_Order[[#This Row],[Order Price]]*_xlfn.XLOOKUP(tbl_Order[[#This Row],[Order Year]],_xlfn.ANCHORARRAY('BYROW,BYCOL,MAP Exercises'!$J$111),'BYROW,BYCOL,MAP Exercises'!$L$111:$L$120)</f>
        <v>220.9</v>
      </c>
    </row>
    <row r="967" spans="1:11" x14ac:dyDescent="0.4">
      <c r="A967" t="s">
        <v>1133</v>
      </c>
      <c r="B967" t="s">
        <v>1854</v>
      </c>
      <c r="C967" s="1">
        <v>44439</v>
      </c>
      <c r="D967" t="s">
        <v>17</v>
      </c>
      <c r="E967" t="s">
        <v>18</v>
      </c>
      <c r="F967" t="s">
        <v>16</v>
      </c>
      <c r="G967">
        <f>YEAR(tbl_Order[[#This Row],[OrderDate]])</f>
        <v>2021</v>
      </c>
      <c r="H967">
        <f>MONTH(tbl_Order[[#This Row],[OrderDate]])</f>
        <v>8</v>
      </c>
      <c r="I967" t="str">
        <f>TEXT(tbl_Order[[#This Row],[OrderDate]],"mmm")</f>
        <v>Aug</v>
      </c>
      <c r="J967" s="3">
        <f>SUMIFS(tbl_OrderProduct[LinePrice],tbl_OrderProduct[OrderID],tbl_Order[[#This Row],[OrderID]])</f>
        <v>294.98</v>
      </c>
      <c r="K967" s="3" cm="1">
        <f t="array" ref="K967">tbl_Order[[#This Row],[Order Price]]*_xlfn.XLOOKUP(tbl_Order[[#This Row],[Order Year]],_xlfn.ANCHORARRAY('BYROW,BYCOL,MAP Exercises'!$J$111),'BYROW,BYCOL,MAP Exercises'!$L$111:$L$120)</f>
        <v>346.60150000000004</v>
      </c>
    </row>
    <row r="968" spans="1:11" x14ac:dyDescent="0.4">
      <c r="A968" t="s">
        <v>1134</v>
      </c>
      <c r="B968" t="s">
        <v>1861</v>
      </c>
      <c r="C968" s="1">
        <v>44442</v>
      </c>
      <c r="D968" t="s">
        <v>17</v>
      </c>
      <c r="E968" t="s">
        <v>167</v>
      </c>
      <c r="F968" t="s">
        <v>16</v>
      </c>
      <c r="G968">
        <f>YEAR(tbl_Order[[#This Row],[OrderDate]])</f>
        <v>2021</v>
      </c>
      <c r="H968">
        <f>MONTH(tbl_Order[[#This Row],[OrderDate]])</f>
        <v>9</v>
      </c>
      <c r="I968" t="str">
        <f>TEXT(tbl_Order[[#This Row],[OrderDate]],"mmm")</f>
        <v>Sep</v>
      </c>
      <c r="J968" s="3">
        <f>SUMIFS(tbl_OrderProduct[LinePrice],tbl_OrderProduct[OrderID],tbl_Order[[#This Row],[OrderID]])</f>
        <v>47</v>
      </c>
      <c r="K968" s="3" cm="1">
        <f t="array" ref="K968">tbl_Order[[#This Row],[Order Price]]*_xlfn.XLOOKUP(tbl_Order[[#This Row],[Order Year]],_xlfn.ANCHORARRAY('BYROW,BYCOL,MAP Exercises'!$J$111),'BYROW,BYCOL,MAP Exercises'!$L$111:$L$120)</f>
        <v>55.225000000000001</v>
      </c>
    </row>
    <row r="969" spans="1:11" x14ac:dyDescent="0.4">
      <c r="A969" t="s">
        <v>1135</v>
      </c>
      <c r="B969" t="s">
        <v>2398</v>
      </c>
      <c r="C969" s="1">
        <v>44446</v>
      </c>
      <c r="D969" t="s">
        <v>15</v>
      </c>
      <c r="E969" t="s">
        <v>167</v>
      </c>
      <c r="F969" t="s">
        <v>16</v>
      </c>
      <c r="G969">
        <f>YEAR(tbl_Order[[#This Row],[OrderDate]])</f>
        <v>2021</v>
      </c>
      <c r="H969">
        <f>MONTH(tbl_Order[[#This Row],[OrderDate]])</f>
        <v>9</v>
      </c>
      <c r="I969" t="str">
        <f>TEXT(tbl_Order[[#This Row],[OrderDate]],"mmm")</f>
        <v>Sep</v>
      </c>
      <c r="J969" s="3">
        <f>SUMIFS(tbl_OrderProduct[LinePrice],tbl_OrderProduct[OrderID],tbl_Order[[#This Row],[OrderID]])</f>
        <v>170</v>
      </c>
      <c r="K969" s="3" cm="1">
        <f t="array" ref="K969">tbl_Order[[#This Row],[Order Price]]*_xlfn.XLOOKUP(tbl_Order[[#This Row],[Order Year]],_xlfn.ANCHORARRAY('BYROW,BYCOL,MAP Exercises'!$J$111),'BYROW,BYCOL,MAP Exercises'!$L$111:$L$120)</f>
        <v>199.75</v>
      </c>
    </row>
    <row r="970" spans="1:11" x14ac:dyDescent="0.4">
      <c r="A970" t="s">
        <v>1136</v>
      </c>
      <c r="B970" t="s">
        <v>2310</v>
      </c>
      <c r="C970" s="1">
        <v>44449</v>
      </c>
      <c r="D970" t="s">
        <v>17</v>
      </c>
      <c r="E970" t="s">
        <v>167</v>
      </c>
      <c r="F970" t="s">
        <v>16</v>
      </c>
      <c r="G970">
        <f>YEAR(tbl_Order[[#This Row],[OrderDate]])</f>
        <v>2021</v>
      </c>
      <c r="H970">
        <f>MONTH(tbl_Order[[#This Row],[OrderDate]])</f>
        <v>9</v>
      </c>
      <c r="I970" t="str">
        <f>TEXT(tbl_Order[[#This Row],[OrderDate]],"mmm")</f>
        <v>Sep</v>
      </c>
      <c r="J970" s="3">
        <f>SUMIFS(tbl_OrderProduct[LinePrice],tbl_OrderProduct[OrderID],tbl_Order[[#This Row],[OrderID]])</f>
        <v>49.49</v>
      </c>
      <c r="K970" s="3" cm="1">
        <f t="array" ref="K970">tbl_Order[[#This Row],[Order Price]]*_xlfn.XLOOKUP(tbl_Order[[#This Row],[Order Year]],_xlfn.ANCHORARRAY('BYROW,BYCOL,MAP Exercises'!$J$111),'BYROW,BYCOL,MAP Exercises'!$L$111:$L$120)</f>
        <v>58.150750000000002</v>
      </c>
    </row>
    <row r="971" spans="1:11" x14ac:dyDescent="0.4">
      <c r="A971" t="s">
        <v>1137</v>
      </c>
      <c r="B971" t="s">
        <v>1808</v>
      </c>
      <c r="C971" s="1">
        <v>44452</v>
      </c>
      <c r="D971" t="s">
        <v>15</v>
      </c>
      <c r="E971" t="s">
        <v>167</v>
      </c>
      <c r="F971" t="s">
        <v>16</v>
      </c>
      <c r="G971">
        <f>YEAR(tbl_Order[[#This Row],[OrderDate]])</f>
        <v>2021</v>
      </c>
      <c r="H971">
        <f>MONTH(tbl_Order[[#This Row],[OrderDate]])</f>
        <v>9</v>
      </c>
      <c r="I971" t="str">
        <f>TEXT(tbl_Order[[#This Row],[OrderDate]],"mmm")</f>
        <v>Sep</v>
      </c>
      <c r="J971" s="3">
        <f>SUMIFS(tbl_OrderProduct[LinePrice],tbl_OrderProduct[OrderID],tbl_Order[[#This Row],[OrderID]])</f>
        <v>264.82</v>
      </c>
      <c r="K971" s="3" cm="1">
        <f t="array" ref="K971">tbl_Order[[#This Row],[Order Price]]*_xlfn.XLOOKUP(tbl_Order[[#This Row],[Order Year]],_xlfn.ANCHORARRAY('BYROW,BYCOL,MAP Exercises'!$J$111),'BYROW,BYCOL,MAP Exercises'!$L$111:$L$120)</f>
        <v>311.1635</v>
      </c>
    </row>
    <row r="972" spans="1:11" x14ac:dyDescent="0.4">
      <c r="A972" t="s">
        <v>1138</v>
      </c>
      <c r="B972" t="s">
        <v>2340</v>
      </c>
      <c r="C972" s="1">
        <v>44455</v>
      </c>
      <c r="D972" t="s">
        <v>15</v>
      </c>
      <c r="E972" t="s">
        <v>20</v>
      </c>
      <c r="F972" t="s">
        <v>16</v>
      </c>
      <c r="G972">
        <f>YEAR(tbl_Order[[#This Row],[OrderDate]])</f>
        <v>2021</v>
      </c>
      <c r="H972">
        <f>MONTH(tbl_Order[[#This Row],[OrderDate]])</f>
        <v>9</v>
      </c>
      <c r="I972" t="str">
        <f>TEXT(tbl_Order[[#This Row],[OrderDate]],"mmm")</f>
        <v>Sep</v>
      </c>
      <c r="J972" s="3">
        <f>SUMIFS(tbl_OrderProduct[LinePrice],tbl_OrderProduct[OrderID],tbl_Order[[#This Row],[OrderID]])</f>
        <v>34.99</v>
      </c>
      <c r="K972" s="3" cm="1">
        <f t="array" ref="K972">tbl_Order[[#This Row],[Order Price]]*_xlfn.XLOOKUP(tbl_Order[[#This Row],[Order Year]],_xlfn.ANCHORARRAY('BYROW,BYCOL,MAP Exercises'!$J$111),'BYROW,BYCOL,MAP Exercises'!$L$111:$L$120)</f>
        <v>41.113250000000001</v>
      </c>
    </row>
    <row r="973" spans="1:11" x14ac:dyDescent="0.4">
      <c r="A973" t="s">
        <v>1139</v>
      </c>
      <c r="B973" t="s">
        <v>1835</v>
      </c>
      <c r="C973" s="1">
        <v>44457</v>
      </c>
      <c r="D973" t="s">
        <v>15</v>
      </c>
      <c r="E973" t="s">
        <v>167</v>
      </c>
      <c r="F973" t="s">
        <v>16</v>
      </c>
      <c r="G973">
        <f>YEAR(tbl_Order[[#This Row],[OrderDate]])</f>
        <v>2021</v>
      </c>
      <c r="H973">
        <f>MONTH(tbl_Order[[#This Row],[OrderDate]])</f>
        <v>9</v>
      </c>
      <c r="I973" t="str">
        <f>TEXT(tbl_Order[[#This Row],[OrderDate]],"mmm")</f>
        <v>Sep</v>
      </c>
      <c r="J973" s="3">
        <f>SUMIFS(tbl_OrderProduct[LinePrice],tbl_OrderProduct[OrderID],tbl_Order[[#This Row],[OrderID]])</f>
        <v>119.47</v>
      </c>
      <c r="K973" s="3" cm="1">
        <f t="array" ref="K973">tbl_Order[[#This Row],[Order Price]]*_xlfn.XLOOKUP(tbl_Order[[#This Row],[Order Year]],_xlfn.ANCHORARRAY('BYROW,BYCOL,MAP Exercises'!$J$111),'BYROW,BYCOL,MAP Exercises'!$L$111:$L$120)</f>
        <v>140.37725</v>
      </c>
    </row>
    <row r="974" spans="1:11" x14ac:dyDescent="0.4">
      <c r="A974" t="s">
        <v>1140</v>
      </c>
      <c r="B974" t="s">
        <v>1899</v>
      </c>
      <c r="C974" s="1">
        <v>44459</v>
      </c>
      <c r="D974" t="s">
        <v>15</v>
      </c>
      <c r="E974" t="s">
        <v>18</v>
      </c>
      <c r="F974" t="s">
        <v>16</v>
      </c>
      <c r="G974">
        <f>YEAR(tbl_Order[[#This Row],[OrderDate]])</f>
        <v>2021</v>
      </c>
      <c r="H974">
        <f>MONTH(tbl_Order[[#This Row],[OrderDate]])</f>
        <v>9</v>
      </c>
      <c r="I974" t="str">
        <f>TEXT(tbl_Order[[#This Row],[OrderDate]],"mmm")</f>
        <v>Sep</v>
      </c>
      <c r="J974" s="3">
        <f>SUMIFS(tbl_OrderProduct[LinePrice],tbl_OrderProduct[OrderID],tbl_Order[[#This Row],[OrderID]])</f>
        <v>53</v>
      </c>
      <c r="K974" s="3" cm="1">
        <f t="array" ref="K974">tbl_Order[[#This Row],[Order Price]]*_xlfn.XLOOKUP(tbl_Order[[#This Row],[Order Year]],_xlfn.ANCHORARRAY('BYROW,BYCOL,MAP Exercises'!$J$111),'BYROW,BYCOL,MAP Exercises'!$L$111:$L$120)</f>
        <v>62.275000000000006</v>
      </c>
    </row>
    <row r="975" spans="1:11" x14ac:dyDescent="0.4">
      <c r="A975" t="s">
        <v>1141</v>
      </c>
      <c r="B975" t="s">
        <v>2515</v>
      </c>
      <c r="C975" s="1">
        <v>44462</v>
      </c>
      <c r="D975" t="s">
        <v>17</v>
      </c>
      <c r="E975" t="s">
        <v>167</v>
      </c>
      <c r="F975" t="s">
        <v>16</v>
      </c>
      <c r="G975">
        <f>YEAR(tbl_Order[[#This Row],[OrderDate]])</f>
        <v>2021</v>
      </c>
      <c r="H975">
        <f>MONTH(tbl_Order[[#This Row],[OrderDate]])</f>
        <v>9</v>
      </c>
      <c r="I975" t="str">
        <f>TEXT(tbl_Order[[#This Row],[OrderDate]],"mmm")</f>
        <v>Sep</v>
      </c>
      <c r="J975" s="3">
        <f>SUMIFS(tbl_OrderProduct[LinePrice],tbl_OrderProduct[OrderID],tbl_Order[[#This Row],[OrderID]])</f>
        <v>27</v>
      </c>
      <c r="K975" s="3" cm="1">
        <f t="array" ref="K975">tbl_Order[[#This Row],[Order Price]]*_xlfn.XLOOKUP(tbl_Order[[#This Row],[Order Year]],_xlfn.ANCHORARRAY('BYROW,BYCOL,MAP Exercises'!$J$111),'BYROW,BYCOL,MAP Exercises'!$L$111:$L$120)</f>
        <v>31.725000000000001</v>
      </c>
    </row>
    <row r="976" spans="1:11" x14ac:dyDescent="0.4">
      <c r="A976" t="s">
        <v>1142</v>
      </c>
      <c r="B976" t="s">
        <v>2157</v>
      </c>
      <c r="C976" s="1">
        <v>44465</v>
      </c>
      <c r="D976" t="s">
        <v>166</v>
      </c>
      <c r="E976" t="s">
        <v>167</v>
      </c>
      <c r="F976" t="s">
        <v>16</v>
      </c>
      <c r="G976">
        <f>YEAR(tbl_Order[[#This Row],[OrderDate]])</f>
        <v>2021</v>
      </c>
      <c r="H976">
        <f>MONTH(tbl_Order[[#This Row],[OrderDate]])</f>
        <v>9</v>
      </c>
      <c r="I976" t="str">
        <f>TEXT(tbl_Order[[#This Row],[OrderDate]],"mmm")</f>
        <v>Sep</v>
      </c>
      <c r="J976" s="3">
        <f>SUMIFS(tbl_OrderProduct[LinePrice],tbl_OrderProduct[OrderID],tbl_Order[[#This Row],[OrderID]])</f>
        <v>182.97</v>
      </c>
      <c r="K976" s="3" cm="1">
        <f t="array" ref="K976">tbl_Order[[#This Row],[Order Price]]*_xlfn.XLOOKUP(tbl_Order[[#This Row],[Order Year]],_xlfn.ANCHORARRAY('BYROW,BYCOL,MAP Exercises'!$J$111),'BYROW,BYCOL,MAP Exercises'!$L$111:$L$120)</f>
        <v>214.98975000000002</v>
      </c>
    </row>
    <row r="977" spans="1:11" x14ac:dyDescent="0.4">
      <c r="A977" t="s">
        <v>1143</v>
      </c>
      <c r="B977" t="s">
        <v>1793</v>
      </c>
      <c r="C977" s="1">
        <v>44467</v>
      </c>
      <c r="D977" t="s">
        <v>15</v>
      </c>
      <c r="E977" t="s">
        <v>167</v>
      </c>
      <c r="F977" t="s">
        <v>16</v>
      </c>
      <c r="G977">
        <f>YEAR(tbl_Order[[#This Row],[OrderDate]])</f>
        <v>2021</v>
      </c>
      <c r="H977">
        <f>MONTH(tbl_Order[[#This Row],[OrderDate]])</f>
        <v>9</v>
      </c>
      <c r="I977" t="str">
        <f>TEXT(tbl_Order[[#This Row],[OrderDate]],"mmm")</f>
        <v>Sep</v>
      </c>
      <c r="J977" s="3">
        <f>SUMIFS(tbl_OrderProduct[LinePrice],tbl_OrderProduct[OrderID],tbl_Order[[#This Row],[OrderID]])</f>
        <v>83.98</v>
      </c>
      <c r="K977" s="3" cm="1">
        <f t="array" ref="K977">tbl_Order[[#This Row],[Order Price]]*_xlfn.XLOOKUP(tbl_Order[[#This Row],[Order Year]],_xlfn.ANCHORARRAY('BYROW,BYCOL,MAP Exercises'!$J$111),'BYROW,BYCOL,MAP Exercises'!$L$111:$L$120)</f>
        <v>98.676500000000004</v>
      </c>
    </row>
    <row r="978" spans="1:11" x14ac:dyDescent="0.4">
      <c r="A978" t="s">
        <v>1144</v>
      </c>
      <c r="B978" t="s">
        <v>2177</v>
      </c>
      <c r="C978" s="1">
        <v>44471</v>
      </c>
      <c r="D978" t="s">
        <v>15</v>
      </c>
      <c r="E978" t="s">
        <v>20</v>
      </c>
      <c r="F978" t="s">
        <v>16</v>
      </c>
      <c r="G978">
        <f>YEAR(tbl_Order[[#This Row],[OrderDate]])</f>
        <v>2021</v>
      </c>
      <c r="H978">
        <f>MONTH(tbl_Order[[#This Row],[OrderDate]])</f>
        <v>10</v>
      </c>
      <c r="I978" t="str">
        <f>TEXT(tbl_Order[[#This Row],[OrderDate]],"mmm")</f>
        <v>Oct</v>
      </c>
      <c r="J978" s="3">
        <f>SUMIFS(tbl_OrderProduct[LinePrice],tbl_OrderProduct[OrderID],tbl_Order[[#This Row],[OrderID]])</f>
        <v>46.5</v>
      </c>
      <c r="K978" s="3" cm="1">
        <f t="array" ref="K978">tbl_Order[[#This Row],[Order Price]]*_xlfn.XLOOKUP(tbl_Order[[#This Row],[Order Year]],_xlfn.ANCHORARRAY('BYROW,BYCOL,MAP Exercises'!$J$111),'BYROW,BYCOL,MAP Exercises'!$L$111:$L$120)</f>
        <v>54.637500000000003</v>
      </c>
    </row>
    <row r="979" spans="1:11" x14ac:dyDescent="0.4">
      <c r="A979" t="s">
        <v>1145</v>
      </c>
      <c r="B979" t="s">
        <v>2321</v>
      </c>
      <c r="C979" s="1">
        <v>44472</v>
      </c>
      <c r="D979" t="s">
        <v>15</v>
      </c>
      <c r="E979" t="s">
        <v>20</v>
      </c>
      <c r="F979" t="s">
        <v>16</v>
      </c>
      <c r="G979">
        <f>YEAR(tbl_Order[[#This Row],[OrderDate]])</f>
        <v>2021</v>
      </c>
      <c r="H979">
        <f>MONTH(tbl_Order[[#This Row],[OrderDate]])</f>
        <v>10</v>
      </c>
      <c r="I979" t="str">
        <f>TEXT(tbl_Order[[#This Row],[OrderDate]],"mmm")</f>
        <v>Oct</v>
      </c>
      <c r="J979" s="3">
        <f>SUMIFS(tbl_OrderProduct[LinePrice],tbl_OrderProduct[OrderID],tbl_Order[[#This Row],[OrderID]])</f>
        <v>38.49</v>
      </c>
      <c r="K979" s="3" cm="1">
        <f t="array" ref="K979">tbl_Order[[#This Row],[Order Price]]*_xlfn.XLOOKUP(tbl_Order[[#This Row],[Order Year]],_xlfn.ANCHORARRAY('BYROW,BYCOL,MAP Exercises'!$J$111),'BYROW,BYCOL,MAP Exercises'!$L$111:$L$120)</f>
        <v>45.225750000000005</v>
      </c>
    </row>
    <row r="980" spans="1:11" x14ac:dyDescent="0.4">
      <c r="A980" t="s">
        <v>1146</v>
      </c>
      <c r="B980" t="s">
        <v>2131</v>
      </c>
      <c r="C980" s="1">
        <v>44474</v>
      </c>
      <c r="D980" t="s">
        <v>15</v>
      </c>
      <c r="E980" t="s">
        <v>18</v>
      </c>
      <c r="F980" t="s">
        <v>16</v>
      </c>
      <c r="G980">
        <f>YEAR(tbl_Order[[#This Row],[OrderDate]])</f>
        <v>2021</v>
      </c>
      <c r="H980">
        <f>MONTH(tbl_Order[[#This Row],[OrderDate]])</f>
        <v>10</v>
      </c>
      <c r="I980" t="str">
        <f>TEXT(tbl_Order[[#This Row],[OrderDate]],"mmm")</f>
        <v>Oct</v>
      </c>
      <c r="J980" s="3">
        <f>SUMIFS(tbl_OrderProduct[LinePrice],tbl_OrderProduct[OrderID],tbl_Order[[#This Row],[OrderID]])</f>
        <v>111.9</v>
      </c>
      <c r="K980" s="3" cm="1">
        <f t="array" ref="K980">tbl_Order[[#This Row],[Order Price]]*_xlfn.XLOOKUP(tbl_Order[[#This Row],[Order Year]],_xlfn.ANCHORARRAY('BYROW,BYCOL,MAP Exercises'!$J$111),'BYROW,BYCOL,MAP Exercises'!$L$111:$L$120)</f>
        <v>131.48250000000002</v>
      </c>
    </row>
    <row r="981" spans="1:11" x14ac:dyDescent="0.4">
      <c r="A981" t="s">
        <v>1147</v>
      </c>
      <c r="B981" t="s">
        <v>2003</v>
      </c>
      <c r="C981" s="1">
        <v>44477</v>
      </c>
      <c r="D981" t="s">
        <v>166</v>
      </c>
      <c r="E981" t="s">
        <v>167</v>
      </c>
      <c r="F981" t="s">
        <v>16</v>
      </c>
      <c r="G981">
        <f>YEAR(tbl_Order[[#This Row],[OrderDate]])</f>
        <v>2021</v>
      </c>
      <c r="H981">
        <f>MONTH(tbl_Order[[#This Row],[OrderDate]])</f>
        <v>10</v>
      </c>
      <c r="I981" t="str">
        <f>TEXT(tbl_Order[[#This Row],[OrderDate]],"mmm")</f>
        <v>Oct</v>
      </c>
      <c r="J981" s="3">
        <f>SUMIFS(tbl_OrderProduct[LinePrice],tbl_OrderProduct[OrderID],tbl_Order[[#This Row],[OrderID]])</f>
        <v>35</v>
      </c>
      <c r="K981" s="3" cm="1">
        <f t="array" ref="K981">tbl_Order[[#This Row],[Order Price]]*_xlfn.XLOOKUP(tbl_Order[[#This Row],[Order Year]],_xlfn.ANCHORARRAY('BYROW,BYCOL,MAP Exercises'!$J$111),'BYROW,BYCOL,MAP Exercises'!$L$111:$L$120)</f>
        <v>41.125</v>
      </c>
    </row>
    <row r="982" spans="1:11" x14ac:dyDescent="0.4">
      <c r="A982" t="s">
        <v>1148</v>
      </c>
      <c r="B982" t="s">
        <v>2304</v>
      </c>
      <c r="C982" s="1">
        <v>44478</v>
      </c>
      <c r="D982" t="s">
        <v>15</v>
      </c>
      <c r="E982" t="s">
        <v>18</v>
      </c>
      <c r="F982" t="s">
        <v>16</v>
      </c>
      <c r="G982">
        <f>YEAR(tbl_Order[[#This Row],[OrderDate]])</f>
        <v>2021</v>
      </c>
      <c r="H982">
        <f>MONTH(tbl_Order[[#This Row],[OrderDate]])</f>
        <v>10</v>
      </c>
      <c r="I982" t="str">
        <f>TEXT(tbl_Order[[#This Row],[OrderDate]],"mmm")</f>
        <v>Oct</v>
      </c>
      <c r="J982" s="3">
        <f>SUMIFS(tbl_OrderProduct[LinePrice],tbl_OrderProduct[OrderID],tbl_Order[[#This Row],[OrderID]])</f>
        <v>188.97000000000003</v>
      </c>
      <c r="K982" s="3" cm="1">
        <f t="array" ref="K982">tbl_Order[[#This Row],[Order Price]]*_xlfn.XLOOKUP(tbl_Order[[#This Row],[Order Year]],_xlfn.ANCHORARRAY('BYROW,BYCOL,MAP Exercises'!$J$111),'BYROW,BYCOL,MAP Exercises'!$L$111:$L$120)</f>
        <v>222.03975000000003</v>
      </c>
    </row>
    <row r="983" spans="1:11" x14ac:dyDescent="0.4">
      <c r="A983" t="s">
        <v>1149</v>
      </c>
      <c r="B983" t="s">
        <v>2589</v>
      </c>
      <c r="C983" s="1">
        <v>44480</v>
      </c>
      <c r="D983" t="s">
        <v>15</v>
      </c>
      <c r="E983" t="s">
        <v>167</v>
      </c>
      <c r="F983" t="s">
        <v>16</v>
      </c>
      <c r="G983">
        <f>YEAR(tbl_Order[[#This Row],[OrderDate]])</f>
        <v>2021</v>
      </c>
      <c r="H983">
        <f>MONTH(tbl_Order[[#This Row],[OrderDate]])</f>
        <v>10</v>
      </c>
      <c r="I983" t="str">
        <f>TEXT(tbl_Order[[#This Row],[OrderDate]],"mmm")</f>
        <v>Oct</v>
      </c>
      <c r="J983" s="3">
        <f>SUMIFS(tbl_OrderProduct[LinePrice],tbl_OrderProduct[OrderID],tbl_Order[[#This Row],[OrderID]])</f>
        <v>97.85</v>
      </c>
      <c r="K983" s="3" cm="1">
        <f t="array" ref="K983">tbl_Order[[#This Row],[Order Price]]*_xlfn.XLOOKUP(tbl_Order[[#This Row],[Order Year]],_xlfn.ANCHORARRAY('BYROW,BYCOL,MAP Exercises'!$J$111),'BYROW,BYCOL,MAP Exercises'!$L$111:$L$120)</f>
        <v>114.97375</v>
      </c>
    </row>
    <row r="984" spans="1:11" x14ac:dyDescent="0.4">
      <c r="A984" t="s">
        <v>1150</v>
      </c>
      <c r="B984" t="s">
        <v>2484</v>
      </c>
      <c r="C984" s="1">
        <v>44481</v>
      </c>
      <c r="D984" t="s">
        <v>17</v>
      </c>
      <c r="E984" t="s">
        <v>20</v>
      </c>
      <c r="F984" t="s">
        <v>16</v>
      </c>
      <c r="G984">
        <f>YEAR(tbl_Order[[#This Row],[OrderDate]])</f>
        <v>2021</v>
      </c>
      <c r="H984">
        <f>MONTH(tbl_Order[[#This Row],[OrderDate]])</f>
        <v>10</v>
      </c>
      <c r="I984" t="str">
        <f>TEXT(tbl_Order[[#This Row],[OrderDate]],"mmm")</f>
        <v>Oct</v>
      </c>
      <c r="J984" s="3">
        <f>SUMIFS(tbl_OrderProduct[LinePrice],tbl_OrderProduct[OrderID],tbl_Order[[#This Row],[OrderID]])</f>
        <v>144</v>
      </c>
      <c r="K984" s="3" cm="1">
        <f t="array" ref="K984">tbl_Order[[#This Row],[Order Price]]*_xlfn.XLOOKUP(tbl_Order[[#This Row],[Order Year]],_xlfn.ANCHORARRAY('BYROW,BYCOL,MAP Exercises'!$J$111),'BYROW,BYCOL,MAP Exercises'!$L$111:$L$120)</f>
        <v>169.20000000000002</v>
      </c>
    </row>
    <row r="985" spans="1:11" x14ac:dyDescent="0.4">
      <c r="A985" t="s">
        <v>1151</v>
      </c>
      <c r="B985" t="s">
        <v>2531</v>
      </c>
      <c r="C985" s="1">
        <v>44484</v>
      </c>
      <c r="D985" t="s">
        <v>17</v>
      </c>
      <c r="E985" t="s">
        <v>20</v>
      </c>
      <c r="F985" t="s">
        <v>16</v>
      </c>
      <c r="G985">
        <f>YEAR(tbl_Order[[#This Row],[OrderDate]])</f>
        <v>2021</v>
      </c>
      <c r="H985">
        <f>MONTH(tbl_Order[[#This Row],[OrderDate]])</f>
        <v>10</v>
      </c>
      <c r="I985" t="str">
        <f>TEXT(tbl_Order[[#This Row],[OrderDate]],"mmm")</f>
        <v>Oct</v>
      </c>
      <c r="J985" s="3">
        <f>SUMIFS(tbl_OrderProduct[LinePrice],tbl_OrderProduct[OrderID],tbl_Order[[#This Row],[OrderID]])</f>
        <v>149.85000000000002</v>
      </c>
      <c r="K985" s="3" cm="1">
        <f t="array" ref="K985">tbl_Order[[#This Row],[Order Price]]*_xlfn.XLOOKUP(tbl_Order[[#This Row],[Order Year]],_xlfn.ANCHORARRAY('BYROW,BYCOL,MAP Exercises'!$J$111),'BYROW,BYCOL,MAP Exercises'!$L$111:$L$120)</f>
        <v>176.07375000000005</v>
      </c>
    </row>
    <row r="986" spans="1:11" x14ac:dyDescent="0.4">
      <c r="A986" t="s">
        <v>1152</v>
      </c>
      <c r="B986" t="s">
        <v>1811</v>
      </c>
      <c r="C986" s="1">
        <v>44485</v>
      </c>
      <c r="D986" t="s">
        <v>15</v>
      </c>
      <c r="E986" t="s">
        <v>20</v>
      </c>
      <c r="F986" t="s">
        <v>16</v>
      </c>
      <c r="G986">
        <f>YEAR(tbl_Order[[#This Row],[OrderDate]])</f>
        <v>2021</v>
      </c>
      <c r="H986">
        <f>MONTH(tbl_Order[[#This Row],[OrderDate]])</f>
        <v>10</v>
      </c>
      <c r="I986" t="str">
        <f>TEXT(tbl_Order[[#This Row],[OrderDate]],"mmm")</f>
        <v>Oct</v>
      </c>
      <c r="J986" s="3">
        <f>SUMIFS(tbl_OrderProduct[LinePrice],tbl_OrderProduct[OrderID],tbl_Order[[#This Row],[OrderID]])</f>
        <v>131.39000000000001</v>
      </c>
      <c r="K986" s="3" cm="1">
        <f t="array" ref="K986">tbl_Order[[#This Row],[Order Price]]*_xlfn.XLOOKUP(tbl_Order[[#This Row],[Order Year]],_xlfn.ANCHORARRAY('BYROW,BYCOL,MAP Exercises'!$J$111),'BYROW,BYCOL,MAP Exercises'!$L$111:$L$120)</f>
        <v>154.38325000000003</v>
      </c>
    </row>
    <row r="987" spans="1:11" x14ac:dyDescent="0.4">
      <c r="A987" t="s">
        <v>1153</v>
      </c>
      <c r="B987" t="s">
        <v>1832</v>
      </c>
      <c r="C987" s="1">
        <v>44487</v>
      </c>
      <c r="D987" t="s">
        <v>15</v>
      </c>
      <c r="E987" t="s">
        <v>167</v>
      </c>
      <c r="F987" t="s">
        <v>16</v>
      </c>
      <c r="G987">
        <f>YEAR(tbl_Order[[#This Row],[OrderDate]])</f>
        <v>2021</v>
      </c>
      <c r="H987">
        <f>MONTH(tbl_Order[[#This Row],[OrderDate]])</f>
        <v>10</v>
      </c>
      <c r="I987" t="str">
        <f>TEXT(tbl_Order[[#This Row],[OrderDate]],"mmm")</f>
        <v>Oct</v>
      </c>
      <c r="J987" s="3">
        <f>SUMIFS(tbl_OrderProduct[LinePrice],tbl_OrderProduct[OrderID],tbl_Order[[#This Row],[OrderID]])</f>
        <v>115.95</v>
      </c>
      <c r="K987" s="3" cm="1">
        <f t="array" ref="K987">tbl_Order[[#This Row],[Order Price]]*_xlfn.XLOOKUP(tbl_Order[[#This Row],[Order Year]],_xlfn.ANCHORARRAY('BYROW,BYCOL,MAP Exercises'!$J$111),'BYROW,BYCOL,MAP Exercises'!$L$111:$L$120)</f>
        <v>136.24125000000001</v>
      </c>
    </row>
    <row r="988" spans="1:11" x14ac:dyDescent="0.4">
      <c r="A988" t="s">
        <v>1154</v>
      </c>
      <c r="B988" t="s">
        <v>1939</v>
      </c>
      <c r="C988" s="1">
        <v>44488</v>
      </c>
      <c r="D988" t="s">
        <v>15</v>
      </c>
      <c r="E988" t="s">
        <v>167</v>
      </c>
      <c r="F988" t="s">
        <v>16</v>
      </c>
      <c r="G988">
        <f>YEAR(tbl_Order[[#This Row],[OrderDate]])</f>
        <v>2021</v>
      </c>
      <c r="H988">
        <f>MONTH(tbl_Order[[#This Row],[OrderDate]])</f>
        <v>10</v>
      </c>
      <c r="I988" t="str">
        <f>TEXT(tbl_Order[[#This Row],[OrderDate]],"mmm")</f>
        <v>Oct</v>
      </c>
      <c r="J988" s="3">
        <f>SUMIFS(tbl_OrderProduct[LinePrice],tbl_OrderProduct[OrderID],tbl_Order[[#This Row],[OrderID]])</f>
        <v>111.9</v>
      </c>
      <c r="K988" s="3" cm="1">
        <f t="array" ref="K988">tbl_Order[[#This Row],[Order Price]]*_xlfn.XLOOKUP(tbl_Order[[#This Row],[Order Year]],_xlfn.ANCHORARRAY('BYROW,BYCOL,MAP Exercises'!$J$111),'BYROW,BYCOL,MAP Exercises'!$L$111:$L$120)</f>
        <v>131.48250000000002</v>
      </c>
    </row>
    <row r="989" spans="1:11" x14ac:dyDescent="0.4">
      <c r="A989" t="s">
        <v>1155</v>
      </c>
      <c r="B989" t="s">
        <v>2533</v>
      </c>
      <c r="C989" s="1">
        <v>44490</v>
      </c>
      <c r="D989" t="s">
        <v>15</v>
      </c>
      <c r="E989" t="s">
        <v>20</v>
      </c>
      <c r="F989" t="s">
        <v>16</v>
      </c>
      <c r="G989">
        <f>YEAR(tbl_Order[[#This Row],[OrderDate]])</f>
        <v>2021</v>
      </c>
      <c r="H989">
        <f>MONTH(tbl_Order[[#This Row],[OrderDate]])</f>
        <v>10</v>
      </c>
      <c r="I989" t="str">
        <f>TEXT(tbl_Order[[#This Row],[OrderDate]],"mmm")</f>
        <v>Oct</v>
      </c>
      <c r="J989" s="3">
        <f>SUMIFS(tbl_OrderProduct[LinePrice],tbl_OrderProduct[OrderID],tbl_Order[[#This Row],[OrderID]])</f>
        <v>264.89999999999998</v>
      </c>
      <c r="K989" s="3" cm="1">
        <f t="array" ref="K989">tbl_Order[[#This Row],[Order Price]]*_xlfn.XLOOKUP(tbl_Order[[#This Row],[Order Year]],_xlfn.ANCHORARRAY('BYROW,BYCOL,MAP Exercises'!$J$111),'BYROW,BYCOL,MAP Exercises'!$L$111:$L$120)</f>
        <v>311.25749999999999</v>
      </c>
    </row>
    <row r="990" spans="1:11" x14ac:dyDescent="0.4">
      <c r="A990" t="s">
        <v>1156</v>
      </c>
      <c r="B990" t="s">
        <v>1786</v>
      </c>
      <c r="C990" s="1">
        <v>44493</v>
      </c>
      <c r="D990" t="s">
        <v>17</v>
      </c>
      <c r="E990" t="s">
        <v>18</v>
      </c>
      <c r="F990" t="s">
        <v>16</v>
      </c>
      <c r="G990">
        <f>YEAR(tbl_Order[[#This Row],[OrderDate]])</f>
        <v>2021</v>
      </c>
      <c r="H990">
        <f>MONTH(tbl_Order[[#This Row],[OrderDate]])</f>
        <v>10</v>
      </c>
      <c r="I990" t="str">
        <f>TEXT(tbl_Order[[#This Row],[OrderDate]],"mmm")</f>
        <v>Oct</v>
      </c>
      <c r="J990" s="3">
        <f>SUMIFS(tbl_OrderProduct[LinePrice],tbl_OrderProduct[OrderID],tbl_Order[[#This Row],[OrderID]])</f>
        <v>174.92999999999998</v>
      </c>
      <c r="K990" s="3" cm="1">
        <f t="array" ref="K990">tbl_Order[[#This Row],[Order Price]]*_xlfn.XLOOKUP(tbl_Order[[#This Row],[Order Year]],_xlfn.ANCHORARRAY('BYROW,BYCOL,MAP Exercises'!$J$111),'BYROW,BYCOL,MAP Exercises'!$L$111:$L$120)</f>
        <v>205.54274999999998</v>
      </c>
    </row>
    <row r="991" spans="1:11" x14ac:dyDescent="0.4">
      <c r="A991" t="s">
        <v>1157</v>
      </c>
      <c r="B991" t="s">
        <v>2140</v>
      </c>
      <c r="C991" s="1">
        <v>44496</v>
      </c>
      <c r="D991" t="s">
        <v>15</v>
      </c>
      <c r="E991" t="s">
        <v>167</v>
      </c>
      <c r="F991" t="s">
        <v>16</v>
      </c>
      <c r="G991">
        <f>YEAR(tbl_Order[[#This Row],[OrderDate]])</f>
        <v>2021</v>
      </c>
      <c r="H991">
        <f>MONTH(tbl_Order[[#This Row],[OrderDate]])</f>
        <v>10</v>
      </c>
      <c r="I991" t="str">
        <f>TEXT(tbl_Order[[#This Row],[OrderDate]],"mmm")</f>
        <v>Oct</v>
      </c>
      <c r="J991" s="3">
        <f>SUMIFS(tbl_OrderProduct[LinePrice],tbl_OrderProduct[OrderID],tbl_Order[[#This Row],[OrderID]])</f>
        <v>16.5</v>
      </c>
      <c r="K991" s="3" cm="1">
        <f t="array" ref="K991">tbl_Order[[#This Row],[Order Price]]*_xlfn.XLOOKUP(tbl_Order[[#This Row],[Order Year]],_xlfn.ANCHORARRAY('BYROW,BYCOL,MAP Exercises'!$J$111),'BYROW,BYCOL,MAP Exercises'!$L$111:$L$120)</f>
        <v>19.387499999999999</v>
      </c>
    </row>
    <row r="992" spans="1:11" x14ac:dyDescent="0.4">
      <c r="A992" t="s">
        <v>1158</v>
      </c>
      <c r="B992" t="s">
        <v>2159</v>
      </c>
      <c r="C992" s="1">
        <v>44500</v>
      </c>
      <c r="D992" t="s">
        <v>17</v>
      </c>
      <c r="E992" t="s">
        <v>18</v>
      </c>
      <c r="F992" t="s">
        <v>16</v>
      </c>
      <c r="G992">
        <f>YEAR(tbl_Order[[#This Row],[OrderDate]])</f>
        <v>2021</v>
      </c>
      <c r="H992">
        <f>MONTH(tbl_Order[[#This Row],[OrderDate]])</f>
        <v>10</v>
      </c>
      <c r="I992" t="str">
        <f>TEXT(tbl_Order[[#This Row],[OrderDate]],"mmm")</f>
        <v>Oct</v>
      </c>
      <c r="J992" s="3">
        <f>SUMIFS(tbl_OrderProduct[LinePrice],tbl_OrderProduct[OrderID],tbl_Order[[#This Row],[OrderID]])</f>
        <v>330.92999999999995</v>
      </c>
      <c r="K992" s="3" cm="1">
        <f t="array" ref="K992">tbl_Order[[#This Row],[Order Price]]*_xlfn.XLOOKUP(tbl_Order[[#This Row],[Order Year]],_xlfn.ANCHORARRAY('BYROW,BYCOL,MAP Exercises'!$J$111),'BYROW,BYCOL,MAP Exercises'!$L$111:$L$120)</f>
        <v>388.84274999999997</v>
      </c>
    </row>
    <row r="993" spans="1:11" x14ac:dyDescent="0.4">
      <c r="A993" t="s">
        <v>1159</v>
      </c>
      <c r="B993" t="s">
        <v>2191</v>
      </c>
      <c r="C993" s="1">
        <v>44502</v>
      </c>
      <c r="D993" t="s">
        <v>15</v>
      </c>
      <c r="E993" t="s">
        <v>167</v>
      </c>
      <c r="F993" t="s">
        <v>16</v>
      </c>
      <c r="G993">
        <f>YEAR(tbl_Order[[#This Row],[OrderDate]])</f>
        <v>2021</v>
      </c>
      <c r="H993">
        <f>MONTH(tbl_Order[[#This Row],[OrderDate]])</f>
        <v>11</v>
      </c>
      <c r="I993" t="str">
        <f>TEXT(tbl_Order[[#This Row],[OrderDate]],"mmm")</f>
        <v>Nov</v>
      </c>
      <c r="J993" s="3">
        <f>SUMIFS(tbl_OrderProduct[LinePrice],tbl_OrderProduct[OrderID],tbl_Order[[#This Row],[OrderID]])</f>
        <v>132.44</v>
      </c>
      <c r="K993" s="3" cm="1">
        <f t="array" ref="K993">tbl_Order[[#This Row],[Order Price]]*_xlfn.XLOOKUP(tbl_Order[[#This Row],[Order Year]],_xlfn.ANCHORARRAY('BYROW,BYCOL,MAP Exercises'!$J$111),'BYROW,BYCOL,MAP Exercises'!$L$111:$L$120)</f>
        <v>155.61699999999999</v>
      </c>
    </row>
    <row r="994" spans="1:11" x14ac:dyDescent="0.4">
      <c r="A994" t="s">
        <v>1160</v>
      </c>
      <c r="B994" t="s">
        <v>1908</v>
      </c>
      <c r="C994" s="1">
        <v>44505</v>
      </c>
      <c r="D994" t="s">
        <v>15</v>
      </c>
      <c r="E994" t="s">
        <v>167</v>
      </c>
      <c r="F994" t="s">
        <v>16</v>
      </c>
      <c r="G994">
        <f>YEAR(tbl_Order[[#This Row],[OrderDate]])</f>
        <v>2021</v>
      </c>
      <c r="H994">
        <f>MONTH(tbl_Order[[#This Row],[OrderDate]])</f>
        <v>11</v>
      </c>
      <c r="I994" t="str">
        <f>TEXT(tbl_Order[[#This Row],[OrderDate]],"mmm")</f>
        <v>Nov</v>
      </c>
      <c r="J994" s="3">
        <f>SUMIFS(tbl_OrderProduct[LinePrice],tbl_OrderProduct[OrderID],tbl_Order[[#This Row],[OrderID]])</f>
        <v>146.48000000000002</v>
      </c>
      <c r="K994" s="3" cm="1">
        <f t="array" ref="K994">tbl_Order[[#This Row],[Order Price]]*_xlfn.XLOOKUP(tbl_Order[[#This Row],[Order Year]],_xlfn.ANCHORARRAY('BYROW,BYCOL,MAP Exercises'!$J$111),'BYROW,BYCOL,MAP Exercises'!$L$111:$L$120)</f>
        <v>172.11400000000003</v>
      </c>
    </row>
    <row r="995" spans="1:11" x14ac:dyDescent="0.4">
      <c r="A995" t="s">
        <v>1161</v>
      </c>
      <c r="B995" t="s">
        <v>1949</v>
      </c>
      <c r="C995" s="1">
        <v>44508</v>
      </c>
      <c r="D995" t="s">
        <v>15</v>
      </c>
      <c r="E995" t="s">
        <v>167</v>
      </c>
      <c r="F995" t="s">
        <v>16</v>
      </c>
      <c r="G995">
        <f>YEAR(tbl_Order[[#This Row],[OrderDate]])</f>
        <v>2021</v>
      </c>
      <c r="H995">
        <f>MONTH(tbl_Order[[#This Row],[OrderDate]])</f>
        <v>11</v>
      </c>
      <c r="I995" t="str">
        <f>TEXT(tbl_Order[[#This Row],[OrderDate]],"mmm")</f>
        <v>Nov</v>
      </c>
      <c r="J995" s="3">
        <f>SUMIFS(tbl_OrderProduct[LinePrice],tbl_OrderProduct[OrderID],tbl_Order[[#This Row],[OrderID]])</f>
        <v>47</v>
      </c>
      <c r="K995" s="3" cm="1">
        <f t="array" ref="K995">tbl_Order[[#This Row],[Order Price]]*_xlfn.XLOOKUP(tbl_Order[[#This Row],[Order Year]],_xlfn.ANCHORARRAY('BYROW,BYCOL,MAP Exercises'!$J$111),'BYROW,BYCOL,MAP Exercises'!$L$111:$L$120)</f>
        <v>55.225000000000001</v>
      </c>
    </row>
    <row r="996" spans="1:11" x14ac:dyDescent="0.4">
      <c r="A996" t="s">
        <v>1162</v>
      </c>
      <c r="B996" t="s">
        <v>2020</v>
      </c>
      <c r="C996" s="1">
        <v>44510</v>
      </c>
      <c r="D996" t="s">
        <v>15</v>
      </c>
      <c r="E996" t="s">
        <v>20</v>
      </c>
      <c r="F996" t="s">
        <v>16</v>
      </c>
      <c r="G996">
        <f>YEAR(tbl_Order[[#This Row],[OrderDate]])</f>
        <v>2021</v>
      </c>
      <c r="H996">
        <f>MONTH(tbl_Order[[#This Row],[OrderDate]])</f>
        <v>11</v>
      </c>
      <c r="I996" t="str">
        <f>TEXT(tbl_Order[[#This Row],[OrderDate]],"mmm")</f>
        <v>Nov</v>
      </c>
      <c r="J996" s="3">
        <f>SUMIFS(tbl_OrderProduct[LinePrice],tbl_OrderProduct[OrderID],tbl_Order[[#This Row],[OrderID]])</f>
        <v>70.989999999999995</v>
      </c>
      <c r="K996" s="3" cm="1">
        <f t="array" ref="K996">tbl_Order[[#This Row],[Order Price]]*_xlfn.XLOOKUP(tbl_Order[[#This Row],[Order Year]],_xlfn.ANCHORARRAY('BYROW,BYCOL,MAP Exercises'!$J$111),'BYROW,BYCOL,MAP Exercises'!$L$111:$L$120)</f>
        <v>83.413249999999991</v>
      </c>
    </row>
    <row r="997" spans="1:11" x14ac:dyDescent="0.4">
      <c r="A997" t="s">
        <v>1163</v>
      </c>
      <c r="B997" t="s">
        <v>2291</v>
      </c>
      <c r="C997" s="1">
        <v>44512</v>
      </c>
      <c r="D997" t="s">
        <v>15</v>
      </c>
      <c r="E997" t="s">
        <v>18</v>
      </c>
      <c r="F997" t="s">
        <v>16</v>
      </c>
      <c r="G997">
        <f>YEAR(tbl_Order[[#This Row],[OrderDate]])</f>
        <v>2021</v>
      </c>
      <c r="H997">
        <f>MONTH(tbl_Order[[#This Row],[OrderDate]])</f>
        <v>11</v>
      </c>
      <c r="I997" t="str">
        <f>TEXT(tbl_Order[[#This Row],[OrderDate]],"mmm")</f>
        <v>Nov</v>
      </c>
      <c r="J997" s="3">
        <f>SUMIFS(tbl_OrderProduct[LinePrice],tbl_OrderProduct[OrderID],tbl_Order[[#This Row],[OrderID]])</f>
        <v>45</v>
      </c>
      <c r="K997" s="3" cm="1">
        <f t="array" ref="K997">tbl_Order[[#This Row],[Order Price]]*_xlfn.XLOOKUP(tbl_Order[[#This Row],[Order Year]],_xlfn.ANCHORARRAY('BYROW,BYCOL,MAP Exercises'!$J$111),'BYROW,BYCOL,MAP Exercises'!$L$111:$L$120)</f>
        <v>52.875</v>
      </c>
    </row>
    <row r="998" spans="1:11" x14ac:dyDescent="0.4">
      <c r="A998" t="s">
        <v>1164</v>
      </c>
      <c r="B998" t="s">
        <v>2236</v>
      </c>
      <c r="C998" s="1">
        <v>44515</v>
      </c>
      <c r="D998" t="s">
        <v>15</v>
      </c>
      <c r="E998" t="s">
        <v>167</v>
      </c>
      <c r="F998" t="s">
        <v>16</v>
      </c>
      <c r="G998">
        <f>YEAR(tbl_Order[[#This Row],[OrderDate]])</f>
        <v>2021</v>
      </c>
      <c r="H998">
        <f>MONTH(tbl_Order[[#This Row],[OrderDate]])</f>
        <v>11</v>
      </c>
      <c r="I998" t="str">
        <f>TEXT(tbl_Order[[#This Row],[OrderDate]],"mmm")</f>
        <v>Nov</v>
      </c>
      <c r="J998" s="3">
        <f>SUMIFS(tbl_OrderProduct[LinePrice],tbl_OrderProduct[OrderID],tbl_Order[[#This Row],[OrderID]])</f>
        <v>116</v>
      </c>
      <c r="K998" s="3" cm="1">
        <f t="array" ref="K998">tbl_Order[[#This Row],[Order Price]]*_xlfn.XLOOKUP(tbl_Order[[#This Row],[Order Year]],_xlfn.ANCHORARRAY('BYROW,BYCOL,MAP Exercises'!$J$111),'BYROW,BYCOL,MAP Exercises'!$L$111:$L$120)</f>
        <v>136.30000000000001</v>
      </c>
    </row>
    <row r="999" spans="1:11" x14ac:dyDescent="0.4">
      <c r="A999" t="s">
        <v>1165</v>
      </c>
      <c r="B999" t="s">
        <v>2664</v>
      </c>
      <c r="C999" s="1">
        <v>44517</v>
      </c>
      <c r="D999" t="s">
        <v>15</v>
      </c>
      <c r="E999" t="s">
        <v>18</v>
      </c>
      <c r="F999" t="s">
        <v>16</v>
      </c>
      <c r="G999">
        <f>YEAR(tbl_Order[[#This Row],[OrderDate]])</f>
        <v>2021</v>
      </c>
      <c r="H999">
        <f>MONTH(tbl_Order[[#This Row],[OrderDate]])</f>
        <v>11</v>
      </c>
      <c r="I999" t="str">
        <f>TEXT(tbl_Order[[#This Row],[OrderDate]],"mmm")</f>
        <v>Nov</v>
      </c>
      <c r="J999" s="3">
        <f>SUMIFS(tbl_OrderProduct[LinePrice],tbl_OrderProduct[OrderID],tbl_Order[[#This Row],[OrderID]])</f>
        <v>155.47999999999999</v>
      </c>
      <c r="K999" s="3" cm="1">
        <f t="array" ref="K999">tbl_Order[[#This Row],[Order Price]]*_xlfn.XLOOKUP(tbl_Order[[#This Row],[Order Year]],_xlfn.ANCHORARRAY('BYROW,BYCOL,MAP Exercises'!$J$111),'BYROW,BYCOL,MAP Exercises'!$L$111:$L$120)</f>
        <v>182.68899999999999</v>
      </c>
    </row>
    <row r="1000" spans="1:11" x14ac:dyDescent="0.4">
      <c r="A1000" t="s">
        <v>1166</v>
      </c>
      <c r="B1000" t="s">
        <v>2559</v>
      </c>
      <c r="C1000" s="1">
        <v>44518</v>
      </c>
      <c r="D1000" t="s">
        <v>17</v>
      </c>
      <c r="E1000" t="s">
        <v>167</v>
      </c>
      <c r="F1000" t="s">
        <v>16</v>
      </c>
      <c r="G1000">
        <f>YEAR(tbl_Order[[#This Row],[OrderDate]])</f>
        <v>2021</v>
      </c>
      <c r="H1000">
        <f>MONTH(tbl_Order[[#This Row],[OrderDate]])</f>
        <v>11</v>
      </c>
      <c r="I1000" t="str">
        <f>TEXT(tbl_Order[[#This Row],[OrderDate]],"mmm")</f>
        <v>Nov</v>
      </c>
      <c r="J1000" s="3">
        <f>SUMIFS(tbl_OrderProduct[LinePrice],tbl_OrderProduct[OrderID],tbl_Order[[#This Row],[OrderID]])</f>
        <v>62</v>
      </c>
      <c r="K1000" s="3" cm="1">
        <f t="array" ref="K1000">tbl_Order[[#This Row],[Order Price]]*_xlfn.XLOOKUP(tbl_Order[[#This Row],[Order Year]],_xlfn.ANCHORARRAY('BYROW,BYCOL,MAP Exercises'!$J$111),'BYROW,BYCOL,MAP Exercises'!$L$111:$L$120)</f>
        <v>72.850000000000009</v>
      </c>
    </row>
    <row r="1001" spans="1:11" x14ac:dyDescent="0.4">
      <c r="A1001" t="s">
        <v>1167</v>
      </c>
      <c r="B1001" t="s">
        <v>2645</v>
      </c>
      <c r="C1001" s="1">
        <v>44520</v>
      </c>
      <c r="D1001" t="s">
        <v>15</v>
      </c>
      <c r="E1001" t="s">
        <v>18</v>
      </c>
      <c r="F1001" t="s">
        <v>16</v>
      </c>
      <c r="G1001">
        <f>YEAR(tbl_Order[[#This Row],[OrderDate]])</f>
        <v>2021</v>
      </c>
      <c r="H1001">
        <f>MONTH(tbl_Order[[#This Row],[OrderDate]])</f>
        <v>11</v>
      </c>
      <c r="I1001" t="str">
        <f>TEXT(tbl_Order[[#This Row],[OrderDate]],"mmm")</f>
        <v>Nov</v>
      </c>
      <c r="J1001" s="3">
        <f>SUMIFS(tbl_OrderProduct[LinePrice],tbl_OrderProduct[OrderID],tbl_Order[[#This Row],[OrderID]])</f>
        <v>380.29999999999995</v>
      </c>
      <c r="K1001" s="3" cm="1">
        <f t="array" ref="K1001">tbl_Order[[#This Row],[Order Price]]*_xlfn.XLOOKUP(tbl_Order[[#This Row],[Order Year]],_xlfn.ANCHORARRAY('BYROW,BYCOL,MAP Exercises'!$J$111),'BYROW,BYCOL,MAP Exercises'!$L$111:$L$120)</f>
        <v>446.85249999999996</v>
      </c>
    </row>
    <row r="1002" spans="1:11" x14ac:dyDescent="0.4">
      <c r="A1002" t="s">
        <v>1168</v>
      </c>
      <c r="B1002" t="s">
        <v>2041</v>
      </c>
      <c r="C1002" s="1">
        <v>44521</v>
      </c>
      <c r="D1002" t="s">
        <v>166</v>
      </c>
      <c r="E1002" t="s">
        <v>18</v>
      </c>
      <c r="F1002" t="s">
        <v>16</v>
      </c>
      <c r="G1002">
        <f>YEAR(tbl_Order[[#This Row],[OrderDate]])</f>
        <v>2021</v>
      </c>
      <c r="H1002">
        <f>MONTH(tbl_Order[[#This Row],[OrderDate]])</f>
        <v>11</v>
      </c>
      <c r="I1002" t="str">
        <f>TEXT(tbl_Order[[#This Row],[OrderDate]],"mmm")</f>
        <v>Nov</v>
      </c>
      <c r="J1002" s="3">
        <f>SUMIFS(tbl_OrderProduct[LinePrice],tbl_OrderProduct[OrderID],tbl_Order[[#This Row],[OrderID]])</f>
        <v>147.9</v>
      </c>
      <c r="K1002" s="3" cm="1">
        <f t="array" ref="K1002">tbl_Order[[#This Row],[Order Price]]*_xlfn.XLOOKUP(tbl_Order[[#This Row],[Order Year]],_xlfn.ANCHORARRAY('BYROW,BYCOL,MAP Exercises'!$J$111),'BYROW,BYCOL,MAP Exercises'!$L$111:$L$120)</f>
        <v>173.78250000000003</v>
      </c>
    </row>
    <row r="1003" spans="1:11" x14ac:dyDescent="0.4">
      <c r="A1003" t="s">
        <v>1169</v>
      </c>
      <c r="B1003" t="s">
        <v>1933</v>
      </c>
      <c r="C1003" s="1">
        <v>44523</v>
      </c>
      <c r="D1003" t="s">
        <v>15</v>
      </c>
      <c r="E1003" t="s">
        <v>18</v>
      </c>
      <c r="F1003" t="s">
        <v>16</v>
      </c>
      <c r="G1003">
        <f>YEAR(tbl_Order[[#This Row],[OrderDate]])</f>
        <v>2021</v>
      </c>
      <c r="H1003">
        <f>MONTH(tbl_Order[[#This Row],[OrderDate]])</f>
        <v>11</v>
      </c>
      <c r="I1003" t="str">
        <f>TEXT(tbl_Order[[#This Row],[OrderDate]],"mmm")</f>
        <v>Nov</v>
      </c>
      <c r="J1003" s="3">
        <f>SUMIFS(tbl_OrderProduct[LinePrice],tbl_OrderProduct[OrderID],tbl_Order[[#This Row],[OrderID]])</f>
        <v>253.42000000000002</v>
      </c>
      <c r="K1003" s="3" cm="1">
        <f t="array" ref="K1003">tbl_Order[[#This Row],[Order Price]]*_xlfn.XLOOKUP(tbl_Order[[#This Row],[Order Year]],_xlfn.ANCHORARRAY('BYROW,BYCOL,MAP Exercises'!$J$111),'BYROW,BYCOL,MAP Exercises'!$L$111:$L$120)</f>
        <v>297.76850000000002</v>
      </c>
    </row>
    <row r="1004" spans="1:11" x14ac:dyDescent="0.4">
      <c r="A1004" t="s">
        <v>1170</v>
      </c>
      <c r="B1004" t="s">
        <v>2611</v>
      </c>
      <c r="C1004" s="1">
        <v>44524</v>
      </c>
      <c r="D1004" t="s">
        <v>15</v>
      </c>
      <c r="E1004" t="s">
        <v>18</v>
      </c>
      <c r="F1004" t="s">
        <v>16</v>
      </c>
      <c r="G1004">
        <f>YEAR(tbl_Order[[#This Row],[OrderDate]])</f>
        <v>2021</v>
      </c>
      <c r="H1004">
        <f>MONTH(tbl_Order[[#This Row],[OrderDate]])</f>
        <v>11</v>
      </c>
      <c r="I1004" t="str">
        <f>TEXT(tbl_Order[[#This Row],[OrderDate]],"mmm")</f>
        <v>Nov</v>
      </c>
      <c r="J1004" s="3">
        <f>SUMIFS(tbl_OrderProduct[LinePrice],tbl_OrderProduct[OrderID],tbl_Order[[#This Row],[OrderID]])</f>
        <v>19.95</v>
      </c>
      <c r="K1004" s="3" cm="1">
        <f t="array" ref="K1004">tbl_Order[[#This Row],[Order Price]]*_xlfn.XLOOKUP(tbl_Order[[#This Row],[Order Year]],_xlfn.ANCHORARRAY('BYROW,BYCOL,MAP Exercises'!$J$111),'BYROW,BYCOL,MAP Exercises'!$L$111:$L$120)</f>
        <v>23.44125</v>
      </c>
    </row>
    <row r="1005" spans="1:11" x14ac:dyDescent="0.4">
      <c r="A1005" t="s">
        <v>1171</v>
      </c>
      <c r="B1005" t="s">
        <v>1890</v>
      </c>
      <c r="C1005" s="1">
        <v>44524</v>
      </c>
      <c r="D1005" t="s">
        <v>15</v>
      </c>
      <c r="E1005" t="s">
        <v>20</v>
      </c>
      <c r="F1005" t="s">
        <v>16</v>
      </c>
      <c r="G1005">
        <f>YEAR(tbl_Order[[#This Row],[OrderDate]])</f>
        <v>2021</v>
      </c>
      <c r="H1005">
        <f>MONTH(tbl_Order[[#This Row],[OrderDate]])</f>
        <v>11</v>
      </c>
      <c r="I1005" t="str">
        <f>TEXT(tbl_Order[[#This Row],[OrderDate]],"mmm")</f>
        <v>Nov</v>
      </c>
      <c r="J1005" s="3">
        <f>SUMIFS(tbl_OrderProduct[LinePrice],tbl_OrderProduct[OrderID],tbl_Order[[#This Row],[OrderID]])</f>
        <v>34</v>
      </c>
      <c r="K1005" s="3" cm="1">
        <f t="array" ref="K1005">tbl_Order[[#This Row],[Order Price]]*_xlfn.XLOOKUP(tbl_Order[[#This Row],[Order Year]],_xlfn.ANCHORARRAY('BYROW,BYCOL,MAP Exercises'!$J$111),'BYROW,BYCOL,MAP Exercises'!$L$111:$L$120)</f>
        <v>39.950000000000003</v>
      </c>
    </row>
    <row r="1006" spans="1:11" x14ac:dyDescent="0.4">
      <c r="A1006" t="s">
        <v>1172</v>
      </c>
      <c r="B1006" t="s">
        <v>2595</v>
      </c>
      <c r="C1006" s="1">
        <v>44526</v>
      </c>
      <c r="D1006" t="s">
        <v>17</v>
      </c>
      <c r="E1006" t="s">
        <v>167</v>
      </c>
      <c r="F1006" t="s">
        <v>16</v>
      </c>
      <c r="G1006">
        <f>YEAR(tbl_Order[[#This Row],[OrderDate]])</f>
        <v>2021</v>
      </c>
      <c r="H1006">
        <f>MONTH(tbl_Order[[#This Row],[OrderDate]])</f>
        <v>11</v>
      </c>
      <c r="I1006" t="str">
        <f>TEXT(tbl_Order[[#This Row],[OrderDate]],"mmm")</f>
        <v>Nov</v>
      </c>
      <c r="J1006" s="3">
        <f>SUMIFS(tbl_OrderProduct[LinePrice],tbl_OrderProduct[OrderID],tbl_Order[[#This Row],[OrderID]])</f>
        <v>121.9</v>
      </c>
      <c r="K1006" s="3" cm="1">
        <f t="array" ref="K1006">tbl_Order[[#This Row],[Order Price]]*_xlfn.XLOOKUP(tbl_Order[[#This Row],[Order Year]],_xlfn.ANCHORARRAY('BYROW,BYCOL,MAP Exercises'!$J$111),'BYROW,BYCOL,MAP Exercises'!$L$111:$L$120)</f>
        <v>143.23250000000002</v>
      </c>
    </row>
    <row r="1007" spans="1:11" x14ac:dyDescent="0.4">
      <c r="A1007" t="s">
        <v>1173</v>
      </c>
      <c r="B1007" t="s">
        <v>2567</v>
      </c>
      <c r="C1007" s="1">
        <v>44528</v>
      </c>
      <c r="D1007" t="s">
        <v>166</v>
      </c>
      <c r="E1007" t="s">
        <v>167</v>
      </c>
      <c r="F1007" t="s">
        <v>16</v>
      </c>
      <c r="G1007">
        <f>YEAR(tbl_Order[[#This Row],[OrderDate]])</f>
        <v>2021</v>
      </c>
      <c r="H1007">
        <f>MONTH(tbl_Order[[#This Row],[OrderDate]])</f>
        <v>11</v>
      </c>
      <c r="I1007" t="str">
        <f>TEXT(tbl_Order[[#This Row],[OrderDate]],"mmm")</f>
        <v>Nov</v>
      </c>
      <c r="J1007" s="3">
        <f>SUMIFS(tbl_OrderProduct[LinePrice],tbl_OrderProduct[OrderID],tbl_Order[[#This Row],[OrderID]])</f>
        <v>49.49</v>
      </c>
      <c r="K1007" s="3" cm="1">
        <f t="array" ref="K1007">tbl_Order[[#This Row],[Order Price]]*_xlfn.XLOOKUP(tbl_Order[[#This Row],[Order Year]],_xlfn.ANCHORARRAY('BYROW,BYCOL,MAP Exercises'!$J$111),'BYROW,BYCOL,MAP Exercises'!$L$111:$L$120)</f>
        <v>58.150750000000002</v>
      </c>
    </row>
    <row r="1008" spans="1:11" x14ac:dyDescent="0.4">
      <c r="A1008" t="s">
        <v>1174</v>
      </c>
      <c r="B1008" t="s">
        <v>2478</v>
      </c>
      <c r="C1008" s="1">
        <v>44530</v>
      </c>
      <c r="D1008" t="s">
        <v>15</v>
      </c>
      <c r="E1008" t="s">
        <v>18</v>
      </c>
      <c r="F1008" t="s">
        <v>16</v>
      </c>
      <c r="G1008">
        <f>YEAR(tbl_Order[[#This Row],[OrderDate]])</f>
        <v>2021</v>
      </c>
      <c r="H1008">
        <f>MONTH(tbl_Order[[#This Row],[OrderDate]])</f>
        <v>11</v>
      </c>
      <c r="I1008" t="str">
        <f>TEXT(tbl_Order[[#This Row],[OrderDate]],"mmm")</f>
        <v>Nov</v>
      </c>
      <c r="J1008" s="3">
        <f>SUMIFS(tbl_OrderProduct[LinePrice],tbl_OrderProduct[OrderID],tbl_Order[[#This Row],[OrderID]])</f>
        <v>50.95</v>
      </c>
      <c r="K1008" s="3" cm="1">
        <f t="array" ref="K1008">tbl_Order[[#This Row],[Order Price]]*_xlfn.XLOOKUP(tbl_Order[[#This Row],[Order Year]],_xlfn.ANCHORARRAY('BYROW,BYCOL,MAP Exercises'!$J$111),'BYROW,BYCOL,MAP Exercises'!$L$111:$L$120)</f>
        <v>59.866250000000008</v>
      </c>
    </row>
    <row r="1009" spans="1:11" x14ac:dyDescent="0.4">
      <c r="A1009" t="s">
        <v>1175</v>
      </c>
      <c r="B1009" t="s">
        <v>2515</v>
      </c>
      <c r="C1009" s="1">
        <v>44531</v>
      </c>
      <c r="D1009" t="s">
        <v>17</v>
      </c>
      <c r="E1009" t="s">
        <v>167</v>
      </c>
      <c r="F1009" t="s">
        <v>16</v>
      </c>
      <c r="G1009">
        <f>YEAR(tbl_Order[[#This Row],[OrderDate]])</f>
        <v>2021</v>
      </c>
      <c r="H1009">
        <f>MONTH(tbl_Order[[#This Row],[OrderDate]])</f>
        <v>12</v>
      </c>
      <c r="I1009" t="str">
        <f>TEXT(tbl_Order[[#This Row],[OrderDate]],"mmm")</f>
        <v>Dec</v>
      </c>
      <c r="J1009" s="3">
        <f>SUMIFS(tbl_OrderProduct[LinePrice],tbl_OrderProduct[OrderID],tbl_Order[[#This Row],[OrderID]])</f>
        <v>31</v>
      </c>
      <c r="K1009" s="3" cm="1">
        <f t="array" ref="K1009">tbl_Order[[#This Row],[Order Price]]*_xlfn.XLOOKUP(tbl_Order[[#This Row],[Order Year]],_xlfn.ANCHORARRAY('BYROW,BYCOL,MAP Exercises'!$J$111),'BYROW,BYCOL,MAP Exercises'!$L$111:$L$120)</f>
        <v>36.425000000000004</v>
      </c>
    </row>
    <row r="1010" spans="1:11" x14ac:dyDescent="0.4">
      <c r="A1010" t="s">
        <v>1176</v>
      </c>
      <c r="B1010" t="s">
        <v>1901</v>
      </c>
      <c r="C1010" s="1">
        <v>44534</v>
      </c>
      <c r="D1010" t="s">
        <v>15</v>
      </c>
      <c r="E1010" t="s">
        <v>167</v>
      </c>
      <c r="F1010" t="s">
        <v>16</v>
      </c>
      <c r="G1010">
        <f>YEAR(tbl_Order[[#This Row],[OrderDate]])</f>
        <v>2021</v>
      </c>
      <c r="H1010">
        <f>MONTH(tbl_Order[[#This Row],[OrderDate]])</f>
        <v>12</v>
      </c>
      <c r="I1010" t="str">
        <f>TEXT(tbl_Order[[#This Row],[OrderDate]],"mmm")</f>
        <v>Dec</v>
      </c>
      <c r="J1010" s="3">
        <f>SUMIFS(tbl_OrderProduct[LinePrice],tbl_OrderProduct[OrderID],tbl_Order[[#This Row],[OrderID]])</f>
        <v>17</v>
      </c>
      <c r="K1010" s="3" cm="1">
        <f t="array" ref="K1010">tbl_Order[[#This Row],[Order Price]]*_xlfn.XLOOKUP(tbl_Order[[#This Row],[Order Year]],_xlfn.ANCHORARRAY('BYROW,BYCOL,MAP Exercises'!$J$111),'BYROW,BYCOL,MAP Exercises'!$L$111:$L$120)</f>
        <v>19.975000000000001</v>
      </c>
    </row>
    <row r="1011" spans="1:11" x14ac:dyDescent="0.4">
      <c r="A1011" t="s">
        <v>1177</v>
      </c>
      <c r="B1011" t="s">
        <v>2000</v>
      </c>
      <c r="C1011" s="1">
        <v>44535</v>
      </c>
      <c r="D1011" t="s">
        <v>15</v>
      </c>
      <c r="E1011" t="s">
        <v>18</v>
      </c>
      <c r="F1011" t="s">
        <v>16</v>
      </c>
      <c r="G1011">
        <f>YEAR(tbl_Order[[#This Row],[OrderDate]])</f>
        <v>2021</v>
      </c>
      <c r="H1011">
        <f>MONTH(tbl_Order[[#This Row],[OrderDate]])</f>
        <v>12</v>
      </c>
      <c r="I1011" t="str">
        <f>TEXT(tbl_Order[[#This Row],[OrderDate]],"mmm")</f>
        <v>Dec</v>
      </c>
      <c r="J1011" s="3">
        <f>SUMIFS(tbl_OrderProduct[LinePrice],tbl_OrderProduct[OrderID],tbl_Order[[#This Row],[OrderID]])</f>
        <v>98.98</v>
      </c>
      <c r="K1011" s="3" cm="1">
        <f t="array" ref="K1011">tbl_Order[[#This Row],[Order Price]]*_xlfn.XLOOKUP(tbl_Order[[#This Row],[Order Year]],_xlfn.ANCHORARRAY('BYROW,BYCOL,MAP Exercises'!$J$111),'BYROW,BYCOL,MAP Exercises'!$L$111:$L$120)</f>
        <v>116.3015</v>
      </c>
    </row>
    <row r="1012" spans="1:11" x14ac:dyDescent="0.4">
      <c r="A1012" t="s">
        <v>1178</v>
      </c>
      <c r="B1012" t="s">
        <v>1950</v>
      </c>
      <c r="C1012" s="1">
        <v>44535</v>
      </c>
      <c r="D1012" t="s">
        <v>15</v>
      </c>
      <c r="E1012" t="s">
        <v>20</v>
      </c>
      <c r="F1012" t="s">
        <v>16</v>
      </c>
      <c r="G1012">
        <f>YEAR(tbl_Order[[#This Row],[OrderDate]])</f>
        <v>2021</v>
      </c>
      <c r="H1012">
        <f>MONTH(tbl_Order[[#This Row],[OrderDate]])</f>
        <v>12</v>
      </c>
      <c r="I1012" t="str">
        <f>TEXT(tbl_Order[[#This Row],[OrderDate]],"mmm")</f>
        <v>Dec</v>
      </c>
      <c r="J1012" s="3">
        <f>SUMIFS(tbl_OrderProduct[LinePrice],tbl_OrderProduct[OrderID],tbl_Order[[#This Row],[OrderID]])</f>
        <v>149.4</v>
      </c>
      <c r="K1012" s="3" cm="1">
        <f t="array" ref="K1012">tbl_Order[[#This Row],[Order Price]]*_xlfn.XLOOKUP(tbl_Order[[#This Row],[Order Year]],_xlfn.ANCHORARRAY('BYROW,BYCOL,MAP Exercises'!$J$111),'BYROW,BYCOL,MAP Exercises'!$L$111:$L$120)</f>
        <v>175.54500000000002</v>
      </c>
    </row>
    <row r="1013" spans="1:11" x14ac:dyDescent="0.4">
      <c r="A1013" t="s">
        <v>1179</v>
      </c>
      <c r="B1013" t="s">
        <v>2071</v>
      </c>
      <c r="C1013" s="1">
        <v>44536</v>
      </c>
      <c r="D1013" t="s">
        <v>15</v>
      </c>
      <c r="E1013" t="s">
        <v>20</v>
      </c>
      <c r="F1013" t="s">
        <v>16</v>
      </c>
      <c r="G1013">
        <f>YEAR(tbl_Order[[#This Row],[OrderDate]])</f>
        <v>2021</v>
      </c>
      <c r="H1013">
        <f>MONTH(tbl_Order[[#This Row],[OrderDate]])</f>
        <v>12</v>
      </c>
      <c r="I1013" t="str">
        <f>TEXT(tbl_Order[[#This Row],[OrderDate]],"mmm")</f>
        <v>Dec</v>
      </c>
      <c r="J1013" s="3">
        <f>SUMIFS(tbl_OrderProduct[LinePrice],tbl_OrderProduct[OrderID],tbl_Order[[#This Row],[OrderID]])</f>
        <v>49.95</v>
      </c>
      <c r="K1013" s="3" cm="1">
        <f t="array" ref="K1013">tbl_Order[[#This Row],[Order Price]]*_xlfn.XLOOKUP(tbl_Order[[#This Row],[Order Year]],_xlfn.ANCHORARRAY('BYROW,BYCOL,MAP Exercises'!$J$111),'BYROW,BYCOL,MAP Exercises'!$L$111:$L$120)</f>
        <v>58.691250000000004</v>
      </c>
    </row>
    <row r="1014" spans="1:11" x14ac:dyDescent="0.4">
      <c r="A1014" t="s">
        <v>1180</v>
      </c>
      <c r="B1014" t="s">
        <v>2019</v>
      </c>
      <c r="C1014" s="1">
        <v>44540</v>
      </c>
      <c r="D1014" t="s">
        <v>15</v>
      </c>
      <c r="E1014" t="s">
        <v>167</v>
      </c>
      <c r="F1014" t="s">
        <v>16</v>
      </c>
      <c r="G1014">
        <f>YEAR(tbl_Order[[#This Row],[OrderDate]])</f>
        <v>2021</v>
      </c>
      <c r="H1014">
        <f>MONTH(tbl_Order[[#This Row],[OrderDate]])</f>
        <v>12</v>
      </c>
      <c r="I1014" t="str">
        <f>TEXT(tbl_Order[[#This Row],[OrderDate]],"mmm")</f>
        <v>Dec</v>
      </c>
      <c r="J1014" s="3">
        <f>SUMIFS(tbl_OrderProduct[LinePrice],tbl_OrderProduct[OrderID],tbl_Order[[#This Row],[OrderID]])</f>
        <v>49</v>
      </c>
      <c r="K1014" s="3" cm="1">
        <f t="array" ref="K1014">tbl_Order[[#This Row],[Order Price]]*_xlfn.XLOOKUP(tbl_Order[[#This Row],[Order Year]],_xlfn.ANCHORARRAY('BYROW,BYCOL,MAP Exercises'!$J$111),'BYROW,BYCOL,MAP Exercises'!$L$111:$L$120)</f>
        <v>57.575000000000003</v>
      </c>
    </row>
    <row r="1015" spans="1:11" x14ac:dyDescent="0.4">
      <c r="A1015" t="s">
        <v>1181</v>
      </c>
      <c r="B1015" t="s">
        <v>1777</v>
      </c>
      <c r="C1015" s="1">
        <v>44541</v>
      </c>
      <c r="D1015" t="s">
        <v>166</v>
      </c>
      <c r="E1015" t="s">
        <v>20</v>
      </c>
      <c r="F1015" t="s">
        <v>16</v>
      </c>
      <c r="G1015">
        <f>YEAR(tbl_Order[[#This Row],[OrderDate]])</f>
        <v>2021</v>
      </c>
      <c r="H1015">
        <f>MONTH(tbl_Order[[#This Row],[OrderDate]])</f>
        <v>12</v>
      </c>
      <c r="I1015" t="str">
        <f>TEXT(tbl_Order[[#This Row],[OrderDate]],"mmm")</f>
        <v>Dec</v>
      </c>
      <c r="J1015" s="3">
        <f>SUMIFS(tbl_OrderProduct[LinePrice],tbl_OrderProduct[OrderID],tbl_Order[[#This Row],[OrderID]])</f>
        <v>186.99</v>
      </c>
      <c r="K1015" s="3" cm="1">
        <f t="array" ref="K1015">tbl_Order[[#This Row],[Order Price]]*_xlfn.XLOOKUP(tbl_Order[[#This Row],[Order Year]],_xlfn.ANCHORARRAY('BYROW,BYCOL,MAP Exercises'!$J$111),'BYROW,BYCOL,MAP Exercises'!$L$111:$L$120)</f>
        <v>219.71325000000002</v>
      </c>
    </row>
    <row r="1016" spans="1:11" x14ac:dyDescent="0.4">
      <c r="A1016" t="s">
        <v>1182</v>
      </c>
      <c r="B1016" t="s">
        <v>1846</v>
      </c>
      <c r="C1016" s="1">
        <v>44542</v>
      </c>
      <c r="D1016" t="s">
        <v>15</v>
      </c>
      <c r="E1016" t="s">
        <v>167</v>
      </c>
      <c r="F1016" t="s">
        <v>16</v>
      </c>
      <c r="G1016">
        <f>YEAR(tbl_Order[[#This Row],[OrderDate]])</f>
        <v>2021</v>
      </c>
      <c r="H1016">
        <f>MONTH(tbl_Order[[#This Row],[OrderDate]])</f>
        <v>12</v>
      </c>
      <c r="I1016" t="str">
        <f>TEXT(tbl_Order[[#This Row],[OrderDate]],"mmm")</f>
        <v>Dec</v>
      </c>
      <c r="J1016" s="3">
        <f>SUMIFS(tbl_OrderProduct[LinePrice],tbl_OrderProduct[OrderID],tbl_Order[[#This Row],[OrderID]])</f>
        <v>82.99</v>
      </c>
      <c r="K1016" s="3" cm="1">
        <f t="array" ref="K1016">tbl_Order[[#This Row],[Order Price]]*_xlfn.XLOOKUP(tbl_Order[[#This Row],[Order Year]],_xlfn.ANCHORARRAY('BYROW,BYCOL,MAP Exercises'!$J$111),'BYROW,BYCOL,MAP Exercises'!$L$111:$L$120)</f>
        <v>97.513249999999999</v>
      </c>
    </row>
    <row r="1017" spans="1:11" x14ac:dyDescent="0.4">
      <c r="A1017" t="s">
        <v>1183</v>
      </c>
      <c r="B1017" t="s">
        <v>2433</v>
      </c>
      <c r="C1017" s="1">
        <v>44544</v>
      </c>
      <c r="D1017" t="s">
        <v>15</v>
      </c>
      <c r="E1017" t="s">
        <v>20</v>
      </c>
      <c r="F1017" t="s">
        <v>16</v>
      </c>
      <c r="G1017">
        <f>YEAR(tbl_Order[[#This Row],[OrderDate]])</f>
        <v>2021</v>
      </c>
      <c r="H1017">
        <f>MONTH(tbl_Order[[#This Row],[OrderDate]])</f>
        <v>12</v>
      </c>
      <c r="I1017" t="str">
        <f>TEXT(tbl_Order[[#This Row],[OrderDate]],"mmm")</f>
        <v>Dec</v>
      </c>
      <c r="J1017" s="3">
        <f>SUMIFS(tbl_OrderProduct[LinePrice],tbl_OrderProduct[OrderID],tbl_Order[[#This Row],[OrderID]])</f>
        <v>34.99</v>
      </c>
      <c r="K1017" s="3" cm="1">
        <f t="array" ref="K1017">tbl_Order[[#This Row],[Order Price]]*_xlfn.XLOOKUP(tbl_Order[[#This Row],[Order Year]],_xlfn.ANCHORARRAY('BYROW,BYCOL,MAP Exercises'!$J$111),'BYROW,BYCOL,MAP Exercises'!$L$111:$L$120)</f>
        <v>41.113250000000001</v>
      </c>
    </row>
    <row r="1018" spans="1:11" x14ac:dyDescent="0.4">
      <c r="A1018" t="s">
        <v>1184</v>
      </c>
      <c r="B1018" t="s">
        <v>2337</v>
      </c>
      <c r="C1018" s="1">
        <v>44547</v>
      </c>
      <c r="D1018" t="s">
        <v>15</v>
      </c>
      <c r="E1018" t="s">
        <v>167</v>
      </c>
      <c r="F1018" t="s">
        <v>16</v>
      </c>
      <c r="G1018">
        <f>YEAR(tbl_Order[[#This Row],[OrderDate]])</f>
        <v>2021</v>
      </c>
      <c r="H1018">
        <f>MONTH(tbl_Order[[#This Row],[OrderDate]])</f>
        <v>12</v>
      </c>
      <c r="I1018" t="str">
        <f>TEXT(tbl_Order[[#This Row],[OrderDate]],"mmm")</f>
        <v>Dec</v>
      </c>
      <c r="J1018" s="3">
        <f>SUMIFS(tbl_OrderProduct[LinePrice],tbl_OrderProduct[OrderID],tbl_Order[[#This Row],[OrderID]])</f>
        <v>87.39</v>
      </c>
      <c r="K1018" s="3" cm="1">
        <f t="array" ref="K1018">tbl_Order[[#This Row],[Order Price]]*_xlfn.XLOOKUP(tbl_Order[[#This Row],[Order Year]],_xlfn.ANCHORARRAY('BYROW,BYCOL,MAP Exercises'!$J$111),'BYROW,BYCOL,MAP Exercises'!$L$111:$L$120)</f>
        <v>102.68325</v>
      </c>
    </row>
    <row r="1019" spans="1:11" x14ac:dyDescent="0.4">
      <c r="A1019" t="s">
        <v>1185</v>
      </c>
      <c r="B1019" t="s">
        <v>1948</v>
      </c>
      <c r="C1019" s="1">
        <v>44551</v>
      </c>
      <c r="D1019" t="s">
        <v>17</v>
      </c>
      <c r="E1019" t="s">
        <v>20</v>
      </c>
      <c r="F1019" t="s">
        <v>16</v>
      </c>
      <c r="G1019">
        <f>YEAR(tbl_Order[[#This Row],[OrderDate]])</f>
        <v>2021</v>
      </c>
      <c r="H1019">
        <f>MONTH(tbl_Order[[#This Row],[OrderDate]])</f>
        <v>12</v>
      </c>
      <c r="I1019" t="str">
        <f>TEXT(tbl_Order[[#This Row],[OrderDate]],"mmm")</f>
        <v>Dec</v>
      </c>
      <c r="J1019" s="3">
        <f>SUMIFS(tbl_OrderProduct[LinePrice],tbl_OrderProduct[OrderID],tbl_Order[[#This Row],[OrderID]])</f>
        <v>101.99000000000001</v>
      </c>
      <c r="K1019" s="3" cm="1">
        <f t="array" ref="K1019">tbl_Order[[#This Row],[Order Price]]*_xlfn.XLOOKUP(tbl_Order[[#This Row],[Order Year]],_xlfn.ANCHORARRAY('BYROW,BYCOL,MAP Exercises'!$J$111),'BYROW,BYCOL,MAP Exercises'!$L$111:$L$120)</f>
        <v>119.83825000000002</v>
      </c>
    </row>
    <row r="1020" spans="1:11" x14ac:dyDescent="0.4">
      <c r="A1020" t="s">
        <v>1186</v>
      </c>
      <c r="B1020" t="s">
        <v>2051</v>
      </c>
      <c r="C1020" s="1">
        <v>44553</v>
      </c>
      <c r="D1020" t="s">
        <v>166</v>
      </c>
      <c r="E1020" t="s">
        <v>18</v>
      </c>
      <c r="F1020" t="s">
        <v>16</v>
      </c>
      <c r="G1020">
        <f>YEAR(tbl_Order[[#This Row],[OrderDate]])</f>
        <v>2021</v>
      </c>
      <c r="H1020">
        <f>MONTH(tbl_Order[[#This Row],[OrderDate]])</f>
        <v>12</v>
      </c>
      <c r="I1020" t="str">
        <f>TEXT(tbl_Order[[#This Row],[OrderDate]],"mmm")</f>
        <v>Dec</v>
      </c>
      <c r="J1020" s="3">
        <f>SUMIFS(tbl_OrderProduct[LinePrice],tbl_OrderProduct[OrderID],tbl_Order[[#This Row],[OrderID]])</f>
        <v>12.95</v>
      </c>
      <c r="K1020" s="3" cm="1">
        <f t="array" ref="K1020">tbl_Order[[#This Row],[Order Price]]*_xlfn.XLOOKUP(tbl_Order[[#This Row],[Order Year]],_xlfn.ANCHORARRAY('BYROW,BYCOL,MAP Exercises'!$J$111),'BYROW,BYCOL,MAP Exercises'!$L$111:$L$120)</f>
        <v>15.21625</v>
      </c>
    </row>
    <row r="1021" spans="1:11" x14ac:dyDescent="0.4">
      <c r="A1021" t="s">
        <v>1187</v>
      </c>
      <c r="B1021" t="s">
        <v>2368</v>
      </c>
      <c r="C1021" s="1">
        <v>44555</v>
      </c>
      <c r="D1021" t="s">
        <v>15</v>
      </c>
      <c r="E1021" t="s">
        <v>20</v>
      </c>
      <c r="F1021" t="s">
        <v>16</v>
      </c>
      <c r="G1021">
        <f>YEAR(tbl_Order[[#This Row],[OrderDate]])</f>
        <v>2021</v>
      </c>
      <c r="H1021">
        <f>MONTH(tbl_Order[[#This Row],[OrderDate]])</f>
        <v>12</v>
      </c>
      <c r="I1021" t="str">
        <f>TEXT(tbl_Order[[#This Row],[OrderDate]],"mmm")</f>
        <v>Dec</v>
      </c>
      <c r="J1021" s="3">
        <f>SUMIFS(tbl_OrderProduct[LinePrice],tbl_OrderProduct[OrderID],tbl_Order[[#This Row],[OrderID]])</f>
        <v>95.94</v>
      </c>
      <c r="K1021" s="3" cm="1">
        <f t="array" ref="K1021">tbl_Order[[#This Row],[Order Price]]*_xlfn.XLOOKUP(tbl_Order[[#This Row],[Order Year]],_xlfn.ANCHORARRAY('BYROW,BYCOL,MAP Exercises'!$J$111),'BYROW,BYCOL,MAP Exercises'!$L$111:$L$120)</f>
        <v>112.7295</v>
      </c>
    </row>
    <row r="1022" spans="1:11" x14ac:dyDescent="0.4">
      <c r="A1022" t="s">
        <v>1188</v>
      </c>
      <c r="B1022" t="s">
        <v>2464</v>
      </c>
      <c r="C1022" s="1">
        <v>44556</v>
      </c>
      <c r="D1022" t="s">
        <v>17</v>
      </c>
      <c r="E1022" t="s">
        <v>167</v>
      </c>
      <c r="F1022" t="s">
        <v>16</v>
      </c>
      <c r="G1022">
        <f>YEAR(tbl_Order[[#This Row],[OrderDate]])</f>
        <v>2021</v>
      </c>
      <c r="H1022">
        <f>MONTH(tbl_Order[[#This Row],[OrderDate]])</f>
        <v>12</v>
      </c>
      <c r="I1022" t="str">
        <f>TEXT(tbl_Order[[#This Row],[OrderDate]],"mmm")</f>
        <v>Dec</v>
      </c>
      <c r="J1022" s="3">
        <f>SUMIFS(tbl_OrderProduct[LinePrice],tbl_OrderProduct[OrderID],tbl_Order[[#This Row],[OrderID]])</f>
        <v>54.99</v>
      </c>
      <c r="K1022" s="3" cm="1">
        <f t="array" ref="K1022">tbl_Order[[#This Row],[Order Price]]*_xlfn.XLOOKUP(tbl_Order[[#This Row],[Order Year]],_xlfn.ANCHORARRAY('BYROW,BYCOL,MAP Exercises'!$J$111),'BYROW,BYCOL,MAP Exercises'!$L$111:$L$120)</f>
        <v>64.613250000000008</v>
      </c>
    </row>
    <row r="1023" spans="1:11" x14ac:dyDescent="0.4">
      <c r="A1023" t="s">
        <v>1189</v>
      </c>
      <c r="B1023" t="s">
        <v>2588</v>
      </c>
      <c r="C1023" s="1">
        <v>44557</v>
      </c>
      <c r="D1023" t="s">
        <v>15</v>
      </c>
      <c r="E1023" t="s">
        <v>167</v>
      </c>
      <c r="F1023" t="s">
        <v>16</v>
      </c>
      <c r="G1023">
        <f>YEAR(tbl_Order[[#This Row],[OrderDate]])</f>
        <v>2021</v>
      </c>
      <c r="H1023">
        <f>MONTH(tbl_Order[[#This Row],[OrderDate]])</f>
        <v>12</v>
      </c>
      <c r="I1023" t="str">
        <f>TEXT(tbl_Order[[#This Row],[OrderDate]],"mmm")</f>
        <v>Dec</v>
      </c>
      <c r="J1023" s="3">
        <f>SUMIFS(tbl_OrderProduct[LinePrice],tbl_OrderProduct[OrderID],tbl_Order[[#This Row],[OrderID]])</f>
        <v>156.9</v>
      </c>
      <c r="K1023" s="3" cm="1">
        <f t="array" ref="K1023">tbl_Order[[#This Row],[Order Price]]*_xlfn.XLOOKUP(tbl_Order[[#This Row],[Order Year]],_xlfn.ANCHORARRAY('BYROW,BYCOL,MAP Exercises'!$J$111),'BYROW,BYCOL,MAP Exercises'!$L$111:$L$120)</f>
        <v>184.35750000000002</v>
      </c>
    </row>
    <row r="1024" spans="1:11" x14ac:dyDescent="0.4">
      <c r="A1024" t="s">
        <v>1190</v>
      </c>
      <c r="B1024" t="s">
        <v>1813</v>
      </c>
      <c r="C1024" s="1">
        <v>44559</v>
      </c>
      <c r="D1024" t="s">
        <v>15</v>
      </c>
      <c r="E1024" t="s">
        <v>167</v>
      </c>
      <c r="F1024" t="s">
        <v>16</v>
      </c>
      <c r="G1024">
        <f>YEAR(tbl_Order[[#This Row],[OrderDate]])</f>
        <v>2021</v>
      </c>
      <c r="H1024">
        <f>MONTH(tbl_Order[[#This Row],[OrderDate]])</f>
        <v>12</v>
      </c>
      <c r="I1024" t="str">
        <f>TEXT(tbl_Order[[#This Row],[OrderDate]],"mmm")</f>
        <v>Dec</v>
      </c>
      <c r="J1024" s="3">
        <f>SUMIFS(tbl_OrderProduct[LinePrice],tbl_OrderProduct[OrderID],tbl_Order[[#This Row],[OrderID]])</f>
        <v>121.9</v>
      </c>
      <c r="K1024" s="3" cm="1">
        <f t="array" ref="K1024">tbl_Order[[#This Row],[Order Price]]*_xlfn.XLOOKUP(tbl_Order[[#This Row],[Order Year]],_xlfn.ANCHORARRAY('BYROW,BYCOL,MAP Exercises'!$J$111),'BYROW,BYCOL,MAP Exercises'!$L$111:$L$120)</f>
        <v>143.23250000000002</v>
      </c>
    </row>
    <row r="1025" spans="1:11" x14ac:dyDescent="0.4">
      <c r="A1025" t="s">
        <v>1191</v>
      </c>
      <c r="B1025" t="s">
        <v>2439</v>
      </c>
      <c r="C1025" s="1">
        <v>44560</v>
      </c>
      <c r="D1025" t="s">
        <v>15</v>
      </c>
      <c r="E1025" t="s">
        <v>167</v>
      </c>
      <c r="F1025" t="s">
        <v>16</v>
      </c>
      <c r="G1025">
        <f>YEAR(tbl_Order[[#This Row],[OrderDate]])</f>
        <v>2021</v>
      </c>
      <c r="H1025">
        <f>MONTH(tbl_Order[[#This Row],[OrderDate]])</f>
        <v>12</v>
      </c>
      <c r="I1025" t="str">
        <f>TEXT(tbl_Order[[#This Row],[OrderDate]],"mmm")</f>
        <v>Dec</v>
      </c>
      <c r="J1025" s="3">
        <f>SUMIFS(tbl_OrderProduct[LinePrice],tbl_OrderProduct[OrderID],tbl_Order[[#This Row],[OrderID]])</f>
        <v>78</v>
      </c>
      <c r="K1025" s="3" cm="1">
        <f t="array" ref="K1025">tbl_Order[[#This Row],[Order Price]]*_xlfn.XLOOKUP(tbl_Order[[#This Row],[Order Year]],_xlfn.ANCHORARRAY('BYROW,BYCOL,MAP Exercises'!$J$111),'BYROW,BYCOL,MAP Exercises'!$L$111:$L$120)</f>
        <v>91.65</v>
      </c>
    </row>
    <row r="1026" spans="1:11" x14ac:dyDescent="0.4">
      <c r="A1026" t="s">
        <v>1192</v>
      </c>
      <c r="B1026" t="s">
        <v>2505</v>
      </c>
      <c r="C1026" s="1">
        <v>44564</v>
      </c>
      <c r="D1026" t="s">
        <v>17</v>
      </c>
      <c r="E1026" t="s">
        <v>167</v>
      </c>
      <c r="F1026" t="s">
        <v>16</v>
      </c>
      <c r="G1026">
        <f>YEAR(tbl_Order[[#This Row],[OrderDate]])</f>
        <v>2022</v>
      </c>
      <c r="H1026">
        <f>MONTH(tbl_Order[[#This Row],[OrderDate]])</f>
        <v>1</v>
      </c>
      <c r="I1026" t="str">
        <f>TEXT(tbl_Order[[#This Row],[OrderDate]],"mmm")</f>
        <v>Jan</v>
      </c>
      <c r="J1026" s="3">
        <f>SUMIFS(tbl_OrderProduct[LinePrice],tbl_OrderProduct[OrderID],tbl_Order[[#This Row],[OrderID]])</f>
        <v>310.42</v>
      </c>
      <c r="K1026" s="3" cm="1">
        <f t="array" ref="K1026">tbl_Order[[#This Row],[Order Price]]*_xlfn.XLOOKUP(tbl_Order[[#This Row],[Order Year]],_xlfn.ANCHORARRAY('BYROW,BYCOL,MAP Exercises'!$J$111),'BYROW,BYCOL,MAP Exercises'!$L$111:$L$120)</f>
        <v>356.983</v>
      </c>
    </row>
    <row r="1027" spans="1:11" x14ac:dyDescent="0.4">
      <c r="A1027" t="s">
        <v>1193</v>
      </c>
      <c r="B1027" t="s">
        <v>2613</v>
      </c>
      <c r="C1027" s="1">
        <v>44567</v>
      </c>
      <c r="D1027" t="s">
        <v>15</v>
      </c>
      <c r="E1027" t="s">
        <v>167</v>
      </c>
      <c r="F1027" t="s">
        <v>16</v>
      </c>
      <c r="G1027">
        <f>YEAR(tbl_Order[[#This Row],[OrderDate]])</f>
        <v>2022</v>
      </c>
      <c r="H1027">
        <f>MONTH(tbl_Order[[#This Row],[OrderDate]])</f>
        <v>1</v>
      </c>
      <c r="I1027" t="str">
        <f>TEXT(tbl_Order[[#This Row],[OrderDate]],"mmm")</f>
        <v>Jan</v>
      </c>
      <c r="J1027" s="3">
        <f>SUMIFS(tbl_OrderProduct[LinePrice],tbl_OrderProduct[OrderID],tbl_Order[[#This Row],[OrderID]])</f>
        <v>70.989999999999995</v>
      </c>
      <c r="K1027" s="3" cm="1">
        <f t="array" ref="K1027">tbl_Order[[#This Row],[Order Price]]*_xlfn.XLOOKUP(tbl_Order[[#This Row],[Order Year]],_xlfn.ANCHORARRAY('BYROW,BYCOL,MAP Exercises'!$J$111),'BYROW,BYCOL,MAP Exercises'!$L$111:$L$120)</f>
        <v>81.638499999999993</v>
      </c>
    </row>
    <row r="1028" spans="1:11" x14ac:dyDescent="0.4">
      <c r="A1028" t="s">
        <v>1194</v>
      </c>
      <c r="B1028" t="s">
        <v>2422</v>
      </c>
      <c r="C1028" s="1">
        <v>44567</v>
      </c>
      <c r="D1028" t="s">
        <v>17</v>
      </c>
      <c r="E1028" t="s">
        <v>18</v>
      </c>
      <c r="F1028" t="s">
        <v>16</v>
      </c>
      <c r="G1028">
        <f>YEAR(tbl_Order[[#This Row],[OrderDate]])</f>
        <v>2022</v>
      </c>
      <c r="H1028">
        <f>MONTH(tbl_Order[[#This Row],[OrderDate]])</f>
        <v>1</v>
      </c>
      <c r="I1028" t="str">
        <f>TEXT(tbl_Order[[#This Row],[OrderDate]],"mmm")</f>
        <v>Jan</v>
      </c>
      <c r="J1028" s="3">
        <f>SUMIFS(tbl_OrderProduct[LinePrice],tbl_OrderProduct[OrderID],tbl_Order[[#This Row],[OrderID]])</f>
        <v>20.49</v>
      </c>
      <c r="K1028" s="3" cm="1">
        <f t="array" ref="K1028">tbl_Order[[#This Row],[Order Price]]*_xlfn.XLOOKUP(tbl_Order[[#This Row],[Order Year]],_xlfn.ANCHORARRAY('BYROW,BYCOL,MAP Exercises'!$J$111),'BYROW,BYCOL,MAP Exercises'!$L$111:$L$120)</f>
        <v>23.563499999999998</v>
      </c>
    </row>
    <row r="1029" spans="1:11" x14ac:dyDescent="0.4">
      <c r="A1029" t="s">
        <v>1195</v>
      </c>
      <c r="B1029" t="s">
        <v>2376</v>
      </c>
      <c r="C1029" s="1">
        <v>44568</v>
      </c>
      <c r="D1029" t="s">
        <v>17</v>
      </c>
      <c r="E1029" t="s">
        <v>167</v>
      </c>
      <c r="F1029" t="s">
        <v>16</v>
      </c>
      <c r="G1029">
        <f>YEAR(tbl_Order[[#This Row],[OrderDate]])</f>
        <v>2022</v>
      </c>
      <c r="H1029">
        <f>MONTH(tbl_Order[[#This Row],[OrderDate]])</f>
        <v>1</v>
      </c>
      <c r="I1029" t="str">
        <f>TEXT(tbl_Order[[#This Row],[OrderDate]],"mmm")</f>
        <v>Jan</v>
      </c>
      <c r="J1029" s="3">
        <f>SUMIFS(tbl_OrderProduct[LinePrice],tbl_OrderProduct[OrderID],tbl_Order[[#This Row],[OrderID]])</f>
        <v>85.49</v>
      </c>
      <c r="K1029" s="3" cm="1">
        <f t="array" ref="K1029">tbl_Order[[#This Row],[Order Price]]*_xlfn.XLOOKUP(tbl_Order[[#This Row],[Order Year]],_xlfn.ANCHORARRAY('BYROW,BYCOL,MAP Exercises'!$J$111),'BYROW,BYCOL,MAP Exercises'!$L$111:$L$120)</f>
        <v>98.313499999999991</v>
      </c>
    </row>
    <row r="1030" spans="1:11" x14ac:dyDescent="0.4">
      <c r="A1030" t="s">
        <v>1196</v>
      </c>
      <c r="B1030" t="s">
        <v>2626</v>
      </c>
      <c r="C1030" s="1">
        <v>44568</v>
      </c>
      <c r="D1030" t="s">
        <v>166</v>
      </c>
      <c r="E1030" t="s">
        <v>167</v>
      </c>
      <c r="F1030" t="s">
        <v>16</v>
      </c>
      <c r="G1030">
        <f>YEAR(tbl_Order[[#This Row],[OrderDate]])</f>
        <v>2022</v>
      </c>
      <c r="H1030">
        <f>MONTH(tbl_Order[[#This Row],[OrderDate]])</f>
        <v>1</v>
      </c>
      <c r="I1030" t="str">
        <f>TEXT(tbl_Order[[#This Row],[OrderDate]],"mmm")</f>
        <v>Jan</v>
      </c>
      <c r="J1030" s="3">
        <f>SUMIFS(tbl_OrderProduct[LinePrice],tbl_OrderProduct[OrderID],tbl_Order[[#This Row],[OrderID]])</f>
        <v>181.48</v>
      </c>
      <c r="K1030" s="3" cm="1">
        <f t="array" ref="K1030">tbl_Order[[#This Row],[Order Price]]*_xlfn.XLOOKUP(tbl_Order[[#This Row],[Order Year]],_xlfn.ANCHORARRAY('BYROW,BYCOL,MAP Exercises'!$J$111),'BYROW,BYCOL,MAP Exercises'!$L$111:$L$120)</f>
        <v>208.70199999999997</v>
      </c>
    </row>
    <row r="1031" spans="1:11" x14ac:dyDescent="0.4">
      <c r="A1031" t="s">
        <v>1197</v>
      </c>
      <c r="B1031" t="s">
        <v>1900</v>
      </c>
      <c r="C1031" s="1">
        <v>44571</v>
      </c>
      <c r="D1031" t="s">
        <v>15</v>
      </c>
      <c r="E1031" t="s">
        <v>167</v>
      </c>
      <c r="F1031" t="s">
        <v>16</v>
      </c>
      <c r="G1031">
        <f>YEAR(tbl_Order[[#This Row],[OrderDate]])</f>
        <v>2022</v>
      </c>
      <c r="H1031">
        <f>MONTH(tbl_Order[[#This Row],[OrderDate]])</f>
        <v>1</v>
      </c>
      <c r="I1031" t="str">
        <f>TEXT(tbl_Order[[#This Row],[OrderDate]],"mmm")</f>
        <v>Jan</v>
      </c>
      <c r="J1031" s="3">
        <f>SUMIFS(tbl_OrderProduct[LinePrice],tbl_OrderProduct[OrderID],tbl_Order[[#This Row],[OrderID]])</f>
        <v>80.400000000000006</v>
      </c>
      <c r="K1031" s="3" cm="1">
        <f t="array" ref="K1031">tbl_Order[[#This Row],[Order Price]]*_xlfn.XLOOKUP(tbl_Order[[#This Row],[Order Year]],_xlfn.ANCHORARRAY('BYROW,BYCOL,MAP Exercises'!$J$111),'BYROW,BYCOL,MAP Exercises'!$L$111:$L$120)</f>
        <v>92.46</v>
      </c>
    </row>
    <row r="1032" spans="1:11" x14ac:dyDescent="0.4">
      <c r="A1032" t="s">
        <v>1198</v>
      </c>
      <c r="B1032" t="s">
        <v>2360</v>
      </c>
      <c r="C1032" s="1">
        <v>44573</v>
      </c>
      <c r="D1032" t="s">
        <v>15</v>
      </c>
      <c r="E1032" t="s">
        <v>18</v>
      </c>
      <c r="F1032" t="s">
        <v>16</v>
      </c>
      <c r="G1032">
        <f>YEAR(tbl_Order[[#This Row],[OrderDate]])</f>
        <v>2022</v>
      </c>
      <c r="H1032">
        <f>MONTH(tbl_Order[[#This Row],[OrderDate]])</f>
        <v>1</v>
      </c>
      <c r="I1032" t="str">
        <f>TEXT(tbl_Order[[#This Row],[OrderDate]],"mmm")</f>
        <v>Jan</v>
      </c>
      <c r="J1032" s="3">
        <f>SUMIFS(tbl_OrderProduct[LinePrice],tbl_OrderProduct[OrderID],tbl_Order[[#This Row],[OrderID]])</f>
        <v>20.49</v>
      </c>
      <c r="K1032" s="3" cm="1">
        <f t="array" ref="K1032">tbl_Order[[#This Row],[Order Price]]*_xlfn.XLOOKUP(tbl_Order[[#This Row],[Order Year]],_xlfn.ANCHORARRAY('BYROW,BYCOL,MAP Exercises'!$J$111),'BYROW,BYCOL,MAP Exercises'!$L$111:$L$120)</f>
        <v>23.563499999999998</v>
      </c>
    </row>
    <row r="1033" spans="1:11" x14ac:dyDescent="0.4">
      <c r="A1033" t="s">
        <v>1199</v>
      </c>
      <c r="B1033" t="s">
        <v>1792</v>
      </c>
      <c r="C1033" s="1">
        <v>44574</v>
      </c>
      <c r="D1033" t="s">
        <v>15</v>
      </c>
      <c r="E1033" t="s">
        <v>18</v>
      </c>
      <c r="F1033" t="s">
        <v>16</v>
      </c>
      <c r="G1033">
        <f>YEAR(tbl_Order[[#This Row],[OrderDate]])</f>
        <v>2022</v>
      </c>
      <c r="H1033">
        <f>MONTH(tbl_Order[[#This Row],[OrderDate]])</f>
        <v>1</v>
      </c>
      <c r="I1033" t="str">
        <f>TEXT(tbl_Order[[#This Row],[OrderDate]],"mmm")</f>
        <v>Jan</v>
      </c>
      <c r="J1033" s="3">
        <f>SUMIFS(tbl_OrderProduct[LinePrice],tbl_OrderProduct[OrderID],tbl_Order[[#This Row],[OrderID]])</f>
        <v>115.94</v>
      </c>
      <c r="K1033" s="3" cm="1">
        <f t="array" ref="K1033">tbl_Order[[#This Row],[Order Price]]*_xlfn.XLOOKUP(tbl_Order[[#This Row],[Order Year]],_xlfn.ANCHORARRAY('BYROW,BYCOL,MAP Exercises'!$J$111),'BYROW,BYCOL,MAP Exercises'!$L$111:$L$120)</f>
        <v>133.33099999999999</v>
      </c>
    </row>
    <row r="1034" spans="1:11" x14ac:dyDescent="0.4">
      <c r="A1034" t="s">
        <v>1200</v>
      </c>
      <c r="B1034" t="s">
        <v>1883</v>
      </c>
      <c r="C1034" s="1">
        <v>44575</v>
      </c>
      <c r="D1034" t="s">
        <v>17</v>
      </c>
      <c r="E1034" t="s">
        <v>167</v>
      </c>
      <c r="F1034" t="s">
        <v>16</v>
      </c>
      <c r="G1034">
        <f>YEAR(tbl_Order[[#This Row],[OrderDate]])</f>
        <v>2022</v>
      </c>
      <c r="H1034">
        <f>MONTH(tbl_Order[[#This Row],[OrderDate]])</f>
        <v>1</v>
      </c>
      <c r="I1034" t="str">
        <f>TEXT(tbl_Order[[#This Row],[OrderDate]],"mmm")</f>
        <v>Jan</v>
      </c>
      <c r="J1034" s="3">
        <f>SUMIFS(tbl_OrderProduct[LinePrice],tbl_OrderProduct[OrderID],tbl_Order[[#This Row],[OrderID]])</f>
        <v>338.46000000000004</v>
      </c>
      <c r="K1034" s="3" cm="1">
        <f t="array" ref="K1034">tbl_Order[[#This Row],[Order Price]]*_xlfn.XLOOKUP(tbl_Order[[#This Row],[Order Year]],_xlfn.ANCHORARRAY('BYROW,BYCOL,MAP Exercises'!$J$111),'BYROW,BYCOL,MAP Exercises'!$L$111:$L$120)</f>
        <v>389.22899999999998</v>
      </c>
    </row>
    <row r="1035" spans="1:11" x14ac:dyDescent="0.4">
      <c r="A1035" t="s">
        <v>1201</v>
      </c>
      <c r="B1035" t="s">
        <v>1782</v>
      </c>
      <c r="C1035" s="1">
        <v>44578</v>
      </c>
      <c r="D1035" t="s">
        <v>17</v>
      </c>
      <c r="E1035" t="s">
        <v>167</v>
      </c>
      <c r="F1035" t="s">
        <v>16</v>
      </c>
      <c r="G1035">
        <f>YEAR(tbl_Order[[#This Row],[OrderDate]])</f>
        <v>2022</v>
      </c>
      <c r="H1035">
        <f>MONTH(tbl_Order[[#This Row],[OrderDate]])</f>
        <v>1</v>
      </c>
      <c r="I1035" t="str">
        <f>TEXT(tbl_Order[[#This Row],[OrderDate]],"mmm")</f>
        <v>Jan</v>
      </c>
      <c r="J1035" s="3">
        <f>SUMIFS(tbl_OrderProduct[LinePrice],tbl_OrderProduct[OrderID],tbl_Order[[#This Row],[OrderID]])</f>
        <v>50.95</v>
      </c>
      <c r="K1035" s="3" cm="1">
        <f t="array" ref="K1035">tbl_Order[[#This Row],[Order Price]]*_xlfn.XLOOKUP(tbl_Order[[#This Row],[Order Year]],_xlfn.ANCHORARRAY('BYROW,BYCOL,MAP Exercises'!$J$111),'BYROW,BYCOL,MAP Exercises'!$L$111:$L$120)</f>
        <v>58.592500000000001</v>
      </c>
    </row>
    <row r="1036" spans="1:11" x14ac:dyDescent="0.4">
      <c r="A1036" t="s">
        <v>1202</v>
      </c>
      <c r="B1036" t="s">
        <v>2630</v>
      </c>
      <c r="C1036" s="1">
        <v>44578</v>
      </c>
      <c r="D1036" t="s">
        <v>17</v>
      </c>
      <c r="E1036" t="s">
        <v>167</v>
      </c>
      <c r="F1036" t="s">
        <v>16</v>
      </c>
      <c r="G1036">
        <f>YEAR(tbl_Order[[#This Row],[OrderDate]])</f>
        <v>2022</v>
      </c>
      <c r="H1036">
        <f>MONTH(tbl_Order[[#This Row],[OrderDate]])</f>
        <v>1</v>
      </c>
      <c r="I1036" t="str">
        <f>TEXT(tbl_Order[[#This Row],[OrderDate]],"mmm")</f>
        <v>Jan</v>
      </c>
      <c r="J1036" s="3">
        <f>SUMIFS(tbl_OrderProduct[LinePrice],tbl_OrderProduct[OrderID],tbl_Order[[#This Row],[OrderID]])</f>
        <v>19.95</v>
      </c>
      <c r="K1036" s="3" cm="1">
        <f t="array" ref="K1036">tbl_Order[[#This Row],[Order Price]]*_xlfn.XLOOKUP(tbl_Order[[#This Row],[Order Year]],_xlfn.ANCHORARRAY('BYROW,BYCOL,MAP Exercises'!$J$111),'BYROW,BYCOL,MAP Exercises'!$L$111:$L$120)</f>
        <v>22.942499999999999</v>
      </c>
    </row>
    <row r="1037" spans="1:11" x14ac:dyDescent="0.4">
      <c r="A1037" t="s">
        <v>1203</v>
      </c>
      <c r="B1037" t="s">
        <v>2483</v>
      </c>
      <c r="C1037" s="1">
        <v>44581</v>
      </c>
      <c r="D1037" t="s">
        <v>166</v>
      </c>
      <c r="E1037" t="s">
        <v>167</v>
      </c>
      <c r="F1037" t="s">
        <v>16</v>
      </c>
      <c r="G1037">
        <f>YEAR(tbl_Order[[#This Row],[OrderDate]])</f>
        <v>2022</v>
      </c>
      <c r="H1037">
        <f>MONTH(tbl_Order[[#This Row],[OrderDate]])</f>
        <v>1</v>
      </c>
      <c r="I1037" t="str">
        <f>TEXT(tbl_Order[[#This Row],[OrderDate]],"mmm")</f>
        <v>Jan</v>
      </c>
      <c r="J1037" s="3">
        <f>SUMIFS(tbl_OrderProduct[LinePrice],tbl_OrderProduct[OrderID],tbl_Order[[#This Row],[OrderID]])</f>
        <v>172.38</v>
      </c>
      <c r="K1037" s="3" cm="1">
        <f t="array" ref="K1037">tbl_Order[[#This Row],[Order Price]]*_xlfn.XLOOKUP(tbl_Order[[#This Row],[Order Year]],_xlfn.ANCHORARRAY('BYROW,BYCOL,MAP Exercises'!$J$111),'BYROW,BYCOL,MAP Exercises'!$L$111:$L$120)</f>
        <v>198.23699999999997</v>
      </c>
    </row>
    <row r="1038" spans="1:11" x14ac:dyDescent="0.4">
      <c r="A1038" t="s">
        <v>1204</v>
      </c>
      <c r="B1038" t="s">
        <v>2044</v>
      </c>
      <c r="C1038" s="1">
        <v>44583</v>
      </c>
      <c r="D1038" t="s">
        <v>15</v>
      </c>
      <c r="E1038" t="s">
        <v>167</v>
      </c>
      <c r="F1038" t="s">
        <v>16</v>
      </c>
      <c r="G1038">
        <f>YEAR(tbl_Order[[#This Row],[OrderDate]])</f>
        <v>2022</v>
      </c>
      <c r="H1038">
        <f>MONTH(tbl_Order[[#This Row],[OrderDate]])</f>
        <v>1</v>
      </c>
      <c r="I1038" t="str">
        <f>TEXT(tbl_Order[[#This Row],[OrderDate]],"mmm")</f>
        <v>Jan</v>
      </c>
      <c r="J1038" s="3">
        <f>SUMIFS(tbl_OrderProduct[LinePrice],tbl_OrderProduct[OrderID],tbl_Order[[#This Row],[OrderID]])</f>
        <v>105</v>
      </c>
      <c r="K1038" s="3" cm="1">
        <f t="array" ref="K1038">tbl_Order[[#This Row],[Order Price]]*_xlfn.XLOOKUP(tbl_Order[[#This Row],[Order Year]],_xlfn.ANCHORARRAY('BYROW,BYCOL,MAP Exercises'!$J$111),'BYROW,BYCOL,MAP Exercises'!$L$111:$L$120)</f>
        <v>120.74999999999999</v>
      </c>
    </row>
    <row r="1039" spans="1:11" x14ac:dyDescent="0.4">
      <c r="A1039" t="s">
        <v>1205</v>
      </c>
      <c r="B1039" t="s">
        <v>2410</v>
      </c>
      <c r="C1039" s="1">
        <v>44587</v>
      </c>
      <c r="D1039" t="s">
        <v>15</v>
      </c>
      <c r="E1039" t="s">
        <v>20</v>
      </c>
      <c r="F1039" t="s">
        <v>16</v>
      </c>
      <c r="G1039">
        <f>YEAR(tbl_Order[[#This Row],[OrderDate]])</f>
        <v>2022</v>
      </c>
      <c r="H1039">
        <f>MONTH(tbl_Order[[#This Row],[OrderDate]])</f>
        <v>1</v>
      </c>
      <c r="I1039" t="str">
        <f>TEXT(tbl_Order[[#This Row],[OrderDate]],"mmm")</f>
        <v>Jan</v>
      </c>
      <c r="J1039" s="3">
        <f>SUMIFS(tbl_OrderProduct[LinePrice],tbl_OrderProduct[OrderID],tbl_Order[[#This Row],[OrderID]])</f>
        <v>17</v>
      </c>
      <c r="K1039" s="3" cm="1">
        <f t="array" ref="K1039">tbl_Order[[#This Row],[Order Price]]*_xlfn.XLOOKUP(tbl_Order[[#This Row],[Order Year]],_xlfn.ANCHORARRAY('BYROW,BYCOL,MAP Exercises'!$J$111),'BYROW,BYCOL,MAP Exercises'!$L$111:$L$120)</f>
        <v>19.549999999999997</v>
      </c>
    </row>
    <row r="1040" spans="1:11" x14ac:dyDescent="0.4">
      <c r="A1040" t="s">
        <v>1206</v>
      </c>
      <c r="B1040" t="s">
        <v>2560</v>
      </c>
      <c r="C1040" s="1">
        <v>44590</v>
      </c>
      <c r="D1040" t="s">
        <v>15</v>
      </c>
      <c r="E1040" t="s">
        <v>18</v>
      </c>
      <c r="F1040" t="s">
        <v>16</v>
      </c>
      <c r="G1040">
        <f>YEAR(tbl_Order[[#This Row],[OrderDate]])</f>
        <v>2022</v>
      </c>
      <c r="H1040">
        <f>MONTH(tbl_Order[[#This Row],[OrderDate]])</f>
        <v>1</v>
      </c>
      <c r="I1040" t="str">
        <f>TEXT(tbl_Order[[#This Row],[OrderDate]],"mmm")</f>
        <v>Jan</v>
      </c>
      <c r="J1040" s="3">
        <f>SUMIFS(tbl_OrderProduct[LinePrice],tbl_OrderProduct[OrderID],tbl_Order[[#This Row],[OrderID]])</f>
        <v>115.47</v>
      </c>
      <c r="K1040" s="3" cm="1">
        <f t="array" ref="K1040">tbl_Order[[#This Row],[Order Price]]*_xlfn.XLOOKUP(tbl_Order[[#This Row],[Order Year]],_xlfn.ANCHORARRAY('BYROW,BYCOL,MAP Exercises'!$J$111),'BYROW,BYCOL,MAP Exercises'!$L$111:$L$120)</f>
        <v>132.79049999999998</v>
      </c>
    </row>
    <row r="1041" spans="1:11" x14ac:dyDescent="0.4">
      <c r="A1041" t="s">
        <v>1207</v>
      </c>
      <c r="B1041" t="s">
        <v>2564</v>
      </c>
      <c r="C1041" s="1">
        <v>44594</v>
      </c>
      <c r="D1041" t="s">
        <v>17</v>
      </c>
      <c r="E1041" t="s">
        <v>167</v>
      </c>
      <c r="F1041" t="s">
        <v>16</v>
      </c>
      <c r="G1041">
        <f>YEAR(tbl_Order[[#This Row],[OrderDate]])</f>
        <v>2022</v>
      </c>
      <c r="H1041">
        <f>MONTH(tbl_Order[[#This Row],[OrderDate]])</f>
        <v>2</v>
      </c>
      <c r="I1041" t="str">
        <f>TEXT(tbl_Order[[#This Row],[OrderDate]],"mmm")</f>
        <v>Feb</v>
      </c>
      <c r="J1041" s="3">
        <f>SUMIFS(tbl_OrderProduct[LinePrice],tbl_OrderProduct[OrderID],tbl_Order[[#This Row],[OrderID]])</f>
        <v>69.44</v>
      </c>
      <c r="K1041" s="3" cm="1">
        <f t="array" ref="K1041">tbl_Order[[#This Row],[Order Price]]*_xlfn.XLOOKUP(tbl_Order[[#This Row],[Order Year]],_xlfn.ANCHORARRAY('BYROW,BYCOL,MAP Exercises'!$J$111),'BYROW,BYCOL,MAP Exercises'!$L$111:$L$120)</f>
        <v>79.855999999999995</v>
      </c>
    </row>
    <row r="1042" spans="1:11" x14ac:dyDescent="0.4">
      <c r="A1042" t="s">
        <v>1208</v>
      </c>
      <c r="B1042" t="s">
        <v>1797</v>
      </c>
      <c r="C1042" s="1">
        <v>44595</v>
      </c>
      <c r="D1042" t="s">
        <v>17</v>
      </c>
      <c r="E1042" t="s">
        <v>20</v>
      </c>
      <c r="F1042" t="s">
        <v>16</v>
      </c>
      <c r="G1042">
        <f>YEAR(tbl_Order[[#This Row],[OrderDate]])</f>
        <v>2022</v>
      </c>
      <c r="H1042">
        <f>MONTH(tbl_Order[[#This Row],[OrderDate]])</f>
        <v>2</v>
      </c>
      <c r="I1042" t="str">
        <f>TEXT(tbl_Order[[#This Row],[OrderDate]],"mmm")</f>
        <v>Feb</v>
      </c>
      <c r="J1042" s="3">
        <f>SUMIFS(tbl_OrderProduct[LinePrice],tbl_OrderProduct[OrderID],tbl_Order[[#This Row],[OrderID]])</f>
        <v>502.33000000000004</v>
      </c>
      <c r="K1042" s="3" cm="1">
        <f t="array" ref="K1042">tbl_Order[[#This Row],[Order Price]]*_xlfn.XLOOKUP(tbl_Order[[#This Row],[Order Year]],_xlfn.ANCHORARRAY('BYROW,BYCOL,MAP Exercises'!$J$111),'BYROW,BYCOL,MAP Exercises'!$L$111:$L$120)</f>
        <v>577.67949999999996</v>
      </c>
    </row>
    <row r="1043" spans="1:11" x14ac:dyDescent="0.4">
      <c r="A1043" t="s">
        <v>1209</v>
      </c>
      <c r="B1043" t="s">
        <v>2315</v>
      </c>
      <c r="C1043" s="1">
        <v>44596</v>
      </c>
      <c r="D1043" t="s">
        <v>166</v>
      </c>
      <c r="E1043" t="s">
        <v>167</v>
      </c>
      <c r="F1043" t="s">
        <v>16</v>
      </c>
      <c r="G1043">
        <f>YEAR(tbl_Order[[#This Row],[OrderDate]])</f>
        <v>2022</v>
      </c>
      <c r="H1043">
        <f>MONTH(tbl_Order[[#This Row],[OrderDate]])</f>
        <v>2</v>
      </c>
      <c r="I1043" t="str">
        <f>TEXT(tbl_Order[[#This Row],[OrderDate]],"mmm")</f>
        <v>Feb</v>
      </c>
      <c r="J1043" s="3">
        <f>SUMIFS(tbl_OrderProduct[LinePrice],tbl_OrderProduct[OrderID],tbl_Order[[#This Row],[OrderID]])</f>
        <v>169.9</v>
      </c>
      <c r="K1043" s="3" cm="1">
        <f t="array" ref="K1043">tbl_Order[[#This Row],[Order Price]]*_xlfn.XLOOKUP(tbl_Order[[#This Row],[Order Year]],_xlfn.ANCHORARRAY('BYROW,BYCOL,MAP Exercises'!$J$111),'BYROW,BYCOL,MAP Exercises'!$L$111:$L$120)</f>
        <v>195.38499999999999</v>
      </c>
    </row>
    <row r="1044" spans="1:11" x14ac:dyDescent="0.4">
      <c r="A1044" t="s">
        <v>1210</v>
      </c>
      <c r="B1044" t="s">
        <v>2237</v>
      </c>
      <c r="C1044" s="1">
        <v>44599</v>
      </c>
      <c r="D1044" t="s">
        <v>15</v>
      </c>
      <c r="E1044" t="s">
        <v>18</v>
      </c>
      <c r="F1044" t="s">
        <v>16</v>
      </c>
      <c r="G1044">
        <f>YEAR(tbl_Order[[#This Row],[OrderDate]])</f>
        <v>2022</v>
      </c>
      <c r="H1044">
        <f>MONTH(tbl_Order[[#This Row],[OrderDate]])</f>
        <v>2</v>
      </c>
      <c r="I1044" t="str">
        <f>TEXT(tbl_Order[[#This Row],[OrderDate]],"mmm")</f>
        <v>Feb</v>
      </c>
      <c r="J1044" s="3">
        <f>SUMIFS(tbl_OrderProduct[LinePrice],tbl_OrderProduct[OrderID],tbl_Order[[#This Row],[OrderID]])</f>
        <v>17.5</v>
      </c>
      <c r="K1044" s="3" cm="1">
        <f t="array" ref="K1044">tbl_Order[[#This Row],[Order Price]]*_xlfn.XLOOKUP(tbl_Order[[#This Row],[Order Year]],_xlfn.ANCHORARRAY('BYROW,BYCOL,MAP Exercises'!$J$111),'BYROW,BYCOL,MAP Exercises'!$L$111:$L$120)</f>
        <v>20.125</v>
      </c>
    </row>
    <row r="1045" spans="1:11" x14ac:dyDescent="0.4">
      <c r="A1045" t="s">
        <v>1211</v>
      </c>
      <c r="B1045" t="s">
        <v>1788</v>
      </c>
      <c r="C1045" s="1">
        <v>44599</v>
      </c>
      <c r="D1045" t="s">
        <v>15</v>
      </c>
      <c r="E1045" t="s">
        <v>18</v>
      </c>
      <c r="F1045" t="s">
        <v>16</v>
      </c>
      <c r="G1045">
        <f>YEAR(tbl_Order[[#This Row],[OrderDate]])</f>
        <v>2022</v>
      </c>
      <c r="H1045">
        <f>MONTH(tbl_Order[[#This Row],[OrderDate]])</f>
        <v>2</v>
      </c>
      <c r="I1045" t="str">
        <f>TEXT(tbl_Order[[#This Row],[OrderDate]],"mmm")</f>
        <v>Feb</v>
      </c>
      <c r="J1045" s="3">
        <f>SUMIFS(tbl_OrderProduct[LinePrice],tbl_OrderProduct[OrderID],tbl_Order[[#This Row],[OrderID]])</f>
        <v>67</v>
      </c>
      <c r="K1045" s="3" cm="1">
        <f t="array" ref="K1045">tbl_Order[[#This Row],[Order Price]]*_xlfn.XLOOKUP(tbl_Order[[#This Row],[Order Year]],_xlfn.ANCHORARRAY('BYROW,BYCOL,MAP Exercises'!$J$111),'BYROW,BYCOL,MAP Exercises'!$L$111:$L$120)</f>
        <v>77.05</v>
      </c>
    </row>
    <row r="1046" spans="1:11" x14ac:dyDescent="0.4">
      <c r="A1046" t="s">
        <v>1212</v>
      </c>
      <c r="B1046" t="s">
        <v>1909</v>
      </c>
      <c r="C1046" s="1">
        <v>44602</v>
      </c>
      <c r="D1046" t="s">
        <v>15</v>
      </c>
      <c r="E1046" t="s">
        <v>18</v>
      </c>
      <c r="F1046" t="s">
        <v>16</v>
      </c>
      <c r="G1046">
        <f>YEAR(tbl_Order[[#This Row],[OrderDate]])</f>
        <v>2022</v>
      </c>
      <c r="H1046">
        <f>MONTH(tbl_Order[[#This Row],[OrderDate]])</f>
        <v>2</v>
      </c>
      <c r="I1046" t="str">
        <f>TEXT(tbl_Order[[#This Row],[OrderDate]],"mmm")</f>
        <v>Feb</v>
      </c>
      <c r="J1046" s="3">
        <f>SUMIFS(tbl_OrderProduct[LinePrice],tbl_OrderProduct[OrderID],tbl_Order[[#This Row],[OrderID]])</f>
        <v>24</v>
      </c>
      <c r="K1046" s="3" cm="1">
        <f t="array" ref="K1046">tbl_Order[[#This Row],[Order Price]]*_xlfn.XLOOKUP(tbl_Order[[#This Row],[Order Year]],_xlfn.ANCHORARRAY('BYROW,BYCOL,MAP Exercises'!$J$111),'BYROW,BYCOL,MAP Exercises'!$L$111:$L$120)</f>
        <v>27.599999999999998</v>
      </c>
    </row>
    <row r="1047" spans="1:11" x14ac:dyDescent="0.4">
      <c r="A1047" t="s">
        <v>1213</v>
      </c>
      <c r="B1047" t="s">
        <v>2006</v>
      </c>
      <c r="C1047" s="1">
        <v>44604</v>
      </c>
      <c r="D1047" t="s">
        <v>15</v>
      </c>
      <c r="E1047" t="s">
        <v>20</v>
      </c>
      <c r="F1047" t="s">
        <v>16</v>
      </c>
      <c r="G1047">
        <f>YEAR(tbl_Order[[#This Row],[OrderDate]])</f>
        <v>2022</v>
      </c>
      <c r="H1047">
        <f>MONTH(tbl_Order[[#This Row],[OrderDate]])</f>
        <v>2</v>
      </c>
      <c r="I1047" t="str">
        <f>TEXT(tbl_Order[[#This Row],[OrderDate]],"mmm")</f>
        <v>Feb</v>
      </c>
      <c r="J1047" s="3">
        <f>SUMIFS(tbl_OrderProduct[LinePrice],tbl_OrderProduct[OrderID],tbl_Order[[#This Row],[OrderID]])</f>
        <v>375.24</v>
      </c>
      <c r="K1047" s="3" cm="1">
        <f t="array" ref="K1047">tbl_Order[[#This Row],[Order Price]]*_xlfn.XLOOKUP(tbl_Order[[#This Row],[Order Year]],_xlfn.ANCHORARRAY('BYROW,BYCOL,MAP Exercises'!$J$111),'BYROW,BYCOL,MAP Exercises'!$L$111:$L$120)</f>
        <v>431.52599999999995</v>
      </c>
    </row>
    <row r="1048" spans="1:11" x14ac:dyDescent="0.4">
      <c r="A1048" t="s">
        <v>1214</v>
      </c>
      <c r="B1048" t="s">
        <v>2357</v>
      </c>
      <c r="C1048" s="1">
        <v>44606</v>
      </c>
      <c r="D1048" t="s">
        <v>15</v>
      </c>
      <c r="E1048" t="s">
        <v>18</v>
      </c>
      <c r="F1048" t="s">
        <v>16</v>
      </c>
      <c r="G1048">
        <f>YEAR(tbl_Order[[#This Row],[OrderDate]])</f>
        <v>2022</v>
      </c>
      <c r="H1048">
        <f>MONTH(tbl_Order[[#This Row],[OrderDate]])</f>
        <v>2</v>
      </c>
      <c r="I1048" t="str">
        <f>TEXT(tbl_Order[[#This Row],[OrderDate]],"mmm")</f>
        <v>Feb</v>
      </c>
      <c r="J1048" s="3">
        <f>SUMIFS(tbl_OrderProduct[LinePrice],tbl_OrderProduct[OrderID],tbl_Order[[#This Row],[OrderID]])</f>
        <v>121.95</v>
      </c>
      <c r="K1048" s="3" cm="1">
        <f t="array" ref="K1048">tbl_Order[[#This Row],[Order Price]]*_xlfn.XLOOKUP(tbl_Order[[#This Row],[Order Year]],_xlfn.ANCHORARRAY('BYROW,BYCOL,MAP Exercises'!$J$111),'BYROW,BYCOL,MAP Exercises'!$L$111:$L$120)</f>
        <v>140.24249999999998</v>
      </c>
    </row>
    <row r="1049" spans="1:11" x14ac:dyDescent="0.4">
      <c r="A1049" t="s">
        <v>1215</v>
      </c>
      <c r="B1049" t="s">
        <v>2532</v>
      </c>
      <c r="C1049" s="1">
        <v>44609</v>
      </c>
      <c r="D1049" t="s">
        <v>15</v>
      </c>
      <c r="E1049" t="s">
        <v>167</v>
      </c>
      <c r="F1049" t="s">
        <v>16</v>
      </c>
      <c r="G1049">
        <f>YEAR(tbl_Order[[#This Row],[OrderDate]])</f>
        <v>2022</v>
      </c>
      <c r="H1049">
        <f>MONTH(tbl_Order[[#This Row],[OrderDate]])</f>
        <v>2</v>
      </c>
      <c r="I1049" t="str">
        <f>TEXT(tbl_Order[[#This Row],[OrderDate]],"mmm")</f>
        <v>Feb</v>
      </c>
      <c r="J1049" s="3">
        <f>SUMIFS(tbl_OrderProduct[LinePrice],tbl_OrderProduct[OrderID],tbl_Order[[#This Row],[OrderID]])</f>
        <v>23.95</v>
      </c>
      <c r="K1049" s="3" cm="1">
        <f t="array" ref="K1049">tbl_Order[[#This Row],[Order Price]]*_xlfn.XLOOKUP(tbl_Order[[#This Row],[Order Year]],_xlfn.ANCHORARRAY('BYROW,BYCOL,MAP Exercises'!$J$111),'BYROW,BYCOL,MAP Exercises'!$L$111:$L$120)</f>
        <v>27.542499999999997</v>
      </c>
    </row>
    <row r="1050" spans="1:11" x14ac:dyDescent="0.4">
      <c r="A1050" t="s">
        <v>1216</v>
      </c>
      <c r="B1050" t="s">
        <v>2019</v>
      </c>
      <c r="C1050" s="1">
        <v>44610</v>
      </c>
      <c r="D1050" t="s">
        <v>15</v>
      </c>
      <c r="E1050" t="s">
        <v>167</v>
      </c>
      <c r="F1050" t="s">
        <v>16</v>
      </c>
      <c r="G1050">
        <f>YEAR(tbl_Order[[#This Row],[OrderDate]])</f>
        <v>2022</v>
      </c>
      <c r="H1050">
        <f>MONTH(tbl_Order[[#This Row],[OrderDate]])</f>
        <v>2</v>
      </c>
      <c r="I1050" t="str">
        <f>TEXT(tbl_Order[[#This Row],[OrderDate]],"mmm")</f>
        <v>Feb</v>
      </c>
      <c r="J1050" s="3">
        <f>SUMIFS(tbl_OrderProduct[LinePrice],tbl_OrderProduct[OrderID],tbl_Order[[#This Row],[OrderID]])</f>
        <v>58</v>
      </c>
      <c r="K1050" s="3" cm="1">
        <f t="array" ref="K1050">tbl_Order[[#This Row],[Order Price]]*_xlfn.XLOOKUP(tbl_Order[[#This Row],[Order Year]],_xlfn.ANCHORARRAY('BYROW,BYCOL,MAP Exercises'!$J$111),'BYROW,BYCOL,MAP Exercises'!$L$111:$L$120)</f>
        <v>66.699999999999989</v>
      </c>
    </row>
    <row r="1051" spans="1:11" x14ac:dyDescent="0.4">
      <c r="A1051" t="s">
        <v>1217</v>
      </c>
      <c r="B1051" t="s">
        <v>1987</v>
      </c>
      <c r="C1051" s="1">
        <v>44610</v>
      </c>
      <c r="D1051" t="s">
        <v>17</v>
      </c>
      <c r="E1051" t="s">
        <v>167</v>
      </c>
      <c r="F1051" t="s">
        <v>16</v>
      </c>
      <c r="G1051">
        <f>YEAR(tbl_Order[[#This Row],[OrderDate]])</f>
        <v>2022</v>
      </c>
      <c r="H1051">
        <f>MONTH(tbl_Order[[#This Row],[OrderDate]])</f>
        <v>2</v>
      </c>
      <c r="I1051" t="str">
        <f>TEXT(tbl_Order[[#This Row],[OrderDate]],"mmm")</f>
        <v>Feb</v>
      </c>
      <c r="J1051" s="3">
        <f>SUMIFS(tbl_OrderProduct[LinePrice],tbl_OrderProduct[OrderID],tbl_Order[[#This Row],[OrderID]])</f>
        <v>31</v>
      </c>
      <c r="K1051" s="3" cm="1">
        <f t="array" ref="K1051">tbl_Order[[#This Row],[Order Price]]*_xlfn.XLOOKUP(tbl_Order[[#This Row],[Order Year]],_xlfn.ANCHORARRAY('BYROW,BYCOL,MAP Exercises'!$J$111),'BYROW,BYCOL,MAP Exercises'!$L$111:$L$120)</f>
        <v>35.65</v>
      </c>
    </row>
    <row r="1052" spans="1:11" x14ac:dyDescent="0.4">
      <c r="A1052" t="s">
        <v>1218</v>
      </c>
      <c r="B1052" t="s">
        <v>1755</v>
      </c>
      <c r="C1052" s="1">
        <v>44612</v>
      </c>
      <c r="D1052" t="s">
        <v>17</v>
      </c>
      <c r="E1052" t="s">
        <v>167</v>
      </c>
      <c r="F1052" t="s">
        <v>16</v>
      </c>
      <c r="G1052">
        <f>YEAR(tbl_Order[[#This Row],[OrderDate]])</f>
        <v>2022</v>
      </c>
      <c r="H1052">
        <f>MONTH(tbl_Order[[#This Row],[OrderDate]])</f>
        <v>2</v>
      </c>
      <c r="I1052" t="str">
        <f>TEXT(tbl_Order[[#This Row],[OrderDate]],"mmm")</f>
        <v>Feb</v>
      </c>
      <c r="J1052" s="3">
        <f>SUMIFS(tbl_OrderProduct[LinePrice],tbl_OrderProduct[OrderID],tbl_Order[[#This Row],[OrderID]])</f>
        <v>127</v>
      </c>
      <c r="K1052" s="3" cm="1">
        <f t="array" ref="K1052">tbl_Order[[#This Row],[Order Price]]*_xlfn.XLOOKUP(tbl_Order[[#This Row],[Order Year]],_xlfn.ANCHORARRAY('BYROW,BYCOL,MAP Exercises'!$J$111),'BYROW,BYCOL,MAP Exercises'!$L$111:$L$120)</f>
        <v>146.04999999999998</v>
      </c>
    </row>
    <row r="1053" spans="1:11" x14ac:dyDescent="0.4">
      <c r="A1053" t="s">
        <v>1219</v>
      </c>
      <c r="B1053" t="s">
        <v>2500</v>
      </c>
      <c r="C1053" s="1">
        <v>44612</v>
      </c>
      <c r="D1053" t="s">
        <v>17</v>
      </c>
      <c r="E1053" t="s">
        <v>20</v>
      </c>
      <c r="F1053" t="s">
        <v>16</v>
      </c>
      <c r="G1053">
        <f>YEAR(tbl_Order[[#This Row],[OrderDate]])</f>
        <v>2022</v>
      </c>
      <c r="H1053">
        <f>MONTH(tbl_Order[[#This Row],[OrderDate]])</f>
        <v>2</v>
      </c>
      <c r="I1053" t="str">
        <f>TEXT(tbl_Order[[#This Row],[OrderDate]],"mmm")</f>
        <v>Feb</v>
      </c>
      <c r="J1053" s="3">
        <f>SUMIFS(tbl_OrderProduct[LinePrice],tbl_OrderProduct[OrderID],tbl_Order[[#This Row],[OrderID]])</f>
        <v>69.98</v>
      </c>
      <c r="K1053" s="3" cm="1">
        <f t="array" ref="K1053">tbl_Order[[#This Row],[Order Price]]*_xlfn.XLOOKUP(tbl_Order[[#This Row],[Order Year]],_xlfn.ANCHORARRAY('BYROW,BYCOL,MAP Exercises'!$J$111),'BYROW,BYCOL,MAP Exercises'!$L$111:$L$120)</f>
        <v>80.477000000000004</v>
      </c>
    </row>
    <row r="1054" spans="1:11" x14ac:dyDescent="0.4">
      <c r="A1054" t="s">
        <v>1220</v>
      </c>
      <c r="B1054" t="s">
        <v>2492</v>
      </c>
      <c r="C1054" s="1">
        <v>44615</v>
      </c>
      <c r="D1054" t="s">
        <v>15</v>
      </c>
      <c r="E1054" t="s">
        <v>20</v>
      </c>
      <c r="F1054" t="s">
        <v>16</v>
      </c>
      <c r="G1054">
        <f>YEAR(tbl_Order[[#This Row],[OrderDate]])</f>
        <v>2022</v>
      </c>
      <c r="H1054">
        <f>MONTH(tbl_Order[[#This Row],[OrderDate]])</f>
        <v>2</v>
      </c>
      <c r="I1054" t="str">
        <f>TEXT(tbl_Order[[#This Row],[OrderDate]],"mmm")</f>
        <v>Feb</v>
      </c>
      <c r="J1054" s="3">
        <f>SUMIFS(tbl_OrderProduct[LinePrice],tbl_OrderProduct[OrderID],tbl_Order[[#This Row],[OrderID]])</f>
        <v>53</v>
      </c>
      <c r="K1054" s="3" cm="1">
        <f t="array" ref="K1054">tbl_Order[[#This Row],[Order Price]]*_xlfn.XLOOKUP(tbl_Order[[#This Row],[Order Year]],_xlfn.ANCHORARRAY('BYROW,BYCOL,MAP Exercises'!$J$111),'BYROW,BYCOL,MAP Exercises'!$L$111:$L$120)</f>
        <v>60.949999999999996</v>
      </c>
    </row>
    <row r="1055" spans="1:11" x14ac:dyDescent="0.4">
      <c r="A1055" t="s">
        <v>1221</v>
      </c>
      <c r="B1055" t="s">
        <v>1804</v>
      </c>
      <c r="C1055" s="1">
        <v>44618</v>
      </c>
      <c r="D1055" t="s">
        <v>17</v>
      </c>
      <c r="E1055" t="s">
        <v>20</v>
      </c>
      <c r="F1055" t="s">
        <v>16</v>
      </c>
      <c r="G1055">
        <f>YEAR(tbl_Order[[#This Row],[OrderDate]])</f>
        <v>2022</v>
      </c>
      <c r="H1055">
        <f>MONTH(tbl_Order[[#This Row],[OrderDate]])</f>
        <v>2</v>
      </c>
      <c r="I1055" t="str">
        <f>TEXT(tbl_Order[[#This Row],[OrderDate]],"mmm")</f>
        <v>Feb</v>
      </c>
      <c r="J1055" s="3">
        <f>SUMIFS(tbl_OrderProduct[LinePrice],tbl_OrderProduct[OrderID],tbl_Order[[#This Row],[OrderID]])</f>
        <v>49.49</v>
      </c>
      <c r="K1055" s="3" cm="1">
        <f t="array" ref="K1055">tbl_Order[[#This Row],[Order Price]]*_xlfn.XLOOKUP(tbl_Order[[#This Row],[Order Year]],_xlfn.ANCHORARRAY('BYROW,BYCOL,MAP Exercises'!$J$111),'BYROW,BYCOL,MAP Exercises'!$L$111:$L$120)</f>
        <v>56.913499999999999</v>
      </c>
    </row>
    <row r="1056" spans="1:11" x14ac:dyDescent="0.4">
      <c r="A1056" t="s">
        <v>1222</v>
      </c>
      <c r="B1056" t="s">
        <v>2664</v>
      </c>
      <c r="C1056" s="1">
        <v>44619</v>
      </c>
      <c r="D1056" t="s">
        <v>15</v>
      </c>
      <c r="E1056" t="s">
        <v>18</v>
      </c>
      <c r="F1056" t="s">
        <v>16</v>
      </c>
      <c r="G1056">
        <f>YEAR(tbl_Order[[#This Row],[OrderDate]])</f>
        <v>2022</v>
      </c>
      <c r="H1056">
        <f>MONTH(tbl_Order[[#This Row],[OrderDate]])</f>
        <v>2</v>
      </c>
      <c r="I1056" t="str">
        <f>TEXT(tbl_Order[[#This Row],[OrderDate]],"mmm")</f>
        <v>Feb</v>
      </c>
      <c r="J1056" s="3">
        <f>SUMIFS(tbl_OrderProduct[LinePrice],tbl_OrderProduct[OrderID],tbl_Order[[#This Row],[OrderID]])</f>
        <v>119.9</v>
      </c>
      <c r="K1056" s="3" cm="1">
        <f t="array" ref="K1056">tbl_Order[[#This Row],[Order Price]]*_xlfn.XLOOKUP(tbl_Order[[#This Row],[Order Year]],_xlfn.ANCHORARRAY('BYROW,BYCOL,MAP Exercises'!$J$111),'BYROW,BYCOL,MAP Exercises'!$L$111:$L$120)</f>
        <v>137.88499999999999</v>
      </c>
    </row>
    <row r="1057" spans="1:11" x14ac:dyDescent="0.4">
      <c r="A1057" t="s">
        <v>1223</v>
      </c>
      <c r="B1057" t="s">
        <v>1933</v>
      </c>
      <c r="C1057" s="1">
        <v>44622</v>
      </c>
      <c r="D1057" t="s">
        <v>15</v>
      </c>
      <c r="E1057" t="s">
        <v>167</v>
      </c>
      <c r="F1057" t="s">
        <v>16</v>
      </c>
      <c r="G1057">
        <f>YEAR(tbl_Order[[#This Row],[OrderDate]])</f>
        <v>2022</v>
      </c>
      <c r="H1057">
        <f>MONTH(tbl_Order[[#This Row],[OrderDate]])</f>
        <v>3</v>
      </c>
      <c r="I1057" t="str">
        <f>TEXT(tbl_Order[[#This Row],[OrderDate]],"mmm")</f>
        <v>Mar</v>
      </c>
      <c r="J1057" s="3">
        <f>SUMIFS(tbl_OrderProduct[LinePrice],tbl_OrderProduct[OrderID],tbl_Order[[#This Row],[OrderID]])</f>
        <v>38</v>
      </c>
      <c r="K1057" s="3" cm="1">
        <f t="array" ref="K1057">tbl_Order[[#This Row],[Order Price]]*_xlfn.XLOOKUP(tbl_Order[[#This Row],[Order Year]],_xlfn.ANCHORARRAY('BYROW,BYCOL,MAP Exercises'!$J$111),'BYROW,BYCOL,MAP Exercises'!$L$111:$L$120)</f>
        <v>43.699999999999996</v>
      </c>
    </row>
    <row r="1058" spans="1:11" x14ac:dyDescent="0.4">
      <c r="A1058" t="s">
        <v>1224</v>
      </c>
      <c r="B1058" t="s">
        <v>1824</v>
      </c>
      <c r="C1058" s="1">
        <v>44623</v>
      </c>
      <c r="D1058" t="s">
        <v>15</v>
      </c>
      <c r="E1058" t="s">
        <v>167</v>
      </c>
      <c r="F1058" t="s">
        <v>16</v>
      </c>
      <c r="G1058">
        <f>YEAR(tbl_Order[[#This Row],[OrderDate]])</f>
        <v>2022</v>
      </c>
      <c r="H1058">
        <f>MONTH(tbl_Order[[#This Row],[OrderDate]])</f>
        <v>3</v>
      </c>
      <c r="I1058" t="str">
        <f>TEXT(tbl_Order[[#This Row],[OrderDate]],"mmm")</f>
        <v>Mar</v>
      </c>
      <c r="J1058" s="3">
        <f>SUMIFS(tbl_OrderProduct[LinePrice],tbl_OrderProduct[OrderID],tbl_Order[[#This Row],[OrderID]])</f>
        <v>176.3</v>
      </c>
      <c r="K1058" s="3" cm="1">
        <f t="array" ref="K1058">tbl_Order[[#This Row],[Order Price]]*_xlfn.XLOOKUP(tbl_Order[[#This Row],[Order Year]],_xlfn.ANCHORARRAY('BYROW,BYCOL,MAP Exercises'!$J$111),'BYROW,BYCOL,MAP Exercises'!$L$111:$L$120)</f>
        <v>202.745</v>
      </c>
    </row>
    <row r="1059" spans="1:11" x14ac:dyDescent="0.4">
      <c r="A1059" t="s">
        <v>1225</v>
      </c>
      <c r="B1059" t="s">
        <v>2329</v>
      </c>
      <c r="C1059" s="1">
        <v>44626</v>
      </c>
      <c r="D1059" t="s">
        <v>15</v>
      </c>
      <c r="E1059" t="s">
        <v>167</v>
      </c>
      <c r="F1059" t="s">
        <v>16</v>
      </c>
      <c r="G1059">
        <f>YEAR(tbl_Order[[#This Row],[OrderDate]])</f>
        <v>2022</v>
      </c>
      <c r="H1059">
        <f>MONTH(tbl_Order[[#This Row],[OrderDate]])</f>
        <v>3</v>
      </c>
      <c r="I1059" t="str">
        <f>TEXT(tbl_Order[[#This Row],[OrderDate]],"mmm")</f>
        <v>Mar</v>
      </c>
      <c r="J1059" s="3">
        <f>SUMIFS(tbl_OrderProduct[LinePrice],tbl_OrderProduct[OrderID],tbl_Order[[#This Row],[OrderID]])</f>
        <v>17</v>
      </c>
      <c r="K1059" s="3" cm="1">
        <f t="array" ref="K1059">tbl_Order[[#This Row],[Order Price]]*_xlfn.XLOOKUP(tbl_Order[[#This Row],[Order Year]],_xlfn.ANCHORARRAY('BYROW,BYCOL,MAP Exercises'!$J$111),'BYROW,BYCOL,MAP Exercises'!$L$111:$L$120)</f>
        <v>19.549999999999997</v>
      </c>
    </row>
    <row r="1060" spans="1:11" x14ac:dyDescent="0.4">
      <c r="A1060" t="s">
        <v>1226</v>
      </c>
      <c r="B1060" t="s">
        <v>2462</v>
      </c>
      <c r="C1060" s="1">
        <v>44629</v>
      </c>
      <c r="D1060" t="s">
        <v>15</v>
      </c>
      <c r="E1060" t="s">
        <v>20</v>
      </c>
      <c r="F1060" t="s">
        <v>16</v>
      </c>
      <c r="G1060">
        <f>YEAR(tbl_Order[[#This Row],[OrderDate]])</f>
        <v>2022</v>
      </c>
      <c r="H1060">
        <f>MONTH(tbl_Order[[#This Row],[OrderDate]])</f>
        <v>3</v>
      </c>
      <c r="I1060" t="str">
        <f>TEXT(tbl_Order[[#This Row],[OrderDate]],"mmm")</f>
        <v>Mar</v>
      </c>
      <c r="J1060" s="3">
        <f>SUMIFS(tbl_OrderProduct[LinePrice],tbl_OrderProduct[OrderID],tbl_Order[[#This Row],[OrderID]])</f>
        <v>232.39000000000001</v>
      </c>
      <c r="K1060" s="3" cm="1">
        <f t="array" ref="K1060">tbl_Order[[#This Row],[Order Price]]*_xlfn.XLOOKUP(tbl_Order[[#This Row],[Order Year]],_xlfn.ANCHORARRAY('BYROW,BYCOL,MAP Exercises'!$J$111),'BYROW,BYCOL,MAP Exercises'!$L$111:$L$120)</f>
        <v>267.24849999999998</v>
      </c>
    </row>
    <row r="1061" spans="1:11" x14ac:dyDescent="0.4">
      <c r="A1061" t="s">
        <v>1227</v>
      </c>
      <c r="B1061" t="s">
        <v>2244</v>
      </c>
      <c r="C1061" s="1">
        <v>44633</v>
      </c>
      <c r="D1061" t="s">
        <v>15</v>
      </c>
      <c r="E1061" t="s">
        <v>18</v>
      </c>
      <c r="F1061" t="s">
        <v>16</v>
      </c>
      <c r="G1061">
        <f>YEAR(tbl_Order[[#This Row],[OrderDate]])</f>
        <v>2022</v>
      </c>
      <c r="H1061">
        <f>MONTH(tbl_Order[[#This Row],[OrderDate]])</f>
        <v>3</v>
      </c>
      <c r="I1061" t="str">
        <f>TEXT(tbl_Order[[#This Row],[OrderDate]],"mmm")</f>
        <v>Mar</v>
      </c>
      <c r="J1061" s="3">
        <f>SUMIFS(tbl_OrderProduct[LinePrice],tbl_OrderProduct[OrderID],tbl_Order[[#This Row],[OrderID]])</f>
        <v>131.88</v>
      </c>
      <c r="K1061" s="3" cm="1">
        <f t="array" ref="K1061">tbl_Order[[#This Row],[Order Price]]*_xlfn.XLOOKUP(tbl_Order[[#This Row],[Order Year]],_xlfn.ANCHORARRAY('BYROW,BYCOL,MAP Exercises'!$J$111),'BYROW,BYCOL,MAP Exercises'!$L$111:$L$120)</f>
        <v>151.66199999999998</v>
      </c>
    </row>
    <row r="1062" spans="1:11" x14ac:dyDescent="0.4">
      <c r="A1062" t="s">
        <v>1228</v>
      </c>
      <c r="B1062" t="s">
        <v>2102</v>
      </c>
      <c r="C1062" s="1">
        <v>44633</v>
      </c>
      <c r="D1062" t="s">
        <v>15</v>
      </c>
      <c r="E1062" t="s">
        <v>18</v>
      </c>
      <c r="F1062" t="s">
        <v>16</v>
      </c>
      <c r="G1062">
        <f>YEAR(tbl_Order[[#This Row],[OrderDate]])</f>
        <v>2022</v>
      </c>
      <c r="H1062">
        <f>MONTH(tbl_Order[[#This Row],[OrderDate]])</f>
        <v>3</v>
      </c>
      <c r="I1062" t="str">
        <f>TEXT(tbl_Order[[#This Row],[OrderDate]],"mmm")</f>
        <v>Mar</v>
      </c>
      <c r="J1062" s="3">
        <f>SUMIFS(tbl_OrderProduct[LinePrice],tbl_OrderProduct[OrderID],tbl_Order[[#This Row],[OrderID]])</f>
        <v>237.88</v>
      </c>
      <c r="K1062" s="3" cm="1">
        <f t="array" ref="K1062">tbl_Order[[#This Row],[Order Price]]*_xlfn.XLOOKUP(tbl_Order[[#This Row],[Order Year]],_xlfn.ANCHORARRAY('BYROW,BYCOL,MAP Exercises'!$J$111),'BYROW,BYCOL,MAP Exercises'!$L$111:$L$120)</f>
        <v>273.56199999999995</v>
      </c>
    </row>
    <row r="1063" spans="1:11" x14ac:dyDescent="0.4">
      <c r="A1063" t="s">
        <v>1229</v>
      </c>
      <c r="B1063" t="s">
        <v>2520</v>
      </c>
      <c r="C1063" s="1">
        <v>44636</v>
      </c>
      <c r="D1063" t="s">
        <v>15</v>
      </c>
      <c r="E1063" t="s">
        <v>20</v>
      </c>
      <c r="F1063" t="s">
        <v>16</v>
      </c>
      <c r="G1063">
        <f>YEAR(tbl_Order[[#This Row],[OrderDate]])</f>
        <v>2022</v>
      </c>
      <c r="H1063">
        <f>MONTH(tbl_Order[[#This Row],[OrderDate]])</f>
        <v>3</v>
      </c>
      <c r="I1063" t="str">
        <f>TEXT(tbl_Order[[#This Row],[OrderDate]],"mmm")</f>
        <v>Mar</v>
      </c>
      <c r="J1063" s="3">
        <f>SUMIFS(tbl_OrderProduct[LinePrice],tbl_OrderProduct[OrderID],tbl_Order[[#This Row],[OrderID]])</f>
        <v>17.5</v>
      </c>
      <c r="K1063" s="3" cm="1">
        <f t="array" ref="K1063">tbl_Order[[#This Row],[Order Price]]*_xlfn.XLOOKUP(tbl_Order[[#This Row],[Order Year]],_xlfn.ANCHORARRAY('BYROW,BYCOL,MAP Exercises'!$J$111),'BYROW,BYCOL,MAP Exercises'!$L$111:$L$120)</f>
        <v>20.125</v>
      </c>
    </row>
    <row r="1064" spans="1:11" x14ac:dyDescent="0.4">
      <c r="A1064" t="s">
        <v>1230</v>
      </c>
      <c r="B1064" t="s">
        <v>2212</v>
      </c>
      <c r="C1064" s="1">
        <v>44636</v>
      </c>
      <c r="D1064" t="s">
        <v>17</v>
      </c>
      <c r="E1064" t="s">
        <v>20</v>
      </c>
      <c r="F1064" t="s">
        <v>16</v>
      </c>
      <c r="G1064">
        <f>YEAR(tbl_Order[[#This Row],[OrderDate]])</f>
        <v>2022</v>
      </c>
      <c r="H1064">
        <f>MONTH(tbl_Order[[#This Row],[OrderDate]])</f>
        <v>3</v>
      </c>
      <c r="I1064" t="str">
        <f>TEXT(tbl_Order[[#This Row],[OrderDate]],"mmm")</f>
        <v>Mar</v>
      </c>
      <c r="J1064" s="3">
        <f>SUMIFS(tbl_OrderProduct[LinePrice],tbl_OrderProduct[OrderID],tbl_Order[[#This Row],[OrderID]])</f>
        <v>49</v>
      </c>
      <c r="K1064" s="3" cm="1">
        <f t="array" ref="K1064">tbl_Order[[#This Row],[Order Price]]*_xlfn.XLOOKUP(tbl_Order[[#This Row],[Order Year]],_xlfn.ANCHORARRAY('BYROW,BYCOL,MAP Exercises'!$J$111),'BYROW,BYCOL,MAP Exercises'!$L$111:$L$120)</f>
        <v>56.349999999999994</v>
      </c>
    </row>
    <row r="1065" spans="1:11" x14ac:dyDescent="0.4">
      <c r="A1065" t="s">
        <v>1231</v>
      </c>
      <c r="B1065" t="s">
        <v>2655</v>
      </c>
      <c r="C1065" s="1">
        <v>44638</v>
      </c>
      <c r="D1065" t="s">
        <v>15</v>
      </c>
      <c r="E1065" t="s">
        <v>18</v>
      </c>
      <c r="F1065" t="s">
        <v>16</v>
      </c>
      <c r="G1065">
        <f>YEAR(tbl_Order[[#This Row],[OrderDate]])</f>
        <v>2022</v>
      </c>
      <c r="H1065">
        <f>MONTH(tbl_Order[[#This Row],[OrderDate]])</f>
        <v>3</v>
      </c>
      <c r="I1065" t="str">
        <f>TEXT(tbl_Order[[#This Row],[OrderDate]],"mmm")</f>
        <v>Mar</v>
      </c>
      <c r="J1065" s="3">
        <f>SUMIFS(tbl_OrderProduct[LinePrice],tbl_OrderProduct[OrderID],tbl_Order[[#This Row],[OrderID]])</f>
        <v>54.5</v>
      </c>
      <c r="K1065" s="3" cm="1">
        <f t="array" ref="K1065">tbl_Order[[#This Row],[Order Price]]*_xlfn.XLOOKUP(tbl_Order[[#This Row],[Order Year]],_xlfn.ANCHORARRAY('BYROW,BYCOL,MAP Exercises'!$J$111),'BYROW,BYCOL,MAP Exercises'!$L$111:$L$120)</f>
        <v>62.674999999999997</v>
      </c>
    </row>
    <row r="1066" spans="1:11" x14ac:dyDescent="0.4">
      <c r="A1066" t="s">
        <v>1232</v>
      </c>
      <c r="B1066" t="s">
        <v>2499</v>
      </c>
      <c r="C1066" s="1">
        <v>44641</v>
      </c>
      <c r="D1066" t="s">
        <v>17</v>
      </c>
      <c r="E1066" t="s">
        <v>20</v>
      </c>
      <c r="F1066" t="s">
        <v>16</v>
      </c>
      <c r="G1066">
        <f>YEAR(tbl_Order[[#This Row],[OrderDate]])</f>
        <v>2022</v>
      </c>
      <c r="H1066">
        <f>MONTH(tbl_Order[[#This Row],[OrderDate]])</f>
        <v>3</v>
      </c>
      <c r="I1066" t="str">
        <f>TEXT(tbl_Order[[#This Row],[OrderDate]],"mmm")</f>
        <v>Mar</v>
      </c>
      <c r="J1066" s="3">
        <f>SUMIFS(tbl_OrderProduct[LinePrice],tbl_OrderProduct[OrderID],tbl_Order[[#This Row],[OrderID]])</f>
        <v>200.89000000000001</v>
      </c>
      <c r="K1066" s="3" cm="1">
        <f t="array" ref="K1066">tbl_Order[[#This Row],[Order Price]]*_xlfn.XLOOKUP(tbl_Order[[#This Row],[Order Year]],_xlfn.ANCHORARRAY('BYROW,BYCOL,MAP Exercises'!$J$111),'BYROW,BYCOL,MAP Exercises'!$L$111:$L$120)</f>
        <v>231.02350000000001</v>
      </c>
    </row>
    <row r="1067" spans="1:11" x14ac:dyDescent="0.4">
      <c r="A1067" t="s">
        <v>1233</v>
      </c>
      <c r="B1067" t="s">
        <v>2429</v>
      </c>
      <c r="C1067" s="1">
        <v>44643</v>
      </c>
      <c r="D1067" t="s">
        <v>17</v>
      </c>
      <c r="E1067" t="s">
        <v>18</v>
      </c>
      <c r="F1067" t="s">
        <v>16</v>
      </c>
      <c r="G1067">
        <f>YEAR(tbl_Order[[#This Row],[OrderDate]])</f>
        <v>2022</v>
      </c>
      <c r="H1067">
        <f>MONTH(tbl_Order[[#This Row],[OrderDate]])</f>
        <v>3</v>
      </c>
      <c r="I1067" t="str">
        <f>TEXT(tbl_Order[[#This Row],[OrderDate]],"mmm")</f>
        <v>Mar</v>
      </c>
      <c r="J1067" s="3">
        <f>SUMIFS(tbl_OrderProduct[LinePrice],tbl_OrderProduct[OrderID],tbl_Order[[#This Row],[OrderID]])</f>
        <v>216.88000000000002</v>
      </c>
      <c r="K1067" s="3" cm="1">
        <f t="array" ref="K1067">tbl_Order[[#This Row],[Order Price]]*_xlfn.XLOOKUP(tbl_Order[[#This Row],[Order Year]],_xlfn.ANCHORARRAY('BYROW,BYCOL,MAP Exercises'!$J$111),'BYROW,BYCOL,MAP Exercises'!$L$111:$L$120)</f>
        <v>249.41200000000001</v>
      </c>
    </row>
    <row r="1068" spans="1:11" x14ac:dyDescent="0.4">
      <c r="A1068" t="s">
        <v>1234</v>
      </c>
      <c r="B1068" t="s">
        <v>1791</v>
      </c>
      <c r="C1068" s="1">
        <v>44645</v>
      </c>
      <c r="D1068" t="s">
        <v>17</v>
      </c>
      <c r="E1068" t="s">
        <v>18</v>
      </c>
      <c r="F1068" t="s">
        <v>16</v>
      </c>
      <c r="G1068">
        <f>YEAR(tbl_Order[[#This Row],[OrderDate]])</f>
        <v>2022</v>
      </c>
      <c r="H1068">
        <f>MONTH(tbl_Order[[#This Row],[OrderDate]])</f>
        <v>3</v>
      </c>
      <c r="I1068" t="str">
        <f>TEXT(tbl_Order[[#This Row],[OrderDate]],"mmm")</f>
        <v>Mar</v>
      </c>
      <c r="J1068" s="3">
        <f>SUMIFS(tbl_OrderProduct[LinePrice],tbl_OrderProduct[OrderID],tbl_Order[[#This Row],[OrderID]])</f>
        <v>78.5</v>
      </c>
      <c r="K1068" s="3" cm="1">
        <f t="array" ref="K1068">tbl_Order[[#This Row],[Order Price]]*_xlfn.XLOOKUP(tbl_Order[[#This Row],[Order Year]],_xlfn.ANCHORARRAY('BYROW,BYCOL,MAP Exercises'!$J$111),'BYROW,BYCOL,MAP Exercises'!$L$111:$L$120)</f>
        <v>90.274999999999991</v>
      </c>
    </row>
    <row r="1069" spans="1:11" x14ac:dyDescent="0.4">
      <c r="A1069" t="s">
        <v>1235</v>
      </c>
      <c r="B1069" t="s">
        <v>1847</v>
      </c>
      <c r="C1069" s="1">
        <v>44645</v>
      </c>
      <c r="D1069" t="s">
        <v>15</v>
      </c>
      <c r="E1069" t="s">
        <v>18</v>
      </c>
      <c r="F1069" t="s">
        <v>16</v>
      </c>
      <c r="G1069">
        <f>YEAR(tbl_Order[[#This Row],[OrderDate]])</f>
        <v>2022</v>
      </c>
      <c r="H1069">
        <f>MONTH(tbl_Order[[#This Row],[OrderDate]])</f>
        <v>3</v>
      </c>
      <c r="I1069" t="str">
        <f>TEXT(tbl_Order[[#This Row],[OrderDate]],"mmm")</f>
        <v>Mar</v>
      </c>
      <c r="J1069" s="3">
        <f>SUMIFS(tbl_OrderProduct[LinePrice],tbl_OrderProduct[OrderID],tbl_Order[[#This Row],[OrderID]])</f>
        <v>326.41000000000003</v>
      </c>
      <c r="K1069" s="3" cm="1">
        <f t="array" ref="K1069">tbl_Order[[#This Row],[Order Price]]*_xlfn.XLOOKUP(tbl_Order[[#This Row],[Order Year]],_xlfn.ANCHORARRAY('BYROW,BYCOL,MAP Exercises'!$J$111),'BYROW,BYCOL,MAP Exercises'!$L$111:$L$120)</f>
        <v>375.37150000000003</v>
      </c>
    </row>
    <row r="1070" spans="1:11" x14ac:dyDescent="0.4">
      <c r="A1070" t="s">
        <v>1236</v>
      </c>
      <c r="B1070" t="s">
        <v>2374</v>
      </c>
      <c r="C1070" s="1">
        <v>44646</v>
      </c>
      <c r="D1070" t="s">
        <v>15</v>
      </c>
      <c r="E1070" t="s">
        <v>18</v>
      </c>
      <c r="F1070" t="s">
        <v>16</v>
      </c>
      <c r="G1070">
        <f>YEAR(tbl_Order[[#This Row],[OrderDate]])</f>
        <v>2022</v>
      </c>
      <c r="H1070">
        <f>MONTH(tbl_Order[[#This Row],[OrderDate]])</f>
        <v>3</v>
      </c>
      <c r="I1070" t="str">
        <f>TEXT(tbl_Order[[#This Row],[OrderDate]],"mmm")</f>
        <v>Mar</v>
      </c>
      <c r="J1070" s="3">
        <f>SUMIFS(tbl_OrderProduct[LinePrice],tbl_OrderProduct[OrderID],tbl_Order[[#This Row],[OrderID]])</f>
        <v>205.89</v>
      </c>
      <c r="K1070" s="3" cm="1">
        <f t="array" ref="K1070">tbl_Order[[#This Row],[Order Price]]*_xlfn.XLOOKUP(tbl_Order[[#This Row],[Order Year]],_xlfn.ANCHORARRAY('BYROW,BYCOL,MAP Exercises'!$J$111),'BYROW,BYCOL,MAP Exercises'!$L$111:$L$120)</f>
        <v>236.77349999999996</v>
      </c>
    </row>
    <row r="1071" spans="1:11" x14ac:dyDescent="0.4">
      <c r="A1071" t="s">
        <v>1237</v>
      </c>
      <c r="B1071" t="s">
        <v>2090</v>
      </c>
      <c r="C1071" s="1">
        <v>44649</v>
      </c>
      <c r="D1071" t="s">
        <v>15</v>
      </c>
      <c r="E1071" t="s">
        <v>167</v>
      </c>
      <c r="F1071" t="s">
        <v>16</v>
      </c>
      <c r="G1071">
        <f>YEAR(tbl_Order[[#This Row],[OrderDate]])</f>
        <v>2022</v>
      </c>
      <c r="H1071">
        <f>MONTH(tbl_Order[[#This Row],[OrderDate]])</f>
        <v>3</v>
      </c>
      <c r="I1071" t="str">
        <f>TEXT(tbl_Order[[#This Row],[OrderDate]],"mmm")</f>
        <v>Mar</v>
      </c>
      <c r="J1071" s="3">
        <f>SUMIFS(tbl_OrderProduct[LinePrice],tbl_OrderProduct[OrderID],tbl_Order[[#This Row],[OrderID]])</f>
        <v>64.95</v>
      </c>
      <c r="K1071" s="3" cm="1">
        <f t="array" ref="K1071">tbl_Order[[#This Row],[Order Price]]*_xlfn.XLOOKUP(tbl_Order[[#This Row],[Order Year]],_xlfn.ANCHORARRAY('BYROW,BYCOL,MAP Exercises'!$J$111),'BYROW,BYCOL,MAP Exercises'!$L$111:$L$120)</f>
        <v>74.692499999999995</v>
      </c>
    </row>
    <row r="1072" spans="1:11" x14ac:dyDescent="0.4">
      <c r="A1072" t="s">
        <v>1238</v>
      </c>
      <c r="B1072" t="s">
        <v>2033</v>
      </c>
      <c r="C1072" s="1">
        <v>44651</v>
      </c>
      <c r="D1072" t="s">
        <v>17</v>
      </c>
      <c r="E1072" t="s">
        <v>167</v>
      </c>
      <c r="F1072" t="s">
        <v>16</v>
      </c>
      <c r="G1072">
        <f>YEAR(tbl_Order[[#This Row],[OrderDate]])</f>
        <v>2022</v>
      </c>
      <c r="H1072">
        <f>MONTH(tbl_Order[[#This Row],[OrderDate]])</f>
        <v>3</v>
      </c>
      <c r="I1072" t="str">
        <f>TEXT(tbl_Order[[#This Row],[OrderDate]],"mmm")</f>
        <v>Mar</v>
      </c>
      <c r="J1072" s="3">
        <f>SUMIFS(tbl_OrderProduct[LinePrice],tbl_OrderProduct[OrderID],tbl_Order[[#This Row],[OrderID]])</f>
        <v>155.99</v>
      </c>
      <c r="K1072" s="3" cm="1">
        <f t="array" ref="K1072">tbl_Order[[#This Row],[Order Price]]*_xlfn.XLOOKUP(tbl_Order[[#This Row],[Order Year]],_xlfn.ANCHORARRAY('BYROW,BYCOL,MAP Exercises'!$J$111),'BYROW,BYCOL,MAP Exercises'!$L$111:$L$120)</f>
        <v>179.38849999999999</v>
      </c>
    </row>
    <row r="1073" spans="1:11" x14ac:dyDescent="0.4">
      <c r="A1073" t="s">
        <v>1239</v>
      </c>
      <c r="B1073" t="s">
        <v>2059</v>
      </c>
      <c r="C1073" s="1">
        <v>44653</v>
      </c>
      <c r="D1073" t="s">
        <v>15</v>
      </c>
      <c r="E1073" t="s">
        <v>18</v>
      </c>
      <c r="F1073" t="s">
        <v>16</v>
      </c>
      <c r="G1073">
        <f>YEAR(tbl_Order[[#This Row],[OrderDate]])</f>
        <v>2022</v>
      </c>
      <c r="H1073">
        <f>MONTH(tbl_Order[[#This Row],[OrderDate]])</f>
        <v>4</v>
      </c>
      <c r="I1073" t="str">
        <f>TEXT(tbl_Order[[#This Row],[OrderDate]],"mmm")</f>
        <v>Apr</v>
      </c>
      <c r="J1073" s="3">
        <f>SUMIFS(tbl_OrderProduct[LinePrice],tbl_OrderProduct[OrderID],tbl_Order[[#This Row],[OrderID]])</f>
        <v>62</v>
      </c>
      <c r="K1073" s="3" cm="1">
        <f t="array" ref="K1073">tbl_Order[[#This Row],[Order Price]]*_xlfn.XLOOKUP(tbl_Order[[#This Row],[Order Year]],_xlfn.ANCHORARRAY('BYROW,BYCOL,MAP Exercises'!$J$111),'BYROW,BYCOL,MAP Exercises'!$L$111:$L$120)</f>
        <v>71.3</v>
      </c>
    </row>
    <row r="1074" spans="1:11" x14ac:dyDescent="0.4">
      <c r="A1074" t="s">
        <v>1240</v>
      </c>
      <c r="B1074" t="s">
        <v>2369</v>
      </c>
      <c r="C1074" s="1">
        <v>44656</v>
      </c>
      <c r="D1074" t="s">
        <v>15</v>
      </c>
      <c r="E1074" t="s">
        <v>167</v>
      </c>
      <c r="F1074" t="s">
        <v>16</v>
      </c>
      <c r="G1074">
        <f>YEAR(tbl_Order[[#This Row],[OrderDate]])</f>
        <v>2022</v>
      </c>
      <c r="H1074">
        <f>MONTH(tbl_Order[[#This Row],[OrderDate]])</f>
        <v>4</v>
      </c>
      <c r="I1074" t="str">
        <f>TEXT(tbl_Order[[#This Row],[OrderDate]],"mmm")</f>
        <v>Apr</v>
      </c>
      <c r="J1074" s="3">
        <f>SUMIFS(tbl_OrderProduct[LinePrice],tbl_OrderProduct[OrderID],tbl_Order[[#This Row],[OrderID]])</f>
        <v>198.9</v>
      </c>
      <c r="K1074" s="3" cm="1">
        <f t="array" ref="K1074">tbl_Order[[#This Row],[Order Price]]*_xlfn.XLOOKUP(tbl_Order[[#This Row],[Order Year]],_xlfn.ANCHORARRAY('BYROW,BYCOL,MAP Exercises'!$J$111),'BYROW,BYCOL,MAP Exercises'!$L$111:$L$120)</f>
        <v>228.73499999999999</v>
      </c>
    </row>
    <row r="1075" spans="1:11" x14ac:dyDescent="0.4">
      <c r="A1075" t="s">
        <v>1241</v>
      </c>
      <c r="B1075" t="s">
        <v>2429</v>
      </c>
      <c r="C1075" s="1">
        <v>44659</v>
      </c>
      <c r="D1075" t="s">
        <v>166</v>
      </c>
      <c r="E1075" t="s">
        <v>20</v>
      </c>
      <c r="F1075" t="s">
        <v>16</v>
      </c>
      <c r="G1075">
        <f>YEAR(tbl_Order[[#This Row],[OrderDate]])</f>
        <v>2022</v>
      </c>
      <c r="H1075">
        <f>MONTH(tbl_Order[[#This Row],[OrderDate]])</f>
        <v>4</v>
      </c>
      <c r="I1075" t="str">
        <f>TEXT(tbl_Order[[#This Row],[OrderDate]],"mmm")</f>
        <v>Apr</v>
      </c>
      <c r="J1075" s="3">
        <f>SUMIFS(tbl_OrderProduct[LinePrice],tbl_OrderProduct[OrderID],tbl_Order[[#This Row],[OrderID]])</f>
        <v>62</v>
      </c>
      <c r="K1075" s="3" cm="1">
        <f t="array" ref="K1075">tbl_Order[[#This Row],[Order Price]]*_xlfn.XLOOKUP(tbl_Order[[#This Row],[Order Year]],_xlfn.ANCHORARRAY('BYROW,BYCOL,MAP Exercises'!$J$111),'BYROW,BYCOL,MAP Exercises'!$L$111:$L$120)</f>
        <v>71.3</v>
      </c>
    </row>
    <row r="1076" spans="1:11" x14ac:dyDescent="0.4">
      <c r="A1076" t="s">
        <v>1242</v>
      </c>
      <c r="B1076" t="s">
        <v>2046</v>
      </c>
      <c r="C1076" s="1">
        <v>44660</v>
      </c>
      <c r="D1076" t="s">
        <v>15</v>
      </c>
      <c r="E1076" t="s">
        <v>18</v>
      </c>
      <c r="F1076" t="s">
        <v>16</v>
      </c>
      <c r="G1076">
        <f>YEAR(tbl_Order[[#This Row],[OrderDate]])</f>
        <v>2022</v>
      </c>
      <c r="H1076">
        <f>MONTH(tbl_Order[[#This Row],[OrderDate]])</f>
        <v>4</v>
      </c>
      <c r="I1076" t="str">
        <f>TEXT(tbl_Order[[#This Row],[OrderDate]],"mmm")</f>
        <v>Apr</v>
      </c>
      <c r="J1076" s="3">
        <f>SUMIFS(tbl_OrderProduct[LinePrice],tbl_OrderProduct[OrderID],tbl_Order[[#This Row],[OrderID]])</f>
        <v>167.85000000000002</v>
      </c>
      <c r="K1076" s="3" cm="1">
        <f t="array" ref="K1076">tbl_Order[[#This Row],[Order Price]]*_xlfn.XLOOKUP(tbl_Order[[#This Row],[Order Year]],_xlfn.ANCHORARRAY('BYROW,BYCOL,MAP Exercises'!$J$111),'BYROW,BYCOL,MAP Exercises'!$L$111:$L$120)</f>
        <v>193.0275</v>
      </c>
    </row>
    <row r="1077" spans="1:11" x14ac:dyDescent="0.4">
      <c r="A1077" t="s">
        <v>1243</v>
      </c>
      <c r="B1077" t="s">
        <v>1932</v>
      </c>
      <c r="C1077" s="1">
        <v>44662</v>
      </c>
      <c r="D1077" t="s">
        <v>15</v>
      </c>
      <c r="E1077" t="s">
        <v>167</v>
      </c>
      <c r="F1077" t="s">
        <v>16</v>
      </c>
      <c r="G1077">
        <f>YEAR(tbl_Order[[#This Row],[OrderDate]])</f>
        <v>2022</v>
      </c>
      <c r="H1077">
        <f>MONTH(tbl_Order[[#This Row],[OrderDate]])</f>
        <v>4</v>
      </c>
      <c r="I1077" t="str">
        <f>TEXT(tbl_Order[[#This Row],[OrderDate]],"mmm")</f>
        <v>Apr</v>
      </c>
      <c r="J1077" s="3">
        <f>SUMIFS(tbl_OrderProduct[LinePrice],tbl_OrderProduct[OrderID],tbl_Order[[#This Row],[OrderID]])</f>
        <v>100.44</v>
      </c>
      <c r="K1077" s="3" cm="1">
        <f t="array" ref="K1077">tbl_Order[[#This Row],[Order Price]]*_xlfn.XLOOKUP(tbl_Order[[#This Row],[Order Year]],_xlfn.ANCHORARRAY('BYROW,BYCOL,MAP Exercises'!$J$111),'BYROW,BYCOL,MAP Exercises'!$L$111:$L$120)</f>
        <v>115.50599999999999</v>
      </c>
    </row>
    <row r="1078" spans="1:11" x14ac:dyDescent="0.4">
      <c r="A1078" t="s">
        <v>1244</v>
      </c>
      <c r="B1078" t="s">
        <v>1905</v>
      </c>
      <c r="C1078" s="1">
        <v>44663</v>
      </c>
      <c r="D1078" t="s">
        <v>15</v>
      </c>
      <c r="E1078" t="s">
        <v>18</v>
      </c>
      <c r="F1078" t="s">
        <v>16</v>
      </c>
      <c r="G1078">
        <f>YEAR(tbl_Order[[#This Row],[OrderDate]])</f>
        <v>2022</v>
      </c>
      <c r="H1078">
        <f>MONTH(tbl_Order[[#This Row],[OrderDate]])</f>
        <v>4</v>
      </c>
      <c r="I1078" t="str">
        <f>TEXT(tbl_Order[[#This Row],[OrderDate]],"mmm")</f>
        <v>Apr</v>
      </c>
      <c r="J1078" s="3">
        <f>SUMIFS(tbl_OrderProduct[LinePrice],tbl_OrderProduct[OrderID],tbl_Order[[#This Row],[OrderID]])</f>
        <v>32.9</v>
      </c>
      <c r="K1078" s="3" cm="1">
        <f t="array" ref="K1078">tbl_Order[[#This Row],[Order Price]]*_xlfn.XLOOKUP(tbl_Order[[#This Row],[Order Year]],_xlfn.ANCHORARRAY('BYROW,BYCOL,MAP Exercises'!$J$111),'BYROW,BYCOL,MAP Exercises'!$L$111:$L$120)</f>
        <v>37.834999999999994</v>
      </c>
    </row>
    <row r="1079" spans="1:11" x14ac:dyDescent="0.4">
      <c r="A1079" t="s">
        <v>1245</v>
      </c>
      <c r="B1079" t="s">
        <v>1889</v>
      </c>
      <c r="C1079" s="1">
        <v>44666</v>
      </c>
      <c r="D1079" t="s">
        <v>15</v>
      </c>
      <c r="E1079" t="s">
        <v>18</v>
      </c>
      <c r="F1079" t="s">
        <v>16</v>
      </c>
      <c r="G1079">
        <f>YEAR(tbl_Order[[#This Row],[OrderDate]])</f>
        <v>2022</v>
      </c>
      <c r="H1079">
        <f>MONTH(tbl_Order[[#This Row],[OrderDate]])</f>
        <v>4</v>
      </c>
      <c r="I1079" t="str">
        <f>TEXT(tbl_Order[[#This Row],[OrderDate]],"mmm")</f>
        <v>Apr</v>
      </c>
      <c r="J1079" s="3">
        <f>SUMIFS(tbl_OrderProduct[LinePrice],tbl_OrderProduct[OrderID],tbl_Order[[#This Row],[OrderID]])</f>
        <v>25.9</v>
      </c>
      <c r="K1079" s="3" cm="1">
        <f t="array" ref="K1079">tbl_Order[[#This Row],[Order Price]]*_xlfn.XLOOKUP(tbl_Order[[#This Row],[Order Year]],_xlfn.ANCHORARRAY('BYROW,BYCOL,MAP Exercises'!$J$111),'BYROW,BYCOL,MAP Exercises'!$L$111:$L$120)</f>
        <v>29.784999999999997</v>
      </c>
    </row>
    <row r="1080" spans="1:11" x14ac:dyDescent="0.4">
      <c r="A1080" t="s">
        <v>1246</v>
      </c>
      <c r="B1080" t="s">
        <v>2404</v>
      </c>
      <c r="C1080" s="1">
        <v>44668</v>
      </c>
      <c r="D1080" t="s">
        <v>15</v>
      </c>
      <c r="E1080" t="s">
        <v>18</v>
      </c>
      <c r="F1080" t="s">
        <v>16</v>
      </c>
      <c r="G1080">
        <f>YEAR(tbl_Order[[#This Row],[OrderDate]])</f>
        <v>2022</v>
      </c>
      <c r="H1080">
        <f>MONTH(tbl_Order[[#This Row],[OrderDate]])</f>
        <v>4</v>
      </c>
      <c r="I1080" t="str">
        <f>TEXT(tbl_Order[[#This Row],[OrderDate]],"mmm")</f>
        <v>Apr</v>
      </c>
      <c r="J1080" s="3">
        <f>SUMIFS(tbl_OrderProduct[LinePrice],tbl_OrderProduct[OrderID],tbl_Order[[#This Row],[OrderID]])</f>
        <v>54.99</v>
      </c>
      <c r="K1080" s="3" cm="1">
        <f t="array" ref="K1080">tbl_Order[[#This Row],[Order Price]]*_xlfn.XLOOKUP(tbl_Order[[#This Row],[Order Year]],_xlfn.ANCHORARRAY('BYROW,BYCOL,MAP Exercises'!$J$111),'BYROW,BYCOL,MAP Exercises'!$L$111:$L$120)</f>
        <v>63.238499999999995</v>
      </c>
    </row>
    <row r="1081" spans="1:11" x14ac:dyDescent="0.4">
      <c r="A1081" t="s">
        <v>1247</v>
      </c>
      <c r="B1081" t="s">
        <v>2031</v>
      </c>
      <c r="C1081" s="1">
        <v>44670</v>
      </c>
      <c r="D1081" t="s">
        <v>15</v>
      </c>
      <c r="E1081" t="s">
        <v>167</v>
      </c>
      <c r="F1081" t="s">
        <v>16</v>
      </c>
      <c r="G1081">
        <f>YEAR(tbl_Order[[#This Row],[OrderDate]])</f>
        <v>2022</v>
      </c>
      <c r="H1081">
        <f>MONTH(tbl_Order[[#This Row],[OrderDate]])</f>
        <v>4</v>
      </c>
      <c r="I1081" t="str">
        <f>TEXT(tbl_Order[[#This Row],[OrderDate]],"mmm")</f>
        <v>Apr</v>
      </c>
      <c r="J1081" s="3">
        <f>SUMIFS(tbl_OrderProduct[LinePrice],tbl_OrderProduct[OrderID],tbl_Order[[#This Row],[OrderID]])</f>
        <v>96.44</v>
      </c>
      <c r="K1081" s="3" cm="1">
        <f t="array" ref="K1081">tbl_Order[[#This Row],[Order Price]]*_xlfn.XLOOKUP(tbl_Order[[#This Row],[Order Year]],_xlfn.ANCHORARRAY('BYROW,BYCOL,MAP Exercises'!$J$111),'BYROW,BYCOL,MAP Exercises'!$L$111:$L$120)</f>
        <v>110.90599999999999</v>
      </c>
    </row>
    <row r="1082" spans="1:11" x14ac:dyDescent="0.4">
      <c r="A1082" t="s">
        <v>1248</v>
      </c>
      <c r="B1082" t="s">
        <v>1932</v>
      </c>
      <c r="C1082" s="1">
        <v>44672</v>
      </c>
      <c r="D1082" t="s">
        <v>17</v>
      </c>
      <c r="E1082" t="s">
        <v>18</v>
      </c>
      <c r="F1082" t="s">
        <v>16</v>
      </c>
      <c r="G1082">
        <f>YEAR(tbl_Order[[#This Row],[OrderDate]])</f>
        <v>2022</v>
      </c>
      <c r="H1082">
        <f>MONTH(tbl_Order[[#This Row],[OrderDate]])</f>
        <v>4</v>
      </c>
      <c r="I1082" t="str">
        <f>TEXT(tbl_Order[[#This Row],[OrderDate]],"mmm")</f>
        <v>Apr</v>
      </c>
      <c r="J1082" s="3">
        <f>SUMIFS(tbl_OrderProduct[LinePrice],tbl_OrderProduct[OrderID],tbl_Order[[#This Row],[OrderID]])</f>
        <v>271.39</v>
      </c>
      <c r="K1082" s="3" cm="1">
        <f t="array" ref="K1082">tbl_Order[[#This Row],[Order Price]]*_xlfn.XLOOKUP(tbl_Order[[#This Row],[Order Year]],_xlfn.ANCHORARRAY('BYROW,BYCOL,MAP Exercises'!$J$111),'BYROW,BYCOL,MAP Exercises'!$L$111:$L$120)</f>
        <v>312.09849999999994</v>
      </c>
    </row>
    <row r="1083" spans="1:11" x14ac:dyDescent="0.4">
      <c r="A1083" t="s">
        <v>1249</v>
      </c>
      <c r="B1083" t="s">
        <v>2516</v>
      </c>
      <c r="C1083" s="1">
        <v>44673</v>
      </c>
      <c r="D1083" t="s">
        <v>15</v>
      </c>
      <c r="E1083" t="s">
        <v>167</v>
      </c>
      <c r="F1083" t="s">
        <v>16</v>
      </c>
      <c r="G1083">
        <f>YEAR(tbl_Order[[#This Row],[OrderDate]])</f>
        <v>2022</v>
      </c>
      <c r="H1083">
        <f>MONTH(tbl_Order[[#This Row],[OrderDate]])</f>
        <v>4</v>
      </c>
      <c r="I1083" t="str">
        <f>TEXT(tbl_Order[[#This Row],[OrderDate]],"mmm")</f>
        <v>Apr</v>
      </c>
      <c r="J1083" s="3">
        <f>SUMIFS(tbl_OrderProduct[LinePrice],tbl_OrderProduct[OrderID],tbl_Order[[#This Row],[OrderID]])</f>
        <v>342.34999999999997</v>
      </c>
      <c r="K1083" s="3" cm="1">
        <f t="array" ref="K1083">tbl_Order[[#This Row],[Order Price]]*_xlfn.XLOOKUP(tbl_Order[[#This Row],[Order Year]],_xlfn.ANCHORARRAY('BYROW,BYCOL,MAP Exercises'!$J$111),'BYROW,BYCOL,MAP Exercises'!$L$111:$L$120)</f>
        <v>393.70249999999993</v>
      </c>
    </row>
    <row r="1084" spans="1:11" x14ac:dyDescent="0.4">
      <c r="A1084" t="s">
        <v>1250</v>
      </c>
      <c r="B1084" t="s">
        <v>2317</v>
      </c>
      <c r="C1084" s="1">
        <v>44675</v>
      </c>
      <c r="D1084" t="s">
        <v>15</v>
      </c>
      <c r="E1084" t="s">
        <v>18</v>
      </c>
      <c r="F1084" t="s">
        <v>16</v>
      </c>
      <c r="G1084">
        <f>YEAR(tbl_Order[[#This Row],[OrderDate]])</f>
        <v>2022</v>
      </c>
      <c r="H1084">
        <f>MONTH(tbl_Order[[#This Row],[OrderDate]])</f>
        <v>4</v>
      </c>
      <c r="I1084" t="str">
        <f>TEXT(tbl_Order[[#This Row],[OrderDate]],"mmm")</f>
        <v>Apr</v>
      </c>
      <c r="J1084" s="3">
        <f>SUMIFS(tbl_OrderProduct[LinePrice],tbl_OrderProduct[OrderID],tbl_Order[[#This Row],[OrderID]])</f>
        <v>53</v>
      </c>
      <c r="K1084" s="3" cm="1">
        <f t="array" ref="K1084">tbl_Order[[#This Row],[Order Price]]*_xlfn.XLOOKUP(tbl_Order[[#This Row],[Order Year]],_xlfn.ANCHORARRAY('BYROW,BYCOL,MAP Exercises'!$J$111),'BYROW,BYCOL,MAP Exercises'!$L$111:$L$120)</f>
        <v>60.949999999999996</v>
      </c>
    </row>
    <row r="1085" spans="1:11" x14ac:dyDescent="0.4">
      <c r="A1085" t="s">
        <v>1251</v>
      </c>
      <c r="B1085" t="s">
        <v>1768</v>
      </c>
      <c r="C1085" s="1">
        <v>44679</v>
      </c>
      <c r="D1085" t="s">
        <v>15</v>
      </c>
      <c r="E1085" t="s">
        <v>18</v>
      </c>
      <c r="F1085" t="s">
        <v>16</v>
      </c>
      <c r="G1085">
        <f>YEAR(tbl_Order[[#This Row],[OrderDate]])</f>
        <v>2022</v>
      </c>
      <c r="H1085">
        <f>MONTH(tbl_Order[[#This Row],[OrderDate]])</f>
        <v>4</v>
      </c>
      <c r="I1085" t="str">
        <f>TEXT(tbl_Order[[#This Row],[OrderDate]],"mmm")</f>
        <v>Apr</v>
      </c>
      <c r="J1085" s="3">
        <f>SUMIFS(tbl_OrderProduct[LinePrice],tbl_OrderProduct[OrderID],tbl_Order[[#This Row],[OrderID]])</f>
        <v>254.32999999999998</v>
      </c>
      <c r="K1085" s="3" cm="1">
        <f t="array" ref="K1085">tbl_Order[[#This Row],[Order Price]]*_xlfn.XLOOKUP(tbl_Order[[#This Row],[Order Year]],_xlfn.ANCHORARRAY('BYROW,BYCOL,MAP Exercises'!$J$111),'BYROW,BYCOL,MAP Exercises'!$L$111:$L$120)</f>
        <v>292.47949999999997</v>
      </c>
    </row>
    <row r="1086" spans="1:11" x14ac:dyDescent="0.4">
      <c r="A1086" t="s">
        <v>1252</v>
      </c>
      <c r="B1086" t="s">
        <v>2571</v>
      </c>
      <c r="C1086" s="1">
        <v>44683</v>
      </c>
      <c r="D1086" t="s">
        <v>15</v>
      </c>
      <c r="E1086" t="s">
        <v>18</v>
      </c>
      <c r="F1086" t="s">
        <v>16</v>
      </c>
      <c r="G1086">
        <f>YEAR(tbl_Order[[#This Row],[OrderDate]])</f>
        <v>2022</v>
      </c>
      <c r="H1086">
        <f>MONTH(tbl_Order[[#This Row],[OrderDate]])</f>
        <v>5</v>
      </c>
      <c r="I1086" t="str">
        <f>TEXT(tbl_Order[[#This Row],[OrderDate]],"mmm")</f>
        <v>May</v>
      </c>
      <c r="J1086" s="3">
        <f>SUMIFS(tbl_OrderProduct[LinePrice],tbl_OrderProduct[OrderID],tbl_Order[[#This Row],[OrderID]])</f>
        <v>40.950000000000003</v>
      </c>
      <c r="K1086" s="3" cm="1">
        <f t="array" ref="K1086">tbl_Order[[#This Row],[Order Price]]*_xlfn.XLOOKUP(tbl_Order[[#This Row],[Order Year]],_xlfn.ANCHORARRAY('BYROW,BYCOL,MAP Exercises'!$J$111),'BYROW,BYCOL,MAP Exercises'!$L$111:$L$120)</f>
        <v>47.092500000000001</v>
      </c>
    </row>
    <row r="1087" spans="1:11" x14ac:dyDescent="0.4">
      <c r="A1087" t="s">
        <v>1253</v>
      </c>
      <c r="B1087" t="s">
        <v>2501</v>
      </c>
      <c r="C1087" s="1">
        <v>44686</v>
      </c>
      <c r="D1087" t="s">
        <v>15</v>
      </c>
      <c r="E1087" t="s">
        <v>18</v>
      </c>
      <c r="F1087" t="s">
        <v>16</v>
      </c>
      <c r="G1087">
        <f>YEAR(tbl_Order[[#This Row],[OrderDate]])</f>
        <v>2022</v>
      </c>
      <c r="H1087">
        <f>MONTH(tbl_Order[[#This Row],[OrderDate]])</f>
        <v>5</v>
      </c>
      <c r="I1087" t="str">
        <f>TEXT(tbl_Order[[#This Row],[OrderDate]],"mmm")</f>
        <v>May</v>
      </c>
      <c r="J1087" s="3">
        <f>SUMIFS(tbl_OrderProduct[LinePrice],tbl_OrderProduct[OrderID],tbl_Order[[#This Row],[OrderID]])</f>
        <v>69.98</v>
      </c>
      <c r="K1087" s="3" cm="1">
        <f t="array" ref="K1087">tbl_Order[[#This Row],[Order Price]]*_xlfn.XLOOKUP(tbl_Order[[#This Row],[Order Year]],_xlfn.ANCHORARRAY('BYROW,BYCOL,MAP Exercises'!$J$111),'BYROW,BYCOL,MAP Exercises'!$L$111:$L$120)</f>
        <v>80.477000000000004</v>
      </c>
    </row>
    <row r="1088" spans="1:11" x14ac:dyDescent="0.4">
      <c r="A1088" t="s">
        <v>1254</v>
      </c>
      <c r="B1088" t="s">
        <v>2093</v>
      </c>
      <c r="C1088" s="1">
        <v>44687</v>
      </c>
      <c r="D1088" t="s">
        <v>166</v>
      </c>
      <c r="E1088" t="s">
        <v>18</v>
      </c>
      <c r="F1088" t="s">
        <v>16</v>
      </c>
      <c r="G1088">
        <f>YEAR(tbl_Order[[#This Row],[OrderDate]])</f>
        <v>2022</v>
      </c>
      <c r="H1088">
        <f>MONTH(tbl_Order[[#This Row],[OrderDate]])</f>
        <v>5</v>
      </c>
      <c r="I1088" t="str">
        <f>TEXT(tbl_Order[[#This Row],[OrderDate]],"mmm")</f>
        <v>May</v>
      </c>
      <c r="J1088" s="3">
        <f>SUMIFS(tbl_OrderProduct[LinePrice],tbl_OrderProduct[OrderID],tbl_Order[[#This Row],[OrderID]])</f>
        <v>17.5</v>
      </c>
      <c r="K1088" s="3" cm="1">
        <f t="array" ref="K1088">tbl_Order[[#This Row],[Order Price]]*_xlfn.XLOOKUP(tbl_Order[[#This Row],[Order Year]],_xlfn.ANCHORARRAY('BYROW,BYCOL,MAP Exercises'!$J$111),'BYROW,BYCOL,MAP Exercises'!$L$111:$L$120)</f>
        <v>20.125</v>
      </c>
    </row>
    <row r="1089" spans="1:11" x14ac:dyDescent="0.4">
      <c r="A1089" t="s">
        <v>1255</v>
      </c>
      <c r="B1089" t="s">
        <v>1996</v>
      </c>
      <c r="C1089" s="1">
        <v>44689</v>
      </c>
      <c r="D1089" t="s">
        <v>15</v>
      </c>
      <c r="E1089" t="s">
        <v>18</v>
      </c>
      <c r="F1089" t="s">
        <v>16</v>
      </c>
      <c r="G1089">
        <f>YEAR(tbl_Order[[#This Row],[OrderDate]])</f>
        <v>2022</v>
      </c>
      <c r="H1089">
        <f>MONTH(tbl_Order[[#This Row],[OrderDate]])</f>
        <v>5</v>
      </c>
      <c r="I1089" t="str">
        <f>TEXT(tbl_Order[[#This Row],[OrderDate]],"mmm")</f>
        <v>May</v>
      </c>
      <c r="J1089" s="3">
        <f>SUMIFS(tbl_OrderProduct[LinePrice],tbl_OrderProduct[OrderID],tbl_Order[[#This Row],[OrderID]])</f>
        <v>35</v>
      </c>
      <c r="K1089" s="3" cm="1">
        <f t="array" ref="K1089">tbl_Order[[#This Row],[Order Price]]*_xlfn.XLOOKUP(tbl_Order[[#This Row],[Order Year]],_xlfn.ANCHORARRAY('BYROW,BYCOL,MAP Exercises'!$J$111),'BYROW,BYCOL,MAP Exercises'!$L$111:$L$120)</f>
        <v>40.25</v>
      </c>
    </row>
    <row r="1090" spans="1:11" x14ac:dyDescent="0.4">
      <c r="A1090" t="s">
        <v>1256</v>
      </c>
      <c r="B1090" t="s">
        <v>2232</v>
      </c>
      <c r="C1090" s="1">
        <v>44691</v>
      </c>
      <c r="D1090" t="s">
        <v>15</v>
      </c>
      <c r="E1090" t="s">
        <v>167</v>
      </c>
      <c r="F1090" t="s">
        <v>16</v>
      </c>
      <c r="G1090">
        <f>YEAR(tbl_Order[[#This Row],[OrderDate]])</f>
        <v>2022</v>
      </c>
      <c r="H1090">
        <f>MONTH(tbl_Order[[#This Row],[OrderDate]])</f>
        <v>5</v>
      </c>
      <c r="I1090" t="str">
        <f>TEXT(tbl_Order[[#This Row],[OrderDate]],"mmm")</f>
        <v>May</v>
      </c>
      <c r="J1090" s="3">
        <f>SUMIFS(tbl_OrderProduct[LinePrice],tbl_OrderProduct[OrderID],tbl_Order[[#This Row],[OrderID]])</f>
        <v>49</v>
      </c>
      <c r="K1090" s="3" cm="1">
        <f t="array" ref="K1090">tbl_Order[[#This Row],[Order Price]]*_xlfn.XLOOKUP(tbl_Order[[#This Row],[Order Year]],_xlfn.ANCHORARRAY('BYROW,BYCOL,MAP Exercises'!$J$111),'BYROW,BYCOL,MAP Exercises'!$L$111:$L$120)</f>
        <v>56.349999999999994</v>
      </c>
    </row>
    <row r="1091" spans="1:11" x14ac:dyDescent="0.4">
      <c r="A1091" t="s">
        <v>1257</v>
      </c>
      <c r="B1091" t="s">
        <v>2245</v>
      </c>
      <c r="C1091" s="1">
        <v>44692</v>
      </c>
      <c r="D1091" t="s">
        <v>17</v>
      </c>
      <c r="E1091" t="s">
        <v>18</v>
      </c>
      <c r="F1091" t="s">
        <v>16</v>
      </c>
      <c r="G1091">
        <f>YEAR(tbl_Order[[#This Row],[OrderDate]])</f>
        <v>2022</v>
      </c>
      <c r="H1091">
        <f>MONTH(tbl_Order[[#This Row],[OrderDate]])</f>
        <v>5</v>
      </c>
      <c r="I1091" t="str">
        <f>TEXT(tbl_Order[[#This Row],[OrderDate]],"mmm")</f>
        <v>May</v>
      </c>
      <c r="J1091" s="3">
        <f>SUMIFS(tbl_OrderProduct[LinePrice],tbl_OrderProduct[OrderID],tbl_Order[[#This Row],[OrderID]])</f>
        <v>46.5</v>
      </c>
      <c r="K1091" s="3" cm="1">
        <f t="array" ref="K1091">tbl_Order[[#This Row],[Order Price]]*_xlfn.XLOOKUP(tbl_Order[[#This Row],[Order Year]],_xlfn.ANCHORARRAY('BYROW,BYCOL,MAP Exercises'!$J$111),'BYROW,BYCOL,MAP Exercises'!$L$111:$L$120)</f>
        <v>53.474999999999994</v>
      </c>
    </row>
    <row r="1092" spans="1:11" x14ac:dyDescent="0.4">
      <c r="A1092" t="s">
        <v>1258</v>
      </c>
      <c r="B1092" t="s">
        <v>2089</v>
      </c>
      <c r="C1092" s="1">
        <v>44696</v>
      </c>
      <c r="D1092" t="s">
        <v>15</v>
      </c>
      <c r="E1092" t="s">
        <v>167</v>
      </c>
      <c r="F1092" t="s">
        <v>16</v>
      </c>
      <c r="G1092">
        <f>YEAR(tbl_Order[[#This Row],[OrderDate]])</f>
        <v>2022</v>
      </c>
      <c r="H1092">
        <f>MONTH(tbl_Order[[#This Row],[OrderDate]])</f>
        <v>5</v>
      </c>
      <c r="I1092" t="str">
        <f>TEXT(tbl_Order[[#This Row],[OrderDate]],"mmm")</f>
        <v>May</v>
      </c>
      <c r="J1092" s="3">
        <f>SUMIFS(tbl_OrderProduct[LinePrice],tbl_OrderProduct[OrderID],tbl_Order[[#This Row],[OrderID]])</f>
        <v>247.83</v>
      </c>
      <c r="K1092" s="3" cm="1">
        <f t="array" ref="K1092">tbl_Order[[#This Row],[Order Price]]*_xlfn.XLOOKUP(tbl_Order[[#This Row],[Order Year]],_xlfn.ANCHORARRAY('BYROW,BYCOL,MAP Exercises'!$J$111),'BYROW,BYCOL,MAP Exercises'!$L$111:$L$120)</f>
        <v>285.00450000000001</v>
      </c>
    </row>
    <row r="1093" spans="1:11" x14ac:dyDescent="0.4">
      <c r="A1093" t="s">
        <v>1259</v>
      </c>
      <c r="B1093" t="s">
        <v>2199</v>
      </c>
      <c r="C1093" s="1">
        <v>44698</v>
      </c>
      <c r="D1093" t="s">
        <v>15</v>
      </c>
      <c r="E1093" t="s">
        <v>18</v>
      </c>
      <c r="F1093" t="s">
        <v>16</v>
      </c>
      <c r="G1093">
        <f>YEAR(tbl_Order[[#This Row],[OrderDate]])</f>
        <v>2022</v>
      </c>
      <c r="H1093">
        <f>MONTH(tbl_Order[[#This Row],[OrderDate]])</f>
        <v>5</v>
      </c>
      <c r="I1093" t="str">
        <f>TEXT(tbl_Order[[#This Row],[OrderDate]],"mmm")</f>
        <v>May</v>
      </c>
      <c r="J1093" s="3">
        <f>SUMIFS(tbl_OrderProduct[LinePrice],tbl_OrderProduct[OrderID],tbl_Order[[#This Row],[OrderID]])</f>
        <v>173.43</v>
      </c>
      <c r="K1093" s="3" cm="1">
        <f t="array" ref="K1093">tbl_Order[[#This Row],[Order Price]]*_xlfn.XLOOKUP(tbl_Order[[#This Row],[Order Year]],_xlfn.ANCHORARRAY('BYROW,BYCOL,MAP Exercises'!$J$111),'BYROW,BYCOL,MAP Exercises'!$L$111:$L$120)</f>
        <v>199.44450000000001</v>
      </c>
    </row>
    <row r="1094" spans="1:11" x14ac:dyDescent="0.4">
      <c r="A1094" t="s">
        <v>1260</v>
      </c>
      <c r="B1094" t="s">
        <v>2168</v>
      </c>
      <c r="C1094" s="1">
        <v>44699</v>
      </c>
      <c r="D1094" t="s">
        <v>17</v>
      </c>
      <c r="E1094" t="s">
        <v>18</v>
      </c>
      <c r="F1094" t="s">
        <v>16</v>
      </c>
      <c r="G1094">
        <f>YEAR(tbl_Order[[#This Row],[OrderDate]])</f>
        <v>2022</v>
      </c>
      <c r="H1094">
        <f>MONTH(tbl_Order[[#This Row],[OrderDate]])</f>
        <v>5</v>
      </c>
      <c r="I1094" t="str">
        <f>TEXT(tbl_Order[[#This Row],[OrderDate]],"mmm")</f>
        <v>May</v>
      </c>
      <c r="J1094" s="3">
        <f>SUMIFS(tbl_OrderProduct[LinePrice],tbl_OrderProduct[OrderID],tbl_Order[[#This Row],[OrderID]])</f>
        <v>52.49</v>
      </c>
      <c r="K1094" s="3" cm="1">
        <f t="array" ref="K1094">tbl_Order[[#This Row],[Order Price]]*_xlfn.XLOOKUP(tbl_Order[[#This Row],[Order Year]],_xlfn.ANCHORARRAY('BYROW,BYCOL,MAP Exercises'!$J$111),'BYROW,BYCOL,MAP Exercises'!$L$111:$L$120)</f>
        <v>60.363499999999995</v>
      </c>
    </row>
    <row r="1095" spans="1:11" x14ac:dyDescent="0.4">
      <c r="A1095" t="s">
        <v>1261</v>
      </c>
      <c r="B1095" t="s">
        <v>1947</v>
      </c>
      <c r="C1095" s="1">
        <v>44701</v>
      </c>
      <c r="D1095" t="s">
        <v>166</v>
      </c>
      <c r="E1095" t="s">
        <v>18</v>
      </c>
      <c r="F1095" t="s">
        <v>16</v>
      </c>
      <c r="G1095">
        <f>YEAR(tbl_Order[[#This Row],[OrderDate]])</f>
        <v>2022</v>
      </c>
      <c r="H1095">
        <f>MONTH(tbl_Order[[#This Row],[OrderDate]])</f>
        <v>5</v>
      </c>
      <c r="I1095" t="str">
        <f>TEXT(tbl_Order[[#This Row],[OrderDate]],"mmm")</f>
        <v>May</v>
      </c>
      <c r="J1095" s="3">
        <f>SUMIFS(tbl_OrderProduct[LinePrice],tbl_OrderProduct[OrderID],tbl_Order[[#This Row],[OrderID]])</f>
        <v>157.94999999999999</v>
      </c>
      <c r="K1095" s="3" cm="1">
        <f t="array" ref="K1095">tbl_Order[[#This Row],[Order Price]]*_xlfn.XLOOKUP(tbl_Order[[#This Row],[Order Year]],_xlfn.ANCHORARRAY('BYROW,BYCOL,MAP Exercises'!$J$111),'BYROW,BYCOL,MAP Exercises'!$L$111:$L$120)</f>
        <v>181.64249999999998</v>
      </c>
    </row>
    <row r="1096" spans="1:11" x14ac:dyDescent="0.4">
      <c r="A1096" t="s">
        <v>1262</v>
      </c>
      <c r="B1096" t="s">
        <v>2281</v>
      </c>
      <c r="C1096" s="1">
        <v>44702</v>
      </c>
      <c r="D1096" t="s">
        <v>15</v>
      </c>
      <c r="E1096" t="s">
        <v>167</v>
      </c>
      <c r="F1096" t="s">
        <v>16</v>
      </c>
      <c r="G1096">
        <f>YEAR(tbl_Order[[#This Row],[OrderDate]])</f>
        <v>2022</v>
      </c>
      <c r="H1096">
        <f>MONTH(tbl_Order[[#This Row],[OrderDate]])</f>
        <v>5</v>
      </c>
      <c r="I1096" t="str">
        <f>TEXT(tbl_Order[[#This Row],[OrderDate]],"mmm")</f>
        <v>May</v>
      </c>
      <c r="J1096" s="3">
        <f>SUMIFS(tbl_OrderProduct[LinePrice],tbl_OrderProduct[OrderID],tbl_Order[[#This Row],[OrderID]])</f>
        <v>39.9</v>
      </c>
      <c r="K1096" s="3" cm="1">
        <f t="array" ref="K1096">tbl_Order[[#This Row],[Order Price]]*_xlfn.XLOOKUP(tbl_Order[[#This Row],[Order Year]],_xlfn.ANCHORARRAY('BYROW,BYCOL,MAP Exercises'!$J$111),'BYROW,BYCOL,MAP Exercises'!$L$111:$L$120)</f>
        <v>45.884999999999998</v>
      </c>
    </row>
    <row r="1097" spans="1:11" x14ac:dyDescent="0.4">
      <c r="A1097" t="s">
        <v>1263</v>
      </c>
      <c r="B1097" t="s">
        <v>2518</v>
      </c>
      <c r="C1097" s="1">
        <v>44705</v>
      </c>
      <c r="D1097" t="s">
        <v>15</v>
      </c>
      <c r="E1097" t="s">
        <v>18</v>
      </c>
      <c r="F1097" t="s">
        <v>16</v>
      </c>
      <c r="G1097">
        <f>YEAR(tbl_Order[[#This Row],[OrderDate]])</f>
        <v>2022</v>
      </c>
      <c r="H1097">
        <f>MONTH(tbl_Order[[#This Row],[OrderDate]])</f>
        <v>5</v>
      </c>
      <c r="I1097" t="str">
        <f>TEXT(tbl_Order[[#This Row],[OrderDate]],"mmm")</f>
        <v>May</v>
      </c>
      <c r="J1097" s="3">
        <f>SUMIFS(tbl_OrderProduct[LinePrice],tbl_OrderProduct[OrderID],tbl_Order[[#This Row],[OrderID]])</f>
        <v>118.45</v>
      </c>
      <c r="K1097" s="3" cm="1">
        <f t="array" ref="K1097">tbl_Order[[#This Row],[Order Price]]*_xlfn.XLOOKUP(tbl_Order[[#This Row],[Order Year]],_xlfn.ANCHORARRAY('BYROW,BYCOL,MAP Exercises'!$J$111),'BYROW,BYCOL,MAP Exercises'!$L$111:$L$120)</f>
        <v>136.2175</v>
      </c>
    </row>
    <row r="1098" spans="1:11" x14ac:dyDescent="0.4">
      <c r="A1098" t="s">
        <v>1264</v>
      </c>
      <c r="B1098" t="s">
        <v>2176</v>
      </c>
      <c r="C1098" s="1">
        <v>44708</v>
      </c>
      <c r="D1098" t="s">
        <v>166</v>
      </c>
      <c r="E1098" t="s">
        <v>20</v>
      </c>
      <c r="F1098" t="s">
        <v>16</v>
      </c>
      <c r="G1098">
        <f>YEAR(tbl_Order[[#This Row],[OrderDate]])</f>
        <v>2022</v>
      </c>
      <c r="H1098">
        <f>MONTH(tbl_Order[[#This Row],[OrderDate]])</f>
        <v>5</v>
      </c>
      <c r="I1098" t="str">
        <f>TEXT(tbl_Order[[#This Row],[OrderDate]],"mmm")</f>
        <v>May</v>
      </c>
      <c r="J1098" s="3">
        <f>SUMIFS(tbl_OrderProduct[LinePrice],tbl_OrderProduct[OrderID],tbl_Order[[#This Row],[OrderID]])</f>
        <v>54.5</v>
      </c>
      <c r="K1098" s="3" cm="1">
        <f t="array" ref="K1098">tbl_Order[[#This Row],[Order Price]]*_xlfn.XLOOKUP(tbl_Order[[#This Row],[Order Year]],_xlfn.ANCHORARRAY('BYROW,BYCOL,MAP Exercises'!$J$111),'BYROW,BYCOL,MAP Exercises'!$L$111:$L$120)</f>
        <v>62.674999999999997</v>
      </c>
    </row>
    <row r="1099" spans="1:11" x14ac:dyDescent="0.4">
      <c r="A1099" t="s">
        <v>1265</v>
      </c>
      <c r="B1099" t="s">
        <v>2468</v>
      </c>
      <c r="C1099" s="1">
        <v>44709</v>
      </c>
      <c r="D1099" t="s">
        <v>15</v>
      </c>
      <c r="E1099" t="s">
        <v>167</v>
      </c>
      <c r="F1099" t="s">
        <v>16</v>
      </c>
      <c r="G1099">
        <f>YEAR(tbl_Order[[#This Row],[OrderDate]])</f>
        <v>2022</v>
      </c>
      <c r="H1099">
        <f>MONTH(tbl_Order[[#This Row],[OrderDate]])</f>
        <v>5</v>
      </c>
      <c r="I1099" t="str">
        <f>TEXT(tbl_Order[[#This Row],[OrderDate]],"mmm")</f>
        <v>May</v>
      </c>
      <c r="J1099" s="3">
        <f>SUMIFS(tbl_OrderProduct[LinePrice],tbl_OrderProduct[OrderID],tbl_Order[[#This Row],[OrderID]])</f>
        <v>19.95</v>
      </c>
      <c r="K1099" s="3" cm="1">
        <f t="array" ref="K1099">tbl_Order[[#This Row],[Order Price]]*_xlfn.XLOOKUP(tbl_Order[[#This Row],[Order Year]],_xlfn.ANCHORARRAY('BYROW,BYCOL,MAP Exercises'!$J$111),'BYROW,BYCOL,MAP Exercises'!$L$111:$L$120)</f>
        <v>22.942499999999999</v>
      </c>
    </row>
    <row r="1100" spans="1:11" x14ac:dyDescent="0.4">
      <c r="A1100" t="s">
        <v>1266</v>
      </c>
      <c r="B1100" t="s">
        <v>2331</v>
      </c>
      <c r="C1100" s="1">
        <v>44712</v>
      </c>
      <c r="D1100" t="s">
        <v>166</v>
      </c>
      <c r="E1100" t="s">
        <v>167</v>
      </c>
      <c r="F1100" t="s">
        <v>16</v>
      </c>
      <c r="G1100">
        <f>YEAR(tbl_Order[[#This Row],[OrderDate]])</f>
        <v>2022</v>
      </c>
      <c r="H1100">
        <f>MONTH(tbl_Order[[#This Row],[OrderDate]])</f>
        <v>5</v>
      </c>
      <c r="I1100" t="str">
        <f>TEXT(tbl_Order[[#This Row],[OrderDate]],"mmm")</f>
        <v>May</v>
      </c>
      <c r="J1100" s="3">
        <f>SUMIFS(tbl_OrderProduct[LinePrice],tbl_OrderProduct[OrderID],tbl_Order[[#This Row],[OrderID]])</f>
        <v>43.989999999999995</v>
      </c>
      <c r="K1100" s="3" cm="1">
        <f t="array" ref="K1100">tbl_Order[[#This Row],[Order Price]]*_xlfn.XLOOKUP(tbl_Order[[#This Row],[Order Year]],_xlfn.ANCHORARRAY('BYROW,BYCOL,MAP Exercises'!$J$111),'BYROW,BYCOL,MAP Exercises'!$L$111:$L$120)</f>
        <v>50.588499999999989</v>
      </c>
    </row>
    <row r="1101" spans="1:11" x14ac:dyDescent="0.4">
      <c r="A1101" t="s">
        <v>1267</v>
      </c>
      <c r="B1101" t="s">
        <v>2409</v>
      </c>
      <c r="C1101" s="1">
        <v>44714</v>
      </c>
      <c r="D1101" t="s">
        <v>15</v>
      </c>
      <c r="E1101" t="s">
        <v>18</v>
      </c>
      <c r="F1101" t="s">
        <v>16</v>
      </c>
      <c r="G1101">
        <f>YEAR(tbl_Order[[#This Row],[OrderDate]])</f>
        <v>2022</v>
      </c>
      <c r="H1101">
        <f>MONTH(tbl_Order[[#This Row],[OrderDate]])</f>
        <v>6</v>
      </c>
      <c r="I1101" t="str">
        <f>TEXT(tbl_Order[[#This Row],[OrderDate]],"mmm")</f>
        <v>Jun</v>
      </c>
      <c r="J1101" s="3">
        <f>SUMIFS(tbl_OrderProduct[LinePrice],tbl_OrderProduct[OrderID],tbl_Order[[#This Row],[OrderID]])</f>
        <v>90</v>
      </c>
      <c r="K1101" s="3" cm="1">
        <f t="array" ref="K1101">tbl_Order[[#This Row],[Order Price]]*_xlfn.XLOOKUP(tbl_Order[[#This Row],[Order Year]],_xlfn.ANCHORARRAY('BYROW,BYCOL,MAP Exercises'!$J$111),'BYROW,BYCOL,MAP Exercises'!$L$111:$L$120)</f>
        <v>103.49999999999999</v>
      </c>
    </row>
    <row r="1102" spans="1:11" x14ac:dyDescent="0.4">
      <c r="A1102" t="s">
        <v>1268</v>
      </c>
      <c r="B1102" t="s">
        <v>2093</v>
      </c>
      <c r="C1102" s="1">
        <v>44717</v>
      </c>
      <c r="D1102" t="s">
        <v>166</v>
      </c>
      <c r="E1102" t="s">
        <v>167</v>
      </c>
      <c r="F1102" t="s">
        <v>16</v>
      </c>
      <c r="G1102">
        <f>YEAR(tbl_Order[[#This Row],[OrderDate]])</f>
        <v>2022</v>
      </c>
      <c r="H1102">
        <f>MONTH(tbl_Order[[#This Row],[OrderDate]])</f>
        <v>6</v>
      </c>
      <c r="I1102" t="str">
        <f>TEXT(tbl_Order[[#This Row],[OrderDate]],"mmm")</f>
        <v>Jun</v>
      </c>
      <c r="J1102" s="3">
        <f>SUMIFS(tbl_OrderProduct[LinePrice],tbl_OrderProduct[OrderID],tbl_Order[[#This Row],[OrderID]])</f>
        <v>185.44</v>
      </c>
      <c r="K1102" s="3" cm="1">
        <f t="array" ref="K1102">tbl_Order[[#This Row],[Order Price]]*_xlfn.XLOOKUP(tbl_Order[[#This Row],[Order Year]],_xlfn.ANCHORARRAY('BYROW,BYCOL,MAP Exercises'!$J$111),'BYROW,BYCOL,MAP Exercises'!$L$111:$L$120)</f>
        <v>213.25599999999997</v>
      </c>
    </row>
    <row r="1103" spans="1:11" x14ac:dyDescent="0.4">
      <c r="A1103" t="s">
        <v>1269</v>
      </c>
      <c r="B1103" t="s">
        <v>2095</v>
      </c>
      <c r="C1103" s="1">
        <v>44720</v>
      </c>
      <c r="D1103" t="s">
        <v>15</v>
      </c>
      <c r="E1103" t="s">
        <v>167</v>
      </c>
      <c r="F1103" t="s">
        <v>16</v>
      </c>
      <c r="G1103">
        <f>YEAR(tbl_Order[[#This Row],[OrderDate]])</f>
        <v>2022</v>
      </c>
      <c r="H1103">
        <f>MONTH(tbl_Order[[#This Row],[OrderDate]])</f>
        <v>6</v>
      </c>
      <c r="I1103" t="str">
        <f>TEXT(tbl_Order[[#This Row],[OrderDate]],"mmm")</f>
        <v>Jun</v>
      </c>
      <c r="J1103" s="3">
        <f>SUMIFS(tbl_OrderProduct[LinePrice],tbl_OrderProduct[OrderID],tbl_Order[[#This Row],[OrderID]])</f>
        <v>345.98</v>
      </c>
      <c r="K1103" s="3" cm="1">
        <f t="array" ref="K1103">tbl_Order[[#This Row],[Order Price]]*_xlfn.XLOOKUP(tbl_Order[[#This Row],[Order Year]],_xlfn.ANCHORARRAY('BYROW,BYCOL,MAP Exercises'!$J$111),'BYROW,BYCOL,MAP Exercises'!$L$111:$L$120)</f>
        <v>397.87700000000001</v>
      </c>
    </row>
    <row r="1104" spans="1:11" x14ac:dyDescent="0.4">
      <c r="A1104" t="s">
        <v>1270</v>
      </c>
      <c r="B1104" t="s">
        <v>2062</v>
      </c>
      <c r="C1104" s="1">
        <v>44721</v>
      </c>
      <c r="D1104" t="s">
        <v>15</v>
      </c>
      <c r="E1104" t="s">
        <v>167</v>
      </c>
      <c r="F1104" t="s">
        <v>16</v>
      </c>
      <c r="G1104">
        <f>YEAR(tbl_Order[[#This Row],[OrderDate]])</f>
        <v>2022</v>
      </c>
      <c r="H1104">
        <f>MONTH(tbl_Order[[#This Row],[OrderDate]])</f>
        <v>6</v>
      </c>
      <c r="I1104" t="str">
        <f>TEXT(tbl_Order[[#This Row],[OrderDate]],"mmm")</f>
        <v>Jun</v>
      </c>
      <c r="J1104" s="3">
        <f>SUMIFS(tbl_OrderProduct[LinePrice],tbl_OrderProduct[OrderID],tbl_Order[[#This Row],[OrderID]])</f>
        <v>102.99000000000001</v>
      </c>
      <c r="K1104" s="3" cm="1">
        <f t="array" ref="K1104">tbl_Order[[#This Row],[Order Price]]*_xlfn.XLOOKUP(tbl_Order[[#This Row],[Order Year]],_xlfn.ANCHORARRAY('BYROW,BYCOL,MAP Exercises'!$J$111),'BYROW,BYCOL,MAP Exercises'!$L$111:$L$120)</f>
        <v>118.4385</v>
      </c>
    </row>
    <row r="1105" spans="1:11" x14ac:dyDescent="0.4">
      <c r="A1105" t="s">
        <v>1271</v>
      </c>
      <c r="B1105" t="s">
        <v>1980</v>
      </c>
      <c r="C1105" s="1">
        <v>44725</v>
      </c>
      <c r="D1105" t="s">
        <v>17</v>
      </c>
      <c r="E1105" t="s">
        <v>18</v>
      </c>
      <c r="F1105" t="s">
        <v>16</v>
      </c>
      <c r="G1105">
        <f>YEAR(tbl_Order[[#This Row],[OrderDate]])</f>
        <v>2022</v>
      </c>
      <c r="H1105">
        <f>MONTH(tbl_Order[[#This Row],[OrderDate]])</f>
        <v>6</v>
      </c>
      <c r="I1105" t="str">
        <f>TEXT(tbl_Order[[#This Row],[OrderDate]],"mmm")</f>
        <v>Jun</v>
      </c>
      <c r="J1105" s="3">
        <f>SUMIFS(tbl_OrderProduct[LinePrice],tbl_OrderProduct[OrderID],tbl_Order[[#This Row],[OrderID]])</f>
        <v>52</v>
      </c>
      <c r="K1105" s="3" cm="1">
        <f t="array" ref="K1105">tbl_Order[[#This Row],[Order Price]]*_xlfn.XLOOKUP(tbl_Order[[#This Row],[Order Year]],_xlfn.ANCHORARRAY('BYROW,BYCOL,MAP Exercises'!$J$111),'BYROW,BYCOL,MAP Exercises'!$L$111:$L$120)</f>
        <v>59.8</v>
      </c>
    </row>
    <row r="1106" spans="1:11" x14ac:dyDescent="0.4">
      <c r="A1106" t="s">
        <v>1272</v>
      </c>
      <c r="B1106" t="s">
        <v>2078</v>
      </c>
      <c r="C1106" s="1">
        <v>44727</v>
      </c>
      <c r="D1106" t="s">
        <v>15</v>
      </c>
      <c r="E1106" t="s">
        <v>167</v>
      </c>
      <c r="F1106" t="s">
        <v>16</v>
      </c>
      <c r="G1106">
        <f>YEAR(tbl_Order[[#This Row],[OrderDate]])</f>
        <v>2022</v>
      </c>
      <c r="H1106">
        <f>MONTH(tbl_Order[[#This Row],[OrderDate]])</f>
        <v>6</v>
      </c>
      <c r="I1106" t="str">
        <f>TEXT(tbl_Order[[#This Row],[OrderDate]],"mmm")</f>
        <v>Jun</v>
      </c>
      <c r="J1106" s="3">
        <f>SUMIFS(tbl_OrderProduct[LinePrice],tbl_OrderProduct[OrderID],tbl_Order[[#This Row],[OrderID]])</f>
        <v>12.95</v>
      </c>
      <c r="K1106" s="3" cm="1">
        <f t="array" ref="K1106">tbl_Order[[#This Row],[Order Price]]*_xlfn.XLOOKUP(tbl_Order[[#This Row],[Order Year]],_xlfn.ANCHORARRAY('BYROW,BYCOL,MAP Exercises'!$J$111),'BYROW,BYCOL,MAP Exercises'!$L$111:$L$120)</f>
        <v>14.892499999999998</v>
      </c>
    </row>
    <row r="1107" spans="1:11" x14ac:dyDescent="0.4">
      <c r="A1107" t="s">
        <v>1273</v>
      </c>
      <c r="B1107" t="s">
        <v>2284</v>
      </c>
      <c r="C1107" s="1">
        <v>44730</v>
      </c>
      <c r="D1107" t="s">
        <v>15</v>
      </c>
      <c r="E1107" t="s">
        <v>18</v>
      </c>
      <c r="F1107" t="s">
        <v>16</v>
      </c>
      <c r="G1107">
        <f>YEAR(tbl_Order[[#This Row],[OrderDate]])</f>
        <v>2022</v>
      </c>
      <c r="H1107">
        <f>MONTH(tbl_Order[[#This Row],[OrderDate]])</f>
        <v>6</v>
      </c>
      <c r="I1107" t="str">
        <f>TEXT(tbl_Order[[#This Row],[OrderDate]],"mmm")</f>
        <v>Jun</v>
      </c>
      <c r="J1107" s="3">
        <f>SUMIFS(tbl_OrderProduct[LinePrice],tbl_OrderProduct[OrderID],tbl_Order[[#This Row],[OrderID]])</f>
        <v>257.7</v>
      </c>
      <c r="K1107" s="3" cm="1">
        <f t="array" ref="K1107">tbl_Order[[#This Row],[Order Price]]*_xlfn.XLOOKUP(tbl_Order[[#This Row],[Order Year]],_xlfn.ANCHORARRAY('BYROW,BYCOL,MAP Exercises'!$J$111),'BYROW,BYCOL,MAP Exercises'!$L$111:$L$120)</f>
        <v>296.35499999999996</v>
      </c>
    </row>
    <row r="1108" spans="1:11" x14ac:dyDescent="0.4">
      <c r="A1108" t="s">
        <v>1274</v>
      </c>
      <c r="B1108" t="s">
        <v>1864</v>
      </c>
      <c r="C1108" s="1">
        <v>44734</v>
      </c>
      <c r="D1108" t="s">
        <v>15</v>
      </c>
      <c r="E1108" t="s">
        <v>167</v>
      </c>
      <c r="F1108" t="s">
        <v>16</v>
      </c>
      <c r="G1108">
        <f>YEAR(tbl_Order[[#This Row],[OrderDate]])</f>
        <v>2022</v>
      </c>
      <c r="H1108">
        <f>MONTH(tbl_Order[[#This Row],[OrderDate]])</f>
        <v>6</v>
      </c>
      <c r="I1108" t="str">
        <f>TEXT(tbl_Order[[#This Row],[OrderDate]],"mmm")</f>
        <v>Jun</v>
      </c>
      <c r="J1108" s="3">
        <f>SUMIFS(tbl_OrderProduct[LinePrice],tbl_OrderProduct[OrderID],tbl_Order[[#This Row],[OrderID]])</f>
        <v>40.950000000000003</v>
      </c>
      <c r="K1108" s="3" cm="1">
        <f t="array" ref="K1108">tbl_Order[[#This Row],[Order Price]]*_xlfn.XLOOKUP(tbl_Order[[#This Row],[Order Year]],_xlfn.ANCHORARRAY('BYROW,BYCOL,MAP Exercises'!$J$111),'BYROW,BYCOL,MAP Exercises'!$L$111:$L$120)</f>
        <v>47.092500000000001</v>
      </c>
    </row>
    <row r="1109" spans="1:11" x14ac:dyDescent="0.4">
      <c r="A1109" t="s">
        <v>1275</v>
      </c>
      <c r="B1109" t="s">
        <v>2273</v>
      </c>
      <c r="C1109" s="1">
        <v>44736</v>
      </c>
      <c r="D1109" t="s">
        <v>15</v>
      </c>
      <c r="E1109" t="s">
        <v>18</v>
      </c>
      <c r="F1109" t="s">
        <v>16</v>
      </c>
      <c r="G1109">
        <f>YEAR(tbl_Order[[#This Row],[OrderDate]])</f>
        <v>2022</v>
      </c>
      <c r="H1109">
        <f>MONTH(tbl_Order[[#This Row],[OrderDate]])</f>
        <v>6</v>
      </c>
      <c r="I1109" t="str">
        <f>TEXT(tbl_Order[[#This Row],[OrderDate]],"mmm")</f>
        <v>Jun</v>
      </c>
      <c r="J1109" s="3">
        <f>SUMIFS(tbl_OrderProduct[LinePrice],tbl_OrderProduct[OrderID],tbl_Order[[#This Row],[OrderID]])</f>
        <v>147.9</v>
      </c>
      <c r="K1109" s="3" cm="1">
        <f t="array" ref="K1109">tbl_Order[[#This Row],[Order Price]]*_xlfn.XLOOKUP(tbl_Order[[#This Row],[Order Year]],_xlfn.ANCHORARRAY('BYROW,BYCOL,MAP Exercises'!$J$111),'BYROW,BYCOL,MAP Exercises'!$L$111:$L$120)</f>
        <v>170.08499999999998</v>
      </c>
    </row>
    <row r="1110" spans="1:11" x14ac:dyDescent="0.4">
      <c r="A1110" t="s">
        <v>1276</v>
      </c>
      <c r="B1110" t="s">
        <v>2647</v>
      </c>
      <c r="C1110" s="1">
        <v>44739</v>
      </c>
      <c r="D1110" t="s">
        <v>15</v>
      </c>
      <c r="E1110" t="s">
        <v>18</v>
      </c>
      <c r="F1110" t="s">
        <v>16</v>
      </c>
      <c r="G1110">
        <f>YEAR(tbl_Order[[#This Row],[OrderDate]])</f>
        <v>2022</v>
      </c>
      <c r="H1110">
        <f>MONTH(tbl_Order[[#This Row],[OrderDate]])</f>
        <v>6</v>
      </c>
      <c r="I1110" t="str">
        <f>TEXT(tbl_Order[[#This Row],[OrderDate]],"mmm")</f>
        <v>Jun</v>
      </c>
      <c r="J1110" s="3">
        <f>SUMIFS(tbl_OrderProduct[LinePrice],tbl_OrderProduct[OrderID],tbl_Order[[#This Row],[OrderID]])</f>
        <v>146.94999999999999</v>
      </c>
      <c r="K1110" s="3" cm="1">
        <f t="array" ref="K1110">tbl_Order[[#This Row],[Order Price]]*_xlfn.XLOOKUP(tbl_Order[[#This Row],[Order Year]],_xlfn.ANCHORARRAY('BYROW,BYCOL,MAP Exercises'!$J$111),'BYROW,BYCOL,MAP Exercises'!$L$111:$L$120)</f>
        <v>168.99249999999998</v>
      </c>
    </row>
    <row r="1111" spans="1:11" x14ac:dyDescent="0.4">
      <c r="A1111" t="s">
        <v>1277</v>
      </c>
      <c r="B1111" t="s">
        <v>2402</v>
      </c>
      <c r="C1111" s="1">
        <v>44741</v>
      </c>
      <c r="D1111" t="s">
        <v>15</v>
      </c>
      <c r="E1111" t="s">
        <v>167</v>
      </c>
      <c r="F1111" t="s">
        <v>16</v>
      </c>
      <c r="G1111">
        <f>YEAR(tbl_Order[[#This Row],[OrderDate]])</f>
        <v>2022</v>
      </c>
      <c r="H1111">
        <f>MONTH(tbl_Order[[#This Row],[OrderDate]])</f>
        <v>6</v>
      </c>
      <c r="I1111" t="str">
        <f>TEXT(tbl_Order[[#This Row],[OrderDate]],"mmm")</f>
        <v>Jun</v>
      </c>
      <c r="J1111" s="3">
        <f>SUMIFS(tbl_OrderProduct[LinePrice],tbl_OrderProduct[OrderID],tbl_Order[[#This Row],[OrderID]])</f>
        <v>33.5</v>
      </c>
      <c r="K1111" s="3" cm="1">
        <f t="array" ref="K1111">tbl_Order[[#This Row],[Order Price]]*_xlfn.XLOOKUP(tbl_Order[[#This Row],[Order Year]],_xlfn.ANCHORARRAY('BYROW,BYCOL,MAP Exercises'!$J$111),'BYROW,BYCOL,MAP Exercises'!$L$111:$L$120)</f>
        <v>38.524999999999999</v>
      </c>
    </row>
    <row r="1112" spans="1:11" x14ac:dyDescent="0.4">
      <c r="A1112" t="s">
        <v>1278</v>
      </c>
      <c r="B1112" t="s">
        <v>2242</v>
      </c>
      <c r="C1112" s="1">
        <v>44744</v>
      </c>
      <c r="D1112" t="s">
        <v>17</v>
      </c>
      <c r="E1112" t="s">
        <v>18</v>
      </c>
      <c r="F1112" t="s">
        <v>16</v>
      </c>
      <c r="G1112">
        <f>YEAR(tbl_Order[[#This Row],[OrderDate]])</f>
        <v>2022</v>
      </c>
      <c r="H1112">
        <f>MONTH(tbl_Order[[#This Row],[OrderDate]])</f>
        <v>7</v>
      </c>
      <c r="I1112" t="str">
        <f>TEXT(tbl_Order[[#This Row],[OrderDate]],"mmm")</f>
        <v>Jul</v>
      </c>
      <c r="J1112" s="3">
        <f>SUMIFS(tbl_OrderProduct[LinePrice],tbl_OrderProduct[OrderID],tbl_Order[[#This Row],[OrderID]])</f>
        <v>54.99</v>
      </c>
      <c r="K1112" s="3" cm="1">
        <f t="array" ref="K1112">tbl_Order[[#This Row],[Order Price]]*_xlfn.XLOOKUP(tbl_Order[[#This Row],[Order Year]],_xlfn.ANCHORARRAY('BYROW,BYCOL,MAP Exercises'!$J$111),'BYROW,BYCOL,MAP Exercises'!$L$111:$L$120)</f>
        <v>63.238499999999995</v>
      </c>
    </row>
    <row r="1113" spans="1:11" x14ac:dyDescent="0.4">
      <c r="A1113" t="s">
        <v>1279</v>
      </c>
      <c r="B1113" t="s">
        <v>2047</v>
      </c>
      <c r="C1113" s="1">
        <v>44748</v>
      </c>
      <c r="D1113" t="s">
        <v>15</v>
      </c>
      <c r="E1113" t="s">
        <v>18</v>
      </c>
      <c r="F1113" t="s">
        <v>16</v>
      </c>
      <c r="G1113">
        <f>YEAR(tbl_Order[[#This Row],[OrderDate]])</f>
        <v>2022</v>
      </c>
      <c r="H1113">
        <f>MONTH(tbl_Order[[#This Row],[OrderDate]])</f>
        <v>7</v>
      </c>
      <c r="I1113" t="str">
        <f>TEXT(tbl_Order[[#This Row],[OrderDate]],"mmm")</f>
        <v>Jul</v>
      </c>
      <c r="J1113" s="3">
        <f>SUMIFS(tbl_OrderProduct[LinePrice],tbl_OrderProduct[OrderID],tbl_Order[[#This Row],[OrderID]])</f>
        <v>156.27999999999997</v>
      </c>
      <c r="K1113" s="3" cm="1">
        <f t="array" ref="K1113">tbl_Order[[#This Row],[Order Price]]*_xlfn.XLOOKUP(tbl_Order[[#This Row],[Order Year]],_xlfn.ANCHORARRAY('BYROW,BYCOL,MAP Exercises'!$J$111),'BYROW,BYCOL,MAP Exercises'!$L$111:$L$120)</f>
        <v>179.72199999999995</v>
      </c>
    </row>
    <row r="1114" spans="1:11" x14ac:dyDescent="0.4">
      <c r="A1114" t="s">
        <v>1280</v>
      </c>
      <c r="B1114" t="s">
        <v>2612</v>
      </c>
      <c r="C1114" s="1">
        <v>44751</v>
      </c>
      <c r="D1114" t="s">
        <v>15</v>
      </c>
      <c r="E1114" t="s">
        <v>18</v>
      </c>
      <c r="F1114" t="s">
        <v>16</v>
      </c>
      <c r="G1114">
        <f>YEAR(tbl_Order[[#This Row],[OrderDate]])</f>
        <v>2022</v>
      </c>
      <c r="H1114">
        <f>MONTH(tbl_Order[[#This Row],[OrderDate]])</f>
        <v>7</v>
      </c>
      <c r="I1114" t="str">
        <f>TEXT(tbl_Order[[#This Row],[OrderDate]],"mmm")</f>
        <v>Jul</v>
      </c>
      <c r="J1114" s="3">
        <f>SUMIFS(tbl_OrderProduct[LinePrice],tbl_OrderProduct[OrderID],tbl_Order[[#This Row],[OrderID]])</f>
        <v>17.5</v>
      </c>
      <c r="K1114" s="3" cm="1">
        <f t="array" ref="K1114">tbl_Order[[#This Row],[Order Price]]*_xlfn.XLOOKUP(tbl_Order[[#This Row],[Order Year]],_xlfn.ANCHORARRAY('BYROW,BYCOL,MAP Exercises'!$J$111),'BYROW,BYCOL,MAP Exercises'!$L$111:$L$120)</f>
        <v>20.125</v>
      </c>
    </row>
    <row r="1115" spans="1:11" x14ac:dyDescent="0.4">
      <c r="A1115" t="s">
        <v>1281</v>
      </c>
      <c r="B1115" t="s">
        <v>1887</v>
      </c>
      <c r="C1115" s="1">
        <v>44755</v>
      </c>
      <c r="D1115" t="s">
        <v>15</v>
      </c>
      <c r="E1115" t="s">
        <v>18</v>
      </c>
      <c r="F1115" t="s">
        <v>16</v>
      </c>
      <c r="G1115">
        <f>YEAR(tbl_Order[[#This Row],[OrderDate]])</f>
        <v>2022</v>
      </c>
      <c r="H1115">
        <f>MONTH(tbl_Order[[#This Row],[OrderDate]])</f>
        <v>7</v>
      </c>
      <c r="I1115" t="str">
        <f>TEXT(tbl_Order[[#This Row],[OrderDate]],"mmm")</f>
        <v>Jul</v>
      </c>
      <c r="J1115" s="3">
        <f>SUMIFS(tbl_OrderProduct[LinePrice],tbl_OrderProduct[OrderID],tbl_Order[[#This Row],[OrderID]])</f>
        <v>225.42000000000002</v>
      </c>
      <c r="K1115" s="3" cm="1">
        <f t="array" ref="K1115">tbl_Order[[#This Row],[Order Price]]*_xlfn.XLOOKUP(tbl_Order[[#This Row],[Order Year]],_xlfn.ANCHORARRAY('BYROW,BYCOL,MAP Exercises'!$J$111),'BYROW,BYCOL,MAP Exercises'!$L$111:$L$120)</f>
        <v>259.233</v>
      </c>
    </row>
    <row r="1116" spans="1:11" x14ac:dyDescent="0.4">
      <c r="A1116" t="s">
        <v>1282</v>
      </c>
      <c r="B1116" t="s">
        <v>2441</v>
      </c>
      <c r="C1116" s="1">
        <v>44756</v>
      </c>
      <c r="D1116" t="s">
        <v>15</v>
      </c>
      <c r="E1116" t="s">
        <v>18</v>
      </c>
      <c r="F1116" t="s">
        <v>16</v>
      </c>
      <c r="G1116">
        <f>YEAR(tbl_Order[[#This Row],[OrderDate]])</f>
        <v>2022</v>
      </c>
      <c r="H1116">
        <f>MONTH(tbl_Order[[#This Row],[OrderDate]])</f>
        <v>7</v>
      </c>
      <c r="I1116" t="str">
        <f>TEXT(tbl_Order[[#This Row],[OrderDate]],"mmm")</f>
        <v>Jul</v>
      </c>
      <c r="J1116" s="3">
        <f>SUMIFS(tbl_OrderProduct[LinePrice],tbl_OrderProduct[OrderID],tbl_Order[[#This Row],[OrderID]])</f>
        <v>365.79999999999995</v>
      </c>
      <c r="K1116" s="3" cm="1">
        <f t="array" ref="K1116">tbl_Order[[#This Row],[Order Price]]*_xlfn.XLOOKUP(tbl_Order[[#This Row],[Order Year]],_xlfn.ANCHORARRAY('BYROW,BYCOL,MAP Exercises'!$J$111),'BYROW,BYCOL,MAP Exercises'!$L$111:$L$120)</f>
        <v>420.6699999999999</v>
      </c>
    </row>
    <row r="1117" spans="1:11" x14ac:dyDescent="0.4">
      <c r="A1117" t="s">
        <v>1283</v>
      </c>
      <c r="B1117" t="s">
        <v>1884</v>
      </c>
      <c r="C1117" s="1">
        <v>44758</v>
      </c>
      <c r="D1117" t="s">
        <v>15</v>
      </c>
      <c r="E1117" t="s">
        <v>167</v>
      </c>
      <c r="F1117" t="s">
        <v>16</v>
      </c>
      <c r="G1117">
        <f>YEAR(tbl_Order[[#This Row],[OrderDate]])</f>
        <v>2022</v>
      </c>
      <c r="H1117">
        <f>MONTH(tbl_Order[[#This Row],[OrderDate]])</f>
        <v>7</v>
      </c>
      <c r="I1117" t="str">
        <f>TEXT(tbl_Order[[#This Row],[OrderDate]],"mmm")</f>
        <v>Jul</v>
      </c>
      <c r="J1117" s="3">
        <f>SUMIFS(tbl_OrderProduct[LinePrice],tbl_OrderProduct[OrderID],tbl_Order[[#This Row],[OrderID]])</f>
        <v>87.490000000000009</v>
      </c>
      <c r="K1117" s="3" cm="1">
        <f t="array" ref="K1117">tbl_Order[[#This Row],[Order Price]]*_xlfn.XLOOKUP(tbl_Order[[#This Row],[Order Year]],_xlfn.ANCHORARRAY('BYROW,BYCOL,MAP Exercises'!$J$111),'BYROW,BYCOL,MAP Exercises'!$L$111:$L$120)</f>
        <v>100.6135</v>
      </c>
    </row>
    <row r="1118" spans="1:11" x14ac:dyDescent="0.4">
      <c r="A1118" t="s">
        <v>1284</v>
      </c>
      <c r="B1118" t="s">
        <v>2156</v>
      </c>
      <c r="C1118" s="1">
        <v>44760</v>
      </c>
      <c r="D1118" t="s">
        <v>15</v>
      </c>
      <c r="E1118" t="s">
        <v>20</v>
      </c>
      <c r="F1118" t="s">
        <v>16</v>
      </c>
      <c r="G1118">
        <f>YEAR(tbl_Order[[#This Row],[OrderDate]])</f>
        <v>2022</v>
      </c>
      <c r="H1118">
        <f>MONTH(tbl_Order[[#This Row],[OrderDate]])</f>
        <v>7</v>
      </c>
      <c r="I1118" t="str">
        <f>TEXT(tbl_Order[[#This Row],[OrderDate]],"mmm")</f>
        <v>Jul</v>
      </c>
      <c r="J1118" s="3">
        <f>SUMIFS(tbl_OrderProduct[LinePrice],tbl_OrderProduct[OrderID],tbl_Order[[#This Row],[OrderID]])</f>
        <v>273.8</v>
      </c>
      <c r="K1118" s="3" cm="1">
        <f t="array" ref="K1118">tbl_Order[[#This Row],[Order Price]]*_xlfn.XLOOKUP(tbl_Order[[#This Row],[Order Year]],_xlfn.ANCHORARRAY('BYROW,BYCOL,MAP Exercises'!$J$111),'BYROW,BYCOL,MAP Exercises'!$L$111:$L$120)</f>
        <v>314.87</v>
      </c>
    </row>
    <row r="1119" spans="1:11" x14ac:dyDescent="0.4">
      <c r="A1119" t="s">
        <v>1285</v>
      </c>
      <c r="B1119" t="s">
        <v>2226</v>
      </c>
      <c r="C1119" s="1">
        <v>44761</v>
      </c>
      <c r="D1119" t="s">
        <v>17</v>
      </c>
      <c r="E1119" t="s">
        <v>167</v>
      </c>
      <c r="F1119" t="s">
        <v>16</v>
      </c>
      <c r="G1119">
        <f>YEAR(tbl_Order[[#This Row],[OrderDate]])</f>
        <v>2022</v>
      </c>
      <c r="H1119">
        <f>MONTH(tbl_Order[[#This Row],[OrderDate]])</f>
        <v>7</v>
      </c>
      <c r="I1119" t="str">
        <f>TEXT(tbl_Order[[#This Row],[OrderDate]],"mmm")</f>
        <v>Jul</v>
      </c>
      <c r="J1119" s="3">
        <f>SUMIFS(tbl_OrderProduct[LinePrice],tbl_OrderProduct[OrderID],tbl_Order[[#This Row],[OrderID]])</f>
        <v>140.88999999999999</v>
      </c>
      <c r="K1119" s="3" cm="1">
        <f t="array" ref="K1119">tbl_Order[[#This Row],[Order Price]]*_xlfn.XLOOKUP(tbl_Order[[#This Row],[Order Year]],_xlfn.ANCHORARRAY('BYROW,BYCOL,MAP Exercises'!$J$111),'BYROW,BYCOL,MAP Exercises'!$L$111:$L$120)</f>
        <v>162.02349999999998</v>
      </c>
    </row>
    <row r="1120" spans="1:11" x14ac:dyDescent="0.4">
      <c r="A1120" t="s">
        <v>1286</v>
      </c>
      <c r="B1120" t="s">
        <v>2042</v>
      </c>
      <c r="C1120" s="1">
        <v>44763</v>
      </c>
      <c r="D1120" t="s">
        <v>15</v>
      </c>
      <c r="E1120" t="s">
        <v>167</v>
      </c>
      <c r="F1120" t="s">
        <v>16</v>
      </c>
      <c r="G1120">
        <f>YEAR(tbl_Order[[#This Row],[OrderDate]])</f>
        <v>2022</v>
      </c>
      <c r="H1120">
        <f>MONTH(tbl_Order[[#This Row],[OrderDate]])</f>
        <v>7</v>
      </c>
      <c r="I1120" t="str">
        <f>TEXT(tbl_Order[[#This Row],[OrderDate]],"mmm")</f>
        <v>Jul</v>
      </c>
      <c r="J1120" s="3">
        <f>SUMIFS(tbl_OrderProduct[LinePrice],tbl_OrderProduct[OrderID],tbl_Order[[#This Row],[OrderID]])</f>
        <v>99.490000000000009</v>
      </c>
      <c r="K1120" s="3" cm="1">
        <f t="array" ref="K1120">tbl_Order[[#This Row],[Order Price]]*_xlfn.XLOOKUP(tbl_Order[[#This Row],[Order Year]],_xlfn.ANCHORARRAY('BYROW,BYCOL,MAP Exercises'!$J$111),'BYROW,BYCOL,MAP Exercises'!$L$111:$L$120)</f>
        <v>114.4135</v>
      </c>
    </row>
    <row r="1121" spans="1:11" x14ac:dyDescent="0.4">
      <c r="A1121" t="s">
        <v>1287</v>
      </c>
      <c r="B1121" t="s">
        <v>2475</v>
      </c>
      <c r="C1121" s="1">
        <v>44765</v>
      </c>
      <c r="D1121" t="s">
        <v>15</v>
      </c>
      <c r="E1121" t="s">
        <v>167</v>
      </c>
      <c r="F1121" t="s">
        <v>16</v>
      </c>
      <c r="G1121">
        <f>YEAR(tbl_Order[[#This Row],[OrderDate]])</f>
        <v>2022</v>
      </c>
      <c r="H1121">
        <f>MONTH(tbl_Order[[#This Row],[OrderDate]])</f>
        <v>7</v>
      </c>
      <c r="I1121" t="str">
        <f>TEXT(tbl_Order[[#This Row],[OrderDate]],"mmm")</f>
        <v>Jul</v>
      </c>
      <c r="J1121" s="3">
        <f>SUMIFS(tbl_OrderProduct[LinePrice],tbl_OrderProduct[OrderID],tbl_Order[[#This Row],[OrderID]])</f>
        <v>342.8</v>
      </c>
      <c r="K1121" s="3" cm="1">
        <f t="array" ref="K1121">tbl_Order[[#This Row],[Order Price]]*_xlfn.XLOOKUP(tbl_Order[[#This Row],[Order Year]],_xlfn.ANCHORARRAY('BYROW,BYCOL,MAP Exercises'!$J$111),'BYROW,BYCOL,MAP Exercises'!$L$111:$L$120)</f>
        <v>394.21999999999997</v>
      </c>
    </row>
    <row r="1122" spans="1:11" x14ac:dyDescent="0.4">
      <c r="A1122" t="s">
        <v>1288</v>
      </c>
      <c r="B1122" t="s">
        <v>1882</v>
      </c>
      <c r="C1122" s="1">
        <v>44767</v>
      </c>
      <c r="D1122" t="s">
        <v>17</v>
      </c>
      <c r="E1122" t="s">
        <v>20</v>
      </c>
      <c r="F1122" t="s">
        <v>16</v>
      </c>
      <c r="G1122">
        <f>YEAR(tbl_Order[[#This Row],[OrderDate]])</f>
        <v>2022</v>
      </c>
      <c r="H1122">
        <f>MONTH(tbl_Order[[#This Row],[OrderDate]])</f>
        <v>7</v>
      </c>
      <c r="I1122" t="str">
        <f>TEXT(tbl_Order[[#This Row],[OrderDate]],"mmm")</f>
        <v>Jul</v>
      </c>
      <c r="J1122" s="3">
        <f>SUMIFS(tbl_OrderProduct[LinePrice],tbl_OrderProduct[OrderID],tbl_Order[[#This Row],[OrderID]])</f>
        <v>210.43</v>
      </c>
      <c r="K1122" s="3" cm="1">
        <f t="array" ref="K1122">tbl_Order[[#This Row],[Order Price]]*_xlfn.XLOOKUP(tbl_Order[[#This Row],[Order Year]],_xlfn.ANCHORARRAY('BYROW,BYCOL,MAP Exercises'!$J$111),'BYROW,BYCOL,MAP Exercises'!$L$111:$L$120)</f>
        <v>241.99449999999999</v>
      </c>
    </row>
    <row r="1123" spans="1:11" x14ac:dyDescent="0.4">
      <c r="A1123" t="s">
        <v>1289</v>
      </c>
      <c r="B1123" t="s">
        <v>2607</v>
      </c>
      <c r="C1123" s="1">
        <v>44770</v>
      </c>
      <c r="D1123" t="s">
        <v>15</v>
      </c>
      <c r="E1123" t="s">
        <v>167</v>
      </c>
      <c r="F1123" t="s">
        <v>16</v>
      </c>
      <c r="G1123">
        <f>YEAR(tbl_Order[[#This Row],[OrderDate]])</f>
        <v>2022</v>
      </c>
      <c r="H1123">
        <f>MONTH(tbl_Order[[#This Row],[OrderDate]])</f>
        <v>7</v>
      </c>
      <c r="I1123" t="str">
        <f>TEXT(tbl_Order[[#This Row],[OrderDate]],"mmm")</f>
        <v>Jul</v>
      </c>
      <c r="J1123" s="3">
        <f>SUMIFS(tbl_OrderProduct[LinePrice],tbl_OrderProduct[OrderID],tbl_Order[[#This Row],[OrderID]])</f>
        <v>31</v>
      </c>
      <c r="K1123" s="3" cm="1">
        <f t="array" ref="K1123">tbl_Order[[#This Row],[Order Price]]*_xlfn.XLOOKUP(tbl_Order[[#This Row],[Order Year]],_xlfn.ANCHORARRAY('BYROW,BYCOL,MAP Exercises'!$J$111),'BYROW,BYCOL,MAP Exercises'!$L$111:$L$120)</f>
        <v>35.65</v>
      </c>
    </row>
    <row r="1124" spans="1:11" x14ac:dyDescent="0.4">
      <c r="A1124" t="s">
        <v>1290</v>
      </c>
      <c r="B1124" t="s">
        <v>2647</v>
      </c>
      <c r="C1124" s="1">
        <v>44773</v>
      </c>
      <c r="D1124" t="s">
        <v>15</v>
      </c>
      <c r="E1124" t="s">
        <v>167</v>
      </c>
      <c r="F1124" t="s">
        <v>16</v>
      </c>
      <c r="G1124">
        <f>YEAR(tbl_Order[[#This Row],[OrderDate]])</f>
        <v>2022</v>
      </c>
      <c r="H1124">
        <f>MONTH(tbl_Order[[#This Row],[OrderDate]])</f>
        <v>7</v>
      </c>
      <c r="I1124" t="str">
        <f>TEXT(tbl_Order[[#This Row],[OrderDate]],"mmm")</f>
        <v>Jul</v>
      </c>
      <c r="J1124" s="3">
        <f>SUMIFS(tbl_OrderProduct[LinePrice],tbl_OrderProduct[OrderID],tbl_Order[[#This Row],[OrderID]])</f>
        <v>98.97</v>
      </c>
      <c r="K1124" s="3" cm="1">
        <f t="array" ref="K1124">tbl_Order[[#This Row],[Order Price]]*_xlfn.XLOOKUP(tbl_Order[[#This Row],[Order Year]],_xlfn.ANCHORARRAY('BYROW,BYCOL,MAP Exercises'!$J$111),'BYROW,BYCOL,MAP Exercises'!$L$111:$L$120)</f>
        <v>113.81549999999999</v>
      </c>
    </row>
    <row r="1125" spans="1:11" x14ac:dyDescent="0.4">
      <c r="A1125" t="s">
        <v>1291</v>
      </c>
      <c r="B1125" t="s">
        <v>2373</v>
      </c>
      <c r="C1125" s="1">
        <v>44777</v>
      </c>
      <c r="D1125" t="s">
        <v>15</v>
      </c>
      <c r="E1125" t="s">
        <v>167</v>
      </c>
      <c r="F1125" t="s">
        <v>16</v>
      </c>
      <c r="G1125">
        <f>YEAR(tbl_Order[[#This Row],[OrderDate]])</f>
        <v>2022</v>
      </c>
      <c r="H1125">
        <f>MONTH(tbl_Order[[#This Row],[OrderDate]])</f>
        <v>8</v>
      </c>
      <c r="I1125" t="str">
        <f>TEXT(tbl_Order[[#This Row],[OrderDate]],"mmm")</f>
        <v>Aug</v>
      </c>
      <c r="J1125" s="3">
        <f>SUMIFS(tbl_OrderProduct[LinePrice],tbl_OrderProduct[OrderID],tbl_Order[[#This Row],[OrderID]])</f>
        <v>276.95</v>
      </c>
      <c r="K1125" s="3" cm="1">
        <f t="array" ref="K1125">tbl_Order[[#This Row],[Order Price]]*_xlfn.XLOOKUP(tbl_Order[[#This Row],[Order Year]],_xlfn.ANCHORARRAY('BYROW,BYCOL,MAP Exercises'!$J$111),'BYROW,BYCOL,MAP Exercises'!$L$111:$L$120)</f>
        <v>318.49249999999995</v>
      </c>
    </row>
    <row r="1126" spans="1:11" x14ac:dyDescent="0.4">
      <c r="A1126" t="s">
        <v>1292</v>
      </c>
      <c r="B1126" t="s">
        <v>2615</v>
      </c>
      <c r="C1126" s="1">
        <v>44779</v>
      </c>
      <c r="D1126" t="s">
        <v>15</v>
      </c>
      <c r="E1126" t="s">
        <v>18</v>
      </c>
      <c r="F1126" t="s">
        <v>16</v>
      </c>
      <c r="G1126">
        <f>YEAR(tbl_Order[[#This Row],[OrderDate]])</f>
        <v>2022</v>
      </c>
      <c r="H1126">
        <f>MONTH(tbl_Order[[#This Row],[OrderDate]])</f>
        <v>8</v>
      </c>
      <c r="I1126" t="str">
        <f>TEXT(tbl_Order[[#This Row],[OrderDate]],"mmm")</f>
        <v>Aug</v>
      </c>
      <c r="J1126" s="3">
        <f>SUMIFS(tbl_OrderProduct[LinePrice],tbl_OrderProduct[OrderID],tbl_Order[[#This Row],[OrderID]])</f>
        <v>306.77999999999997</v>
      </c>
      <c r="K1126" s="3" cm="1">
        <f t="array" ref="K1126">tbl_Order[[#This Row],[Order Price]]*_xlfn.XLOOKUP(tbl_Order[[#This Row],[Order Year]],_xlfn.ANCHORARRAY('BYROW,BYCOL,MAP Exercises'!$J$111),'BYROW,BYCOL,MAP Exercises'!$L$111:$L$120)</f>
        <v>352.79699999999997</v>
      </c>
    </row>
    <row r="1127" spans="1:11" x14ac:dyDescent="0.4">
      <c r="A1127" t="s">
        <v>1293</v>
      </c>
      <c r="B1127" t="s">
        <v>2012</v>
      </c>
      <c r="C1127" s="1">
        <v>44783</v>
      </c>
      <c r="D1127" t="s">
        <v>15</v>
      </c>
      <c r="E1127" t="s">
        <v>20</v>
      </c>
      <c r="F1127" t="s">
        <v>16</v>
      </c>
      <c r="G1127">
        <f>YEAR(tbl_Order[[#This Row],[OrderDate]])</f>
        <v>2022</v>
      </c>
      <c r="H1127">
        <f>MONTH(tbl_Order[[#This Row],[OrderDate]])</f>
        <v>8</v>
      </c>
      <c r="I1127" t="str">
        <f>TEXT(tbl_Order[[#This Row],[OrderDate]],"mmm")</f>
        <v>Aug</v>
      </c>
      <c r="J1127" s="3">
        <f>SUMIFS(tbl_OrderProduct[LinePrice],tbl_OrderProduct[OrderID],tbl_Order[[#This Row],[OrderID]])</f>
        <v>83.990000000000009</v>
      </c>
      <c r="K1127" s="3" cm="1">
        <f t="array" ref="K1127">tbl_Order[[#This Row],[Order Price]]*_xlfn.XLOOKUP(tbl_Order[[#This Row],[Order Year]],_xlfn.ANCHORARRAY('BYROW,BYCOL,MAP Exercises'!$J$111),'BYROW,BYCOL,MAP Exercises'!$L$111:$L$120)</f>
        <v>96.588499999999996</v>
      </c>
    </row>
    <row r="1128" spans="1:11" x14ac:dyDescent="0.4">
      <c r="A1128" t="s">
        <v>1294</v>
      </c>
      <c r="B1128" t="s">
        <v>2246</v>
      </c>
      <c r="C1128" s="1">
        <v>44785</v>
      </c>
      <c r="D1128" t="s">
        <v>15</v>
      </c>
      <c r="E1128" t="s">
        <v>20</v>
      </c>
      <c r="F1128" t="s">
        <v>16</v>
      </c>
      <c r="G1128">
        <f>YEAR(tbl_Order[[#This Row],[OrderDate]])</f>
        <v>2022</v>
      </c>
      <c r="H1128">
        <f>MONTH(tbl_Order[[#This Row],[OrderDate]])</f>
        <v>8</v>
      </c>
      <c r="I1128" t="str">
        <f>TEXT(tbl_Order[[#This Row],[OrderDate]],"mmm")</f>
        <v>Aug</v>
      </c>
      <c r="J1128" s="3">
        <f>SUMIFS(tbl_OrderProduct[LinePrice],tbl_OrderProduct[OrderID],tbl_Order[[#This Row],[OrderID]])</f>
        <v>45</v>
      </c>
      <c r="K1128" s="3" cm="1">
        <f t="array" ref="K1128">tbl_Order[[#This Row],[Order Price]]*_xlfn.XLOOKUP(tbl_Order[[#This Row],[Order Year]],_xlfn.ANCHORARRAY('BYROW,BYCOL,MAP Exercises'!$J$111),'BYROW,BYCOL,MAP Exercises'!$L$111:$L$120)</f>
        <v>51.749999999999993</v>
      </c>
    </row>
    <row r="1129" spans="1:11" x14ac:dyDescent="0.4">
      <c r="A1129" t="s">
        <v>1295</v>
      </c>
      <c r="B1129" t="s">
        <v>2559</v>
      </c>
      <c r="C1129" s="1">
        <v>44787</v>
      </c>
      <c r="D1129" t="s">
        <v>17</v>
      </c>
      <c r="E1129" t="s">
        <v>167</v>
      </c>
      <c r="F1129" t="s">
        <v>16</v>
      </c>
      <c r="G1129">
        <f>YEAR(tbl_Order[[#This Row],[OrderDate]])</f>
        <v>2022</v>
      </c>
      <c r="H1129">
        <f>MONTH(tbl_Order[[#This Row],[OrderDate]])</f>
        <v>8</v>
      </c>
      <c r="I1129" t="str">
        <f>TEXT(tbl_Order[[#This Row],[OrderDate]],"mmm")</f>
        <v>Aug</v>
      </c>
      <c r="J1129" s="3">
        <f>SUMIFS(tbl_OrderProduct[LinePrice],tbl_OrderProduct[OrderID],tbl_Order[[#This Row],[OrderID]])</f>
        <v>159.96</v>
      </c>
      <c r="K1129" s="3" cm="1">
        <f t="array" ref="K1129">tbl_Order[[#This Row],[Order Price]]*_xlfn.XLOOKUP(tbl_Order[[#This Row],[Order Year]],_xlfn.ANCHORARRAY('BYROW,BYCOL,MAP Exercises'!$J$111),'BYROW,BYCOL,MAP Exercises'!$L$111:$L$120)</f>
        <v>183.95400000000001</v>
      </c>
    </row>
    <row r="1130" spans="1:11" x14ac:dyDescent="0.4">
      <c r="A1130" t="s">
        <v>1296</v>
      </c>
      <c r="B1130" t="s">
        <v>2597</v>
      </c>
      <c r="C1130" s="1">
        <v>44788</v>
      </c>
      <c r="D1130" t="s">
        <v>15</v>
      </c>
      <c r="E1130" t="s">
        <v>18</v>
      </c>
      <c r="F1130" t="s">
        <v>16</v>
      </c>
      <c r="G1130">
        <f>YEAR(tbl_Order[[#This Row],[OrderDate]])</f>
        <v>2022</v>
      </c>
      <c r="H1130">
        <f>MONTH(tbl_Order[[#This Row],[OrderDate]])</f>
        <v>8</v>
      </c>
      <c r="I1130" t="str">
        <f>TEXT(tbl_Order[[#This Row],[OrderDate]],"mmm")</f>
        <v>Aug</v>
      </c>
      <c r="J1130" s="3">
        <f>SUMIFS(tbl_OrderProduct[LinePrice],tbl_OrderProduct[OrderID],tbl_Order[[#This Row],[OrderID]])</f>
        <v>44.989999999999995</v>
      </c>
      <c r="K1130" s="3" cm="1">
        <f t="array" ref="K1130">tbl_Order[[#This Row],[Order Price]]*_xlfn.XLOOKUP(tbl_Order[[#This Row],[Order Year]],_xlfn.ANCHORARRAY('BYROW,BYCOL,MAP Exercises'!$J$111),'BYROW,BYCOL,MAP Exercises'!$L$111:$L$120)</f>
        <v>51.738499999999988</v>
      </c>
    </row>
    <row r="1131" spans="1:11" x14ac:dyDescent="0.4">
      <c r="A1131" t="s">
        <v>1297</v>
      </c>
      <c r="B1131" t="s">
        <v>2345</v>
      </c>
      <c r="C1131" s="1">
        <v>44790</v>
      </c>
      <c r="D1131" t="s">
        <v>15</v>
      </c>
      <c r="E1131" t="s">
        <v>167</v>
      </c>
      <c r="F1131" t="s">
        <v>16</v>
      </c>
      <c r="G1131">
        <f>YEAR(tbl_Order[[#This Row],[OrderDate]])</f>
        <v>2022</v>
      </c>
      <c r="H1131">
        <f>MONTH(tbl_Order[[#This Row],[OrderDate]])</f>
        <v>8</v>
      </c>
      <c r="I1131" t="str">
        <f>TEXT(tbl_Order[[#This Row],[OrderDate]],"mmm")</f>
        <v>Aug</v>
      </c>
      <c r="J1131" s="3">
        <f>SUMIFS(tbl_OrderProduct[LinePrice],tbl_OrderProduct[OrderID],tbl_Order[[#This Row],[OrderID]])</f>
        <v>34.950000000000003</v>
      </c>
      <c r="K1131" s="3" cm="1">
        <f t="array" ref="K1131">tbl_Order[[#This Row],[Order Price]]*_xlfn.XLOOKUP(tbl_Order[[#This Row],[Order Year]],_xlfn.ANCHORARRAY('BYROW,BYCOL,MAP Exercises'!$J$111),'BYROW,BYCOL,MAP Exercises'!$L$111:$L$120)</f>
        <v>40.192500000000003</v>
      </c>
    </row>
    <row r="1132" spans="1:11" x14ac:dyDescent="0.4">
      <c r="A1132" t="s">
        <v>1298</v>
      </c>
      <c r="B1132" t="s">
        <v>2568</v>
      </c>
      <c r="C1132" s="1">
        <v>44793</v>
      </c>
      <c r="D1132" t="s">
        <v>15</v>
      </c>
      <c r="E1132" t="s">
        <v>167</v>
      </c>
      <c r="F1132" t="s">
        <v>16</v>
      </c>
      <c r="G1132">
        <f>YEAR(tbl_Order[[#This Row],[OrderDate]])</f>
        <v>2022</v>
      </c>
      <c r="H1132">
        <f>MONTH(tbl_Order[[#This Row],[OrderDate]])</f>
        <v>8</v>
      </c>
      <c r="I1132" t="str">
        <f>TEXT(tbl_Order[[#This Row],[OrderDate]],"mmm")</f>
        <v>Aug</v>
      </c>
      <c r="J1132" s="3">
        <f>SUMIFS(tbl_OrderProduct[LinePrice],tbl_OrderProduct[OrderID],tbl_Order[[#This Row],[OrderID]])</f>
        <v>137.5</v>
      </c>
      <c r="K1132" s="3" cm="1">
        <f t="array" ref="K1132">tbl_Order[[#This Row],[Order Price]]*_xlfn.XLOOKUP(tbl_Order[[#This Row],[Order Year]],_xlfn.ANCHORARRAY('BYROW,BYCOL,MAP Exercises'!$J$111),'BYROW,BYCOL,MAP Exercises'!$L$111:$L$120)</f>
        <v>158.125</v>
      </c>
    </row>
    <row r="1133" spans="1:11" x14ac:dyDescent="0.4">
      <c r="A1133" t="s">
        <v>1299</v>
      </c>
      <c r="B1133" t="s">
        <v>1983</v>
      </c>
      <c r="C1133" s="1">
        <v>44795</v>
      </c>
      <c r="D1133" t="s">
        <v>17</v>
      </c>
      <c r="E1133" t="s">
        <v>20</v>
      </c>
      <c r="F1133" t="s">
        <v>16</v>
      </c>
      <c r="G1133">
        <f>YEAR(tbl_Order[[#This Row],[OrderDate]])</f>
        <v>2022</v>
      </c>
      <c r="H1133">
        <f>MONTH(tbl_Order[[#This Row],[OrderDate]])</f>
        <v>8</v>
      </c>
      <c r="I1133" t="str">
        <f>TEXT(tbl_Order[[#This Row],[OrderDate]],"mmm")</f>
        <v>Aug</v>
      </c>
      <c r="J1133" s="3">
        <f>SUMIFS(tbl_OrderProduct[LinePrice],tbl_OrderProduct[OrderID],tbl_Order[[#This Row],[OrderID]])</f>
        <v>98.44</v>
      </c>
      <c r="K1133" s="3" cm="1">
        <f t="array" ref="K1133">tbl_Order[[#This Row],[Order Price]]*_xlfn.XLOOKUP(tbl_Order[[#This Row],[Order Year]],_xlfn.ANCHORARRAY('BYROW,BYCOL,MAP Exercises'!$J$111),'BYROW,BYCOL,MAP Exercises'!$L$111:$L$120)</f>
        <v>113.20599999999999</v>
      </c>
    </row>
    <row r="1134" spans="1:11" x14ac:dyDescent="0.4">
      <c r="A1134" t="s">
        <v>1300</v>
      </c>
      <c r="B1134" t="s">
        <v>2172</v>
      </c>
      <c r="C1134" s="1">
        <v>44796</v>
      </c>
      <c r="D1134" t="s">
        <v>15</v>
      </c>
      <c r="E1134" t="s">
        <v>20</v>
      </c>
      <c r="F1134" t="s">
        <v>16</v>
      </c>
      <c r="G1134">
        <f>YEAR(tbl_Order[[#This Row],[OrderDate]])</f>
        <v>2022</v>
      </c>
      <c r="H1134">
        <f>MONTH(tbl_Order[[#This Row],[OrderDate]])</f>
        <v>8</v>
      </c>
      <c r="I1134" t="str">
        <f>TEXT(tbl_Order[[#This Row],[OrderDate]],"mmm")</f>
        <v>Aug</v>
      </c>
      <c r="J1134" s="3">
        <f>SUMIFS(tbl_OrderProduct[LinePrice],tbl_OrderProduct[OrderID],tbl_Order[[#This Row],[OrderID]])</f>
        <v>33.979999999999997</v>
      </c>
      <c r="K1134" s="3" cm="1">
        <f t="array" ref="K1134">tbl_Order[[#This Row],[Order Price]]*_xlfn.XLOOKUP(tbl_Order[[#This Row],[Order Year]],_xlfn.ANCHORARRAY('BYROW,BYCOL,MAP Exercises'!$J$111),'BYROW,BYCOL,MAP Exercises'!$L$111:$L$120)</f>
        <v>39.076999999999991</v>
      </c>
    </row>
    <row r="1135" spans="1:11" x14ac:dyDescent="0.4">
      <c r="A1135" t="s">
        <v>1301</v>
      </c>
      <c r="B1135" t="s">
        <v>1808</v>
      </c>
      <c r="C1135" s="1">
        <v>44796</v>
      </c>
      <c r="D1135" t="s">
        <v>15</v>
      </c>
      <c r="E1135" t="s">
        <v>167</v>
      </c>
      <c r="F1135" t="s">
        <v>16</v>
      </c>
      <c r="G1135">
        <f>YEAR(tbl_Order[[#This Row],[OrderDate]])</f>
        <v>2022</v>
      </c>
      <c r="H1135">
        <f>MONTH(tbl_Order[[#This Row],[OrderDate]])</f>
        <v>8</v>
      </c>
      <c r="I1135" t="str">
        <f>TEXT(tbl_Order[[#This Row],[OrderDate]],"mmm")</f>
        <v>Aug</v>
      </c>
      <c r="J1135" s="3">
        <f>SUMIFS(tbl_OrderProduct[LinePrice],tbl_OrderProduct[OrderID],tbl_Order[[#This Row],[OrderID]])</f>
        <v>15.5</v>
      </c>
      <c r="K1135" s="3" cm="1">
        <f t="array" ref="K1135">tbl_Order[[#This Row],[Order Price]]*_xlfn.XLOOKUP(tbl_Order[[#This Row],[Order Year]],_xlfn.ANCHORARRAY('BYROW,BYCOL,MAP Exercises'!$J$111),'BYROW,BYCOL,MAP Exercises'!$L$111:$L$120)</f>
        <v>17.824999999999999</v>
      </c>
    </row>
    <row r="1136" spans="1:11" x14ac:dyDescent="0.4">
      <c r="A1136" t="s">
        <v>1302</v>
      </c>
      <c r="B1136" t="s">
        <v>1775</v>
      </c>
      <c r="C1136" s="1">
        <v>44798</v>
      </c>
      <c r="D1136" t="s">
        <v>15</v>
      </c>
      <c r="E1136" t="s">
        <v>20</v>
      </c>
      <c r="F1136" t="s">
        <v>16</v>
      </c>
      <c r="G1136">
        <f>YEAR(tbl_Order[[#This Row],[OrderDate]])</f>
        <v>2022</v>
      </c>
      <c r="H1136">
        <f>MONTH(tbl_Order[[#This Row],[OrderDate]])</f>
        <v>8</v>
      </c>
      <c r="I1136" t="str">
        <f>TEXT(tbl_Order[[#This Row],[OrderDate]],"mmm")</f>
        <v>Aug</v>
      </c>
      <c r="J1136" s="3">
        <f>SUMIFS(tbl_OrderProduct[LinePrice],tbl_OrderProduct[OrderID],tbl_Order[[#This Row],[OrderID]])</f>
        <v>38</v>
      </c>
      <c r="K1136" s="3" cm="1">
        <f t="array" ref="K1136">tbl_Order[[#This Row],[Order Price]]*_xlfn.XLOOKUP(tbl_Order[[#This Row],[Order Year]],_xlfn.ANCHORARRAY('BYROW,BYCOL,MAP Exercises'!$J$111),'BYROW,BYCOL,MAP Exercises'!$L$111:$L$120)</f>
        <v>43.699999999999996</v>
      </c>
    </row>
    <row r="1137" spans="1:11" x14ac:dyDescent="0.4">
      <c r="A1137" t="s">
        <v>1303</v>
      </c>
      <c r="B1137" t="s">
        <v>1839</v>
      </c>
      <c r="C1137" s="1">
        <v>44798</v>
      </c>
      <c r="D1137" t="s">
        <v>15</v>
      </c>
      <c r="E1137" t="s">
        <v>20</v>
      </c>
      <c r="F1137" t="s">
        <v>16</v>
      </c>
      <c r="G1137">
        <f>YEAR(tbl_Order[[#This Row],[OrderDate]])</f>
        <v>2022</v>
      </c>
      <c r="H1137">
        <f>MONTH(tbl_Order[[#This Row],[OrderDate]])</f>
        <v>8</v>
      </c>
      <c r="I1137" t="str">
        <f>TEXT(tbl_Order[[#This Row],[OrderDate]],"mmm")</f>
        <v>Aug</v>
      </c>
      <c r="J1137" s="3">
        <f>SUMIFS(tbl_OrderProduct[LinePrice],tbl_OrderProduct[OrderID],tbl_Order[[#This Row],[OrderID]])</f>
        <v>344.77</v>
      </c>
      <c r="K1137" s="3" cm="1">
        <f t="array" ref="K1137">tbl_Order[[#This Row],[Order Price]]*_xlfn.XLOOKUP(tbl_Order[[#This Row],[Order Year]],_xlfn.ANCHORARRAY('BYROW,BYCOL,MAP Exercises'!$J$111),'BYROW,BYCOL,MAP Exercises'!$L$111:$L$120)</f>
        <v>396.48549999999994</v>
      </c>
    </row>
    <row r="1138" spans="1:11" x14ac:dyDescent="0.4">
      <c r="A1138" t="s">
        <v>1304</v>
      </c>
      <c r="B1138" t="s">
        <v>2512</v>
      </c>
      <c r="C1138" s="1">
        <v>44799</v>
      </c>
      <c r="D1138" t="s">
        <v>15</v>
      </c>
      <c r="E1138" t="s">
        <v>167</v>
      </c>
      <c r="F1138" t="s">
        <v>16</v>
      </c>
      <c r="G1138">
        <f>YEAR(tbl_Order[[#This Row],[OrderDate]])</f>
        <v>2022</v>
      </c>
      <c r="H1138">
        <f>MONTH(tbl_Order[[#This Row],[OrderDate]])</f>
        <v>8</v>
      </c>
      <c r="I1138" t="str">
        <f>TEXT(tbl_Order[[#This Row],[OrderDate]],"mmm")</f>
        <v>Aug</v>
      </c>
      <c r="J1138" s="3">
        <f>SUMIFS(tbl_OrderProduct[LinePrice],tbl_OrderProduct[OrderID],tbl_Order[[#This Row],[OrderID]])</f>
        <v>209.9</v>
      </c>
      <c r="K1138" s="3" cm="1">
        <f t="array" ref="K1138">tbl_Order[[#This Row],[Order Price]]*_xlfn.XLOOKUP(tbl_Order[[#This Row],[Order Year]],_xlfn.ANCHORARRAY('BYROW,BYCOL,MAP Exercises'!$J$111),'BYROW,BYCOL,MAP Exercises'!$L$111:$L$120)</f>
        <v>241.38499999999999</v>
      </c>
    </row>
    <row r="1139" spans="1:11" x14ac:dyDescent="0.4">
      <c r="A1139" t="s">
        <v>1305</v>
      </c>
      <c r="B1139" t="s">
        <v>2039</v>
      </c>
      <c r="C1139" s="1">
        <v>44799</v>
      </c>
      <c r="D1139" t="s">
        <v>15</v>
      </c>
      <c r="E1139" t="s">
        <v>18</v>
      </c>
      <c r="F1139" t="s">
        <v>16</v>
      </c>
      <c r="G1139">
        <f>YEAR(tbl_Order[[#This Row],[OrderDate]])</f>
        <v>2022</v>
      </c>
      <c r="H1139">
        <f>MONTH(tbl_Order[[#This Row],[OrderDate]])</f>
        <v>8</v>
      </c>
      <c r="I1139" t="str">
        <f>TEXT(tbl_Order[[#This Row],[OrderDate]],"mmm")</f>
        <v>Aug</v>
      </c>
      <c r="J1139" s="3">
        <f>SUMIFS(tbl_OrderProduct[LinePrice],tbl_OrderProduct[OrderID],tbl_Order[[#This Row],[OrderID]])</f>
        <v>20.99</v>
      </c>
      <c r="K1139" s="3" cm="1">
        <f t="array" ref="K1139">tbl_Order[[#This Row],[Order Price]]*_xlfn.XLOOKUP(tbl_Order[[#This Row],[Order Year]],_xlfn.ANCHORARRAY('BYROW,BYCOL,MAP Exercises'!$J$111),'BYROW,BYCOL,MAP Exercises'!$L$111:$L$120)</f>
        <v>24.138499999999997</v>
      </c>
    </row>
    <row r="1140" spans="1:11" x14ac:dyDescent="0.4">
      <c r="A1140" t="s">
        <v>1306</v>
      </c>
      <c r="B1140" t="s">
        <v>1858</v>
      </c>
      <c r="C1140" s="1">
        <v>44801</v>
      </c>
      <c r="D1140" t="s">
        <v>17</v>
      </c>
      <c r="E1140" t="s">
        <v>167</v>
      </c>
      <c r="F1140" t="s">
        <v>16</v>
      </c>
      <c r="G1140">
        <f>YEAR(tbl_Order[[#This Row],[OrderDate]])</f>
        <v>2022</v>
      </c>
      <c r="H1140">
        <f>MONTH(tbl_Order[[#This Row],[OrderDate]])</f>
        <v>8</v>
      </c>
      <c r="I1140" t="str">
        <f>TEXT(tbl_Order[[#This Row],[OrderDate]],"mmm")</f>
        <v>Aug</v>
      </c>
      <c r="J1140" s="3">
        <f>SUMIFS(tbl_OrderProduct[LinePrice],tbl_OrderProduct[OrderID],tbl_Order[[#This Row],[OrderID]])</f>
        <v>43.9</v>
      </c>
      <c r="K1140" s="3" cm="1">
        <f t="array" ref="K1140">tbl_Order[[#This Row],[Order Price]]*_xlfn.XLOOKUP(tbl_Order[[#This Row],[Order Year]],_xlfn.ANCHORARRAY('BYROW,BYCOL,MAP Exercises'!$J$111),'BYROW,BYCOL,MAP Exercises'!$L$111:$L$120)</f>
        <v>50.484999999999992</v>
      </c>
    </row>
    <row r="1141" spans="1:11" x14ac:dyDescent="0.4">
      <c r="A1141" t="s">
        <v>1307</v>
      </c>
      <c r="B1141" t="s">
        <v>2048</v>
      </c>
      <c r="C1141" s="1">
        <v>44802</v>
      </c>
      <c r="D1141" t="s">
        <v>17</v>
      </c>
      <c r="E1141" t="s">
        <v>167</v>
      </c>
      <c r="F1141" t="s">
        <v>16</v>
      </c>
      <c r="G1141">
        <f>YEAR(tbl_Order[[#This Row],[OrderDate]])</f>
        <v>2022</v>
      </c>
      <c r="H1141">
        <f>MONTH(tbl_Order[[#This Row],[OrderDate]])</f>
        <v>8</v>
      </c>
      <c r="I1141" t="str">
        <f>TEXT(tbl_Order[[#This Row],[OrderDate]],"mmm")</f>
        <v>Aug</v>
      </c>
      <c r="J1141" s="3">
        <f>SUMIFS(tbl_OrderProduct[LinePrice],tbl_OrderProduct[OrderID],tbl_Order[[#This Row],[OrderID]])</f>
        <v>206.37</v>
      </c>
      <c r="K1141" s="3" cm="1">
        <f t="array" ref="K1141">tbl_Order[[#This Row],[Order Price]]*_xlfn.XLOOKUP(tbl_Order[[#This Row],[Order Year]],_xlfn.ANCHORARRAY('BYROW,BYCOL,MAP Exercises'!$J$111),'BYROW,BYCOL,MAP Exercises'!$L$111:$L$120)</f>
        <v>237.32549999999998</v>
      </c>
    </row>
    <row r="1142" spans="1:11" x14ac:dyDescent="0.4">
      <c r="A1142" t="s">
        <v>1308</v>
      </c>
      <c r="B1142" t="s">
        <v>1870</v>
      </c>
      <c r="C1142" s="1">
        <v>44805</v>
      </c>
      <c r="D1142" t="s">
        <v>15</v>
      </c>
      <c r="E1142" t="s">
        <v>18</v>
      </c>
      <c r="F1142" t="s">
        <v>16</v>
      </c>
      <c r="G1142">
        <f>YEAR(tbl_Order[[#This Row],[OrderDate]])</f>
        <v>2022</v>
      </c>
      <c r="H1142">
        <f>MONTH(tbl_Order[[#This Row],[OrderDate]])</f>
        <v>9</v>
      </c>
      <c r="I1142" t="str">
        <f>TEXT(tbl_Order[[#This Row],[OrderDate]],"mmm")</f>
        <v>Sep</v>
      </c>
      <c r="J1142" s="3">
        <f>SUMIFS(tbl_OrderProduct[LinePrice],tbl_OrderProduct[OrderID],tbl_Order[[#This Row],[OrderID]])</f>
        <v>342.47</v>
      </c>
      <c r="K1142" s="3" cm="1">
        <f t="array" ref="K1142">tbl_Order[[#This Row],[Order Price]]*_xlfn.XLOOKUP(tbl_Order[[#This Row],[Order Year]],_xlfn.ANCHORARRAY('BYROW,BYCOL,MAP Exercises'!$J$111),'BYROW,BYCOL,MAP Exercises'!$L$111:$L$120)</f>
        <v>393.84050000000002</v>
      </c>
    </row>
    <row r="1143" spans="1:11" x14ac:dyDescent="0.4">
      <c r="A1143" t="s">
        <v>1309</v>
      </c>
      <c r="B1143" t="s">
        <v>2320</v>
      </c>
      <c r="C1143" s="1">
        <v>44807</v>
      </c>
      <c r="D1143" t="s">
        <v>17</v>
      </c>
      <c r="E1143" t="s">
        <v>20</v>
      </c>
      <c r="F1143" t="s">
        <v>16</v>
      </c>
      <c r="G1143">
        <f>YEAR(tbl_Order[[#This Row],[OrderDate]])</f>
        <v>2022</v>
      </c>
      <c r="H1143">
        <f>MONTH(tbl_Order[[#This Row],[OrderDate]])</f>
        <v>9</v>
      </c>
      <c r="I1143" t="str">
        <f>TEXT(tbl_Order[[#This Row],[OrderDate]],"mmm")</f>
        <v>Sep</v>
      </c>
      <c r="J1143" s="3">
        <f>SUMIFS(tbl_OrderProduct[LinePrice],tbl_OrderProduct[OrderID],tbl_Order[[#This Row],[OrderID]])</f>
        <v>47</v>
      </c>
      <c r="K1143" s="3" cm="1">
        <f t="array" ref="K1143">tbl_Order[[#This Row],[Order Price]]*_xlfn.XLOOKUP(tbl_Order[[#This Row],[Order Year]],_xlfn.ANCHORARRAY('BYROW,BYCOL,MAP Exercises'!$J$111),'BYROW,BYCOL,MAP Exercises'!$L$111:$L$120)</f>
        <v>54.05</v>
      </c>
    </row>
    <row r="1144" spans="1:11" x14ac:dyDescent="0.4">
      <c r="A1144" t="s">
        <v>1310</v>
      </c>
      <c r="B1144" t="s">
        <v>2082</v>
      </c>
      <c r="C1144" s="1">
        <v>44810</v>
      </c>
      <c r="D1144" t="s">
        <v>17</v>
      </c>
      <c r="E1144" t="s">
        <v>18</v>
      </c>
      <c r="F1144" t="s">
        <v>16</v>
      </c>
      <c r="G1144">
        <f>YEAR(tbl_Order[[#This Row],[OrderDate]])</f>
        <v>2022</v>
      </c>
      <c r="H1144">
        <f>MONTH(tbl_Order[[#This Row],[OrderDate]])</f>
        <v>9</v>
      </c>
      <c r="I1144" t="str">
        <f>TEXT(tbl_Order[[#This Row],[OrderDate]],"mmm")</f>
        <v>Sep</v>
      </c>
      <c r="J1144" s="3">
        <f>SUMIFS(tbl_OrderProduct[LinePrice],tbl_OrderProduct[OrderID],tbl_Order[[#This Row],[OrderID]])</f>
        <v>286.39</v>
      </c>
      <c r="K1144" s="3" cm="1">
        <f t="array" ref="K1144">tbl_Order[[#This Row],[Order Price]]*_xlfn.XLOOKUP(tbl_Order[[#This Row],[Order Year]],_xlfn.ANCHORARRAY('BYROW,BYCOL,MAP Exercises'!$J$111),'BYROW,BYCOL,MAP Exercises'!$L$111:$L$120)</f>
        <v>329.34849999999994</v>
      </c>
    </row>
    <row r="1145" spans="1:11" x14ac:dyDescent="0.4">
      <c r="A1145" t="s">
        <v>1311</v>
      </c>
      <c r="B1145" t="s">
        <v>2335</v>
      </c>
      <c r="C1145" s="1">
        <v>44814</v>
      </c>
      <c r="D1145" t="s">
        <v>15</v>
      </c>
      <c r="E1145" t="s">
        <v>167</v>
      </c>
      <c r="F1145" t="s">
        <v>16</v>
      </c>
      <c r="G1145">
        <f>YEAR(tbl_Order[[#This Row],[OrderDate]])</f>
        <v>2022</v>
      </c>
      <c r="H1145">
        <f>MONTH(tbl_Order[[#This Row],[OrderDate]])</f>
        <v>9</v>
      </c>
      <c r="I1145" t="str">
        <f>TEXT(tbl_Order[[#This Row],[OrderDate]],"mmm")</f>
        <v>Sep</v>
      </c>
      <c r="J1145" s="3">
        <f>SUMIFS(tbl_OrderProduct[LinePrice],tbl_OrderProduct[OrderID],tbl_Order[[#This Row],[OrderID]])</f>
        <v>362.79</v>
      </c>
      <c r="K1145" s="3" cm="1">
        <f t="array" ref="K1145">tbl_Order[[#This Row],[Order Price]]*_xlfn.XLOOKUP(tbl_Order[[#This Row],[Order Year]],_xlfn.ANCHORARRAY('BYROW,BYCOL,MAP Exercises'!$J$111),'BYROW,BYCOL,MAP Exercises'!$L$111:$L$120)</f>
        <v>417.20850000000002</v>
      </c>
    </row>
    <row r="1146" spans="1:11" x14ac:dyDescent="0.4">
      <c r="A1146" t="s">
        <v>1312</v>
      </c>
      <c r="B1146" t="s">
        <v>2653</v>
      </c>
      <c r="C1146" s="1">
        <v>44817</v>
      </c>
      <c r="D1146" t="s">
        <v>17</v>
      </c>
      <c r="E1146" t="s">
        <v>167</v>
      </c>
      <c r="F1146" t="s">
        <v>16</v>
      </c>
      <c r="G1146">
        <f>YEAR(tbl_Order[[#This Row],[OrderDate]])</f>
        <v>2022</v>
      </c>
      <c r="H1146">
        <f>MONTH(tbl_Order[[#This Row],[OrderDate]])</f>
        <v>9</v>
      </c>
      <c r="I1146" t="str">
        <f>TEXT(tbl_Order[[#This Row],[OrderDate]],"mmm")</f>
        <v>Sep</v>
      </c>
      <c r="J1146" s="3">
        <f>SUMIFS(tbl_OrderProduct[LinePrice],tbl_OrderProduct[OrderID],tbl_Order[[#This Row],[OrderID]])</f>
        <v>375.48</v>
      </c>
      <c r="K1146" s="3" cm="1">
        <f t="array" ref="K1146">tbl_Order[[#This Row],[Order Price]]*_xlfn.XLOOKUP(tbl_Order[[#This Row],[Order Year]],_xlfn.ANCHORARRAY('BYROW,BYCOL,MAP Exercises'!$J$111),'BYROW,BYCOL,MAP Exercises'!$L$111:$L$120)</f>
        <v>431.80199999999996</v>
      </c>
    </row>
    <row r="1147" spans="1:11" x14ac:dyDescent="0.4">
      <c r="A1147" t="s">
        <v>1313</v>
      </c>
      <c r="B1147" t="s">
        <v>2017</v>
      </c>
      <c r="C1147" s="1">
        <v>44818</v>
      </c>
      <c r="D1147" t="s">
        <v>17</v>
      </c>
      <c r="E1147" t="s">
        <v>18</v>
      </c>
      <c r="F1147" t="s">
        <v>16</v>
      </c>
      <c r="G1147">
        <f>YEAR(tbl_Order[[#This Row],[OrderDate]])</f>
        <v>2022</v>
      </c>
      <c r="H1147">
        <f>MONTH(tbl_Order[[#This Row],[OrderDate]])</f>
        <v>9</v>
      </c>
      <c r="I1147" t="str">
        <f>TEXT(tbl_Order[[#This Row],[OrderDate]],"mmm")</f>
        <v>Sep</v>
      </c>
      <c r="J1147" s="3">
        <f>SUMIFS(tbl_OrderProduct[LinePrice],tbl_OrderProduct[OrderID],tbl_Order[[#This Row],[OrderID]])</f>
        <v>140</v>
      </c>
      <c r="K1147" s="3" cm="1">
        <f t="array" ref="K1147">tbl_Order[[#This Row],[Order Price]]*_xlfn.XLOOKUP(tbl_Order[[#This Row],[Order Year]],_xlfn.ANCHORARRAY('BYROW,BYCOL,MAP Exercises'!$J$111),'BYROW,BYCOL,MAP Exercises'!$L$111:$L$120)</f>
        <v>161</v>
      </c>
    </row>
    <row r="1148" spans="1:11" x14ac:dyDescent="0.4">
      <c r="A1148" t="s">
        <v>1314</v>
      </c>
      <c r="B1148" t="s">
        <v>2327</v>
      </c>
      <c r="C1148" s="1">
        <v>44821</v>
      </c>
      <c r="D1148" t="s">
        <v>17</v>
      </c>
      <c r="E1148" t="s">
        <v>167</v>
      </c>
      <c r="F1148" t="s">
        <v>16</v>
      </c>
      <c r="G1148">
        <f>YEAR(tbl_Order[[#This Row],[OrderDate]])</f>
        <v>2022</v>
      </c>
      <c r="H1148">
        <f>MONTH(tbl_Order[[#This Row],[OrderDate]])</f>
        <v>9</v>
      </c>
      <c r="I1148" t="str">
        <f>TEXT(tbl_Order[[#This Row],[OrderDate]],"mmm")</f>
        <v>Sep</v>
      </c>
      <c r="J1148" s="3">
        <f>SUMIFS(tbl_OrderProduct[LinePrice],tbl_OrderProduct[OrderID],tbl_Order[[#This Row],[OrderID]])</f>
        <v>120.98000000000002</v>
      </c>
      <c r="K1148" s="3" cm="1">
        <f t="array" ref="K1148">tbl_Order[[#This Row],[Order Price]]*_xlfn.XLOOKUP(tbl_Order[[#This Row],[Order Year]],_xlfn.ANCHORARRAY('BYROW,BYCOL,MAP Exercises'!$J$111),'BYROW,BYCOL,MAP Exercises'!$L$111:$L$120)</f>
        <v>139.12700000000001</v>
      </c>
    </row>
    <row r="1149" spans="1:11" x14ac:dyDescent="0.4">
      <c r="A1149" t="s">
        <v>1315</v>
      </c>
      <c r="B1149" t="s">
        <v>1978</v>
      </c>
      <c r="C1149" s="1">
        <v>44825</v>
      </c>
      <c r="D1149" t="s">
        <v>17</v>
      </c>
      <c r="E1149" t="s">
        <v>167</v>
      </c>
      <c r="F1149" t="s">
        <v>16</v>
      </c>
      <c r="G1149">
        <f>YEAR(tbl_Order[[#This Row],[OrderDate]])</f>
        <v>2022</v>
      </c>
      <c r="H1149">
        <f>MONTH(tbl_Order[[#This Row],[OrderDate]])</f>
        <v>9</v>
      </c>
      <c r="I1149" t="str">
        <f>TEXT(tbl_Order[[#This Row],[OrderDate]],"mmm")</f>
        <v>Sep</v>
      </c>
      <c r="J1149" s="3">
        <f>SUMIFS(tbl_OrderProduct[LinePrice],tbl_OrderProduct[OrderID],tbl_Order[[#This Row],[OrderID]])</f>
        <v>334.37</v>
      </c>
      <c r="K1149" s="3" cm="1">
        <f t="array" ref="K1149">tbl_Order[[#This Row],[Order Price]]*_xlfn.XLOOKUP(tbl_Order[[#This Row],[Order Year]],_xlfn.ANCHORARRAY('BYROW,BYCOL,MAP Exercises'!$J$111),'BYROW,BYCOL,MAP Exercises'!$L$111:$L$120)</f>
        <v>384.52549999999997</v>
      </c>
    </row>
    <row r="1150" spans="1:11" x14ac:dyDescent="0.4">
      <c r="A1150" t="s">
        <v>1316</v>
      </c>
      <c r="B1150" t="s">
        <v>2485</v>
      </c>
      <c r="C1150" s="1">
        <v>44828</v>
      </c>
      <c r="D1150" t="s">
        <v>15</v>
      </c>
      <c r="E1150" t="s">
        <v>20</v>
      </c>
      <c r="F1150" t="s">
        <v>16</v>
      </c>
      <c r="G1150">
        <f>YEAR(tbl_Order[[#This Row],[OrderDate]])</f>
        <v>2022</v>
      </c>
      <c r="H1150">
        <f>MONTH(tbl_Order[[#This Row],[OrderDate]])</f>
        <v>9</v>
      </c>
      <c r="I1150" t="str">
        <f>TEXT(tbl_Order[[#This Row],[OrderDate]],"mmm")</f>
        <v>Sep</v>
      </c>
      <c r="J1150" s="3">
        <f>SUMIFS(tbl_OrderProduct[LinePrice],tbl_OrderProduct[OrderID],tbl_Order[[#This Row],[OrderID]])</f>
        <v>73</v>
      </c>
      <c r="K1150" s="3" cm="1">
        <f t="array" ref="K1150">tbl_Order[[#This Row],[Order Price]]*_xlfn.XLOOKUP(tbl_Order[[#This Row],[Order Year]],_xlfn.ANCHORARRAY('BYROW,BYCOL,MAP Exercises'!$J$111),'BYROW,BYCOL,MAP Exercises'!$L$111:$L$120)</f>
        <v>83.949999999999989</v>
      </c>
    </row>
    <row r="1151" spans="1:11" x14ac:dyDescent="0.4">
      <c r="A1151" t="s">
        <v>1317</v>
      </c>
      <c r="B1151" t="s">
        <v>2444</v>
      </c>
      <c r="C1151" s="1">
        <v>44830</v>
      </c>
      <c r="D1151" t="s">
        <v>15</v>
      </c>
      <c r="E1151" t="s">
        <v>167</v>
      </c>
      <c r="F1151" t="s">
        <v>16</v>
      </c>
      <c r="G1151">
        <f>YEAR(tbl_Order[[#This Row],[OrderDate]])</f>
        <v>2022</v>
      </c>
      <c r="H1151">
        <f>MONTH(tbl_Order[[#This Row],[OrderDate]])</f>
        <v>9</v>
      </c>
      <c r="I1151" t="str">
        <f>TEXT(tbl_Order[[#This Row],[OrderDate]],"mmm")</f>
        <v>Sep</v>
      </c>
      <c r="J1151" s="3">
        <f>SUMIFS(tbl_OrderProduct[LinePrice],tbl_OrderProduct[OrderID],tbl_Order[[#This Row],[OrderID]])</f>
        <v>175.95</v>
      </c>
      <c r="K1151" s="3" cm="1">
        <f t="array" ref="K1151">tbl_Order[[#This Row],[Order Price]]*_xlfn.XLOOKUP(tbl_Order[[#This Row],[Order Year]],_xlfn.ANCHORARRAY('BYROW,BYCOL,MAP Exercises'!$J$111),'BYROW,BYCOL,MAP Exercises'!$L$111:$L$120)</f>
        <v>202.34249999999997</v>
      </c>
    </row>
    <row r="1152" spans="1:11" x14ac:dyDescent="0.4">
      <c r="A1152" t="s">
        <v>1318</v>
      </c>
      <c r="B1152" t="s">
        <v>1794</v>
      </c>
      <c r="C1152" s="1">
        <v>44832</v>
      </c>
      <c r="D1152" t="s">
        <v>15</v>
      </c>
      <c r="E1152" t="s">
        <v>20</v>
      </c>
      <c r="F1152" t="s">
        <v>16</v>
      </c>
      <c r="G1152">
        <f>YEAR(tbl_Order[[#This Row],[OrderDate]])</f>
        <v>2022</v>
      </c>
      <c r="H1152">
        <f>MONTH(tbl_Order[[#This Row],[OrderDate]])</f>
        <v>9</v>
      </c>
      <c r="I1152" t="str">
        <f>TEXT(tbl_Order[[#This Row],[OrderDate]],"mmm")</f>
        <v>Sep</v>
      </c>
      <c r="J1152" s="3">
        <f>SUMIFS(tbl_OrderProduct[LinePrice],tbl_OrderProduct[OrderID],tbl_Order[[#This Row],[OrderID]])</f>
        <v>249.9</v>
      </c>
      <c r="K1152" s="3" cm="1">
        <f t="array" ref="K1152">tbl_Order[[#This Row],[Order Price]]*_xlfn.XLOOKUP(tbl_Order[[#This Row],[Order Year]],_xlfn.ANCHORARRAY('BYROW,BYCOL,MAP Exercises'!$J$111),'BYROW,BYCOL,MAP Exercises'!$L$111:$L$120)</f>
        <v>287.38499999999999</v>
      </c>
    </row>
    <row r="1153" spans="1:11" x14ac:dyDescent="0.4">
      <c r="A1153" t="s">
        <v>1319</v>
      </c>
      <c r="B1153" t="s">
        <v>2394</v>
      </c>
      <c r="C1153" s="1">
        <v>44835</v>
      </c>
      <c r="D1153" t="s">
        <v>15</v>
      </c>
      <c r="E1153" t="s">
        <v>167</v>
      </c>
      <c r="F1153" t="s">
        <v>16</v>
      </c>
      <c r="G1153">
        <f>YEAR(tbl_Order[[#This Row],[OrderDate]])</f>
        <v>2022</v>
      </c>
      <c r="H1153">
        <f>MONTH(tbl_Order[[#This Row],[OrderDate]])</f>
        <v>10</v>
      </c>
      <c r="I1153" t="str">
        <f>TEXT(tbl_Order[[#This Row],[OrderDate]],"mmm")</f>
        <v>Oct</v>
      </c>
      <c r="J1153" s="3">
        <f>SUMIFS(tbl_OrderProduct[LinePrice],tbl_OrderProduct[OrderID],tbl_Order[[#This Row],[OrderID]])</f>
        <v>133.93</v>
      </c>
      <c r="K1153" s="3" cm="1">
        <f t="array" ref="K1153">tbl_Order[[#This Row],[Order Price]]*_xlfn.XLOOKUP(tbl_Order[[#This Row],[Order Year]],_xlfn.ANCHORARRAY('BYROW,BYCOL,MAP Exercises'!$J$111),'BYROW,BYCOL,MAP Exercises'!$L$111:$L$120)</f>
        <v>154.01949999999999</v>
      </c>
    </row>
    <row r="1154" spans="1:11" x14ac:dyDescent="0.4">
      <c r="A1154" t="s">
        <v>1320</v>
      </c>
      <c r="B1154" t="s">
        <v>1776</v>
      </c>
      <c r="C1154" s="1">
        <v>44835</v>
      </c>
      <c r="D1154" t="s">
        <v>15</v>
      </c>
      <c r="E1154" t="s">
        <v>18</v>
      </c>
      <c r="F1154" t="s">
        <v>16</v>
      </c>
      <c r="G1154">
        <f>YEAR(tbl_Order[[#This Row],[OrderDate]])</f>
        <v>2022</v>
      </c>
      <c r="H1154">
        <f>MONTH(tbl_Order[[#This Row],[OrderDate]])</f>
        <v>10</v>
      </c>
      <c r="I1154" t="str">
        <f>TEXT(tbl_Order[[#This Row],[OrderDate]],"mmm")</f>
        <v>Oct</v>
      </c>
      <c r="J1154" s="3">
        <f>SUMIFS(tbl_OrderProduct[LinePrice],tbl_OrderProduct[OrderID],tbl_Order[[#This Row],[OrderID]])</f>
        <v>49.49</v>
      </c>
      <c r="K1154" s="3" cm="1">
        <f t="array" ref="K1154">tbl_Order[[#This Row],[Order Price]]*_xlfn.XLOOKUP(tbl_Order[[#This Row],[Order Year]],_xlfn.ANCHORARRAY('BYROW,BYCOL,MAP Exercises'!$J$111),'BYROW,BYCOL,MAP Exercises'!$L$111:$L$120)</f>
        <v>56.913499999999999</v>
      </c>
    </row>
    <row r="1155" spans="1:11" x14ac:dyDescent="0.4">
      <c r="A1155" t="s">
        <v>1321</v>
      </c>
      <c r="B1155" t="s">
        <v>2505</v>
      </c>
      <c r="C1155" s="1">
        <v>44837</v>
      </c>
      <c r="D1155" t="s">
        <v>15</v>
      </c>
      <c r="E1155" t="s">
        <v>18</v>
      </c>
      <c r="F1155" t="s">
        <v>16</v>
      </c>
      <c r="G1155">
        <f>YEAR(tbl_Order[[#This Row],[OrderDate]])</f>
        <v>2022</v>
      </c>
      <c r="H1155">
        <f>MONTH(tbl_Order[[#This Row],[OrderDate]])</f>
        <v>10</v>
      </c>
      <c r="I1155" t="str">
        <f>TEXT(tbl_Order[[#This Row],[OrderDate]],"mmm")</f>
        <v>Oct</v>
      </c>
      <c r="J1155" s="3">
        <f>SUMIFS(tbl_OrderProduct[LinePrice],tbl_OrderProduct[OrderID],tbl_Order[[#This Row],[OrderID]])</f>
        <v>80</v>
      </c>
      <c r="K1155" s="3" cm="1">
        <f t="array" ref="K1155">tbl_Order[[#This Row],[Order Price]]*_xlfn.XLOOKUP(tbl_Order[[#This Row],[Order Year]],_xlfn.ANCHORARRAY('BYROW,BYCOL,MAP Exercises'!$J$111),'BYROW,BYCOL,MAP Exercises'!$L$111:$L$120)</f>
        <v>92</v>
      </c>
    </row>
    <row r="1156" spans="1:11" x14ac:dyDescent="0.4">
      <c r="A1156" t="s">
        <v>1322</v>
      </c>
      <c r="B1156" t="s">
        <v>2181</v>
      </c>
      <c r="C1156" s="1">
        <v>44839</v>
      </c>
      <c r="D1156" t="s">
        <v>15</v>
      </c>
      <c r="E1156" t="s">
        <v>18</v>
      </c>
      <c r="F1156" t="s">
        <v>16</v>
      </c>
      <c r="G1156">
        <f>YEAR(tbl_Order[[#This Row],[OrderDate]])</f>
        <v>2022</v>
      </c>
      <c r="H1156">
        <f>MONTH(tbl_Order[[#This Row],[OrderDate]])</f>
        <v>10</v>
      </c>
      <c r="I1156" t="str">
        <f>TEXT(tbl_Order[[#This Row],[OrderDate]],"mmm")</f>
        <v>Oct</v>
      </c>
      <c r="J1156" s="3">
        <f>SUMIFS(tbl_OrderProduct[LinePrice],tbl_OrderProduct[OrderID],tbl_Order[[#This Row],[OrderID]])</f>
        <v>90</v>
      </c>
      <c r="K1156" s="3" cm="1">
        <f t="array" ref="K1156">tbl_Order[[#This Row],[Order Price]]*_xlfn.XLOOKUP(tbl_Order[[#This Row],[Order Year]],_xlfn.ANCHORARRAY('BYROW,BYCOL,MAP Exercises'!$J$111),'BYROW,BYCOL,MAP Exercises'!$L$111:$L$120)</f>
        <v>103.49999999999999</v>
      </c>
    </row>
    <row r="1157" spans="1:11" x14ac:dyDescent="0.4">
      <c r="A1157" t="s">
        <v>1323</v>
      </c>
      <c r="B1157" t="s">
        <v>1849</v>
      </c>
      <c r="C1157" s="1">
        <v>44841</v>
      </c>
      <c r="D1157" t="s">
        <v>166</v>
      </c>
      <c r="E1157" t="s">
        <v>18</v>
      </c>
      <c r="F1157" t="s">
        <v>16</v>
      </c>
      <c r="G1157">
        <f>YEAR(tbl_Order[[#This Row],[OrderDate]])</f>
        <v>2022</v>
      </c>
      <c r="H1157">
        <f>MONTH(tbl_Order[[#This Row],[OrderDate]])</f>
        <v>10</v>
      </c>
      <c r="I1157" t="str">
        <f>TEXT(tbl_Order[[#This Row],[OrderDate]],"mmm")</f>
        <v>Oct</v>
      </c>
      <c r="J1157" s="3">
        <f>SUMIFS(tbl_OrderProduct[LinePrice],tbl_OrderProduct[OrderID],tbl_Order[[#This Row],[OrderID]])</f>
        <v>301.35000000000002</v>
      </c>
      <c r="K1157" s="3" cm="1">
        <f t="array" ref="K1157">tbl_Order[[#This Row],[Order Price]]*_xlfn.XLOOKUP(tbl_Order[[#This Row],[Order Year]],_xlfn.ANCHORARRAY('BYROW,BYCOL,MAP Exercises'!$J$111),'BYROW,BYCOL,MAP Exercises'!$L$111:$L$120)</f>
        <v>346.55250000000001</v>
      </c>
    </row>
    <row r="1158" spans="1:11" x14ac:dyDescent="0.4">
      <c r="A1158" t="s">
        <v>1324</v>
      </c>
      <c r="B1158" t="s">
        <v>2349</v>
      </c>
      <c r="C1158" s="1">
        <v>44842</v>
      </c>
      <c r="D1158" t="s">
        <v>15</v>
      </c>
      <c r="E1158" t="s">
        <v>18</v>
      </c>
      <c r="F1158" t="s">
        <v>16</v>
      </c>
      <c r="G1158">
        <f>YEAR(tbl_Order[[#This Row],[OrderDate]])</f>
        <v>2022</v>
      </c>
      <c r="H1158">
        <f>MONTH(tbl_Order[[#This Row],[OrderDate]])</f>
        <v>10</v>
      </c>
      <c r="I1158" t="str">
        <f>TEXT(tbl_Order[[#This Row],[OrderDate]],"mmm")</f>
        <v>Oct</v>
      </c>
      <c r="J1158" s="3">
        <f>SUMIFS(tbl_OrderProduct[LinePrice],tbl_OrderProduct[OrderID],tbl_Order[[#This Row],[OrderID]])</f>
        <v>34.950000000000003</v>
      </c>
      <c r="K1158" s="3" cm="1">
        <f t="array" ref="K1158">tbl_Order[[#This Row],[Order Price]]*_xlfn.XLOOKUP(tbl_Order[[#This Row],[Order Year]],_xlfn.ANCHORARRAY('BYROW,BYCOL,MAP Exercises'!$J$111),'BYROW,BYCOL,MAP Exercises'!$L$111:$L$120)</f>
        <v>40.192500000000003</v>
      </c>
    </row>
    <row r="1159" spans="1:11" x14ac:dyDescent="0.4">
      <c r="A1159" t="s">
        <v>1325</v>
      </c>
      <c r="B1159" t="s">
        <v>2248</v>
      </c>
      <c r="C1159" s="1">
        <v>44844</v>
      </c>
      <c r="D1159" t="s">
        <v>17</v>
      </c>
      <c r="E1159" t="s">
        <v>18</v>
      </c>
      <c r="F1159" t="s">
        <v>16</v>
      </c>
      <c r="G1159">
        <f>YEAR(tbl_Order[[#This Row],[OrderDate]])</f>
        <v>2022</v>
      </c>
      <c r="H1159">
        <f>MONTH(tbl_Order[[#This Row],[OrderDate]])</f>
        <v>10</v>
      </c>
      <c r="I1159" t="str">
        <f>TEXT(tbl_Order[[#This Row],[OrderDate]],"mmm")</f>
        <v>Oct</v>
      </c>
      <c r="J1159" s="3">
        <f>SUMIFS(tbl_OrderProduct[LinePrice],tbl_OrderProduct[OrderID],tbl_Order[[#This Row],[OrderID]])</f>
        <v>318.83000000000004</v>
      </c>
      <c r="K1159" s="3" cm="1">
        <f t="array" ref="K1159">tbl_Order[[#This Row],[Order Price]]*_xlfn.XLOOKUP(tbl_Order[[#This Row],[Order Year]],_xlfn.ANCHORARRAY('BYROW,BYCOL,MAP Exercises'!$J$111),'BYROW,BYCOL,MAP Exercises'!$L$111:$L$120)</f>
        <v>366.65450000000004</v>
      </c>
    </row>
    <row r="1160" spans="1:11" x14ac:dyDescent="0.4">
      <c r="A1160" t="s">
        <v>1326</v>
      </c>
      <c r="B1160" t="s">
        <v>2433</v>
      </c>
      <c r="C1160" s="1">
        <v>44846</v>
      </c>
      <c r="D1160" t="s">
        <v>17</v>
      </c>
      <c r="E1160" t="s">
        <v>167</v>
      </c>
      <c r="F1160" t="s">
        <v>16</v>
      </c>
      <c r="G1160">
        <f>YEAR(tbl_Order[[#This Row],[OrderDate]])</f>
        <v>2022</v>
      </c>
      <c r="H1160">
        <f>MONTH(tbl_Order[[#This Row],[OrderDate]])</f>
        <v>10</v>
      </c>
      <c r="I1160" t="str">
        <f>TEXT(tbl_Order[[#This Row],[OrderDate]],"mmm")</f>
        <v>Oct</v>
      </c>
      <c r="J1160" s="3">
        <f>SUMIFS(tbl_OrderProduct[LinePrice],tbl_OrderProduct[OrderID],tbl_Order[[#This Row],[OrderID]])</f>
        <v>34</v>
      </c>
      <c r="K1160" s="3" cm="1">
        <f t="array" ref="K1160">tbl_Order[[#This Row],[Order Price]]*_xlfn.XLOOKUP(tbl_Order[[#This Row],[Order Year]],_xlfn.ANCHORARRAY('BYROW,BYCOL,MAP Exercises'!$J$111),'BYROW,BYCOL,MAP Exercises'!$L$111:$L$120)</f>
        <v>39.099999999999994</v>
      </c>
    </row>
    <row r="1161" spans="1:11" x14ac:dyDescent="0.4">
      <c r="A1161" t="s">
        <v>1327</v>
      </c>
      <c r="B1161" t="s">
        <v>2606</v>
      </c>
      <c r="C1161" s="1">
        <v>44847</v>
      </c>
      <c r="D1161" t="s">
        <v>17</v>
      </c>
      <c r="E1161" t="s">
        <v>167</v>
      </c>
      <c r="F1161" t="s">
        <v>16</v>
      </c>
      <c r="G1161">
        <f>YEAR(tbl_Order[[#This Row],[OrderDate]])</f>
        <v>2022</v>
      </c>
      <c r="H1161">
        <f>MONTH(tbl_Order[[#This Row],[OrderDate]])</f>
        <v>10</v>
      </c>
      <c r="I1161" t="str">
        <f>TEXT(tbl_Order[[#This Row],[OrderDate]],"mmm")</f>
        <v>Oct</v>
      </c>
      <c r="J1161" s="3">
        <f>SUMIFS(tbl_OrderProduct[LinePrice],tbl_OrderProduct[OrderID],tbl_Order[[#This Row],[OrderID]])</f>
        <v>103</v>
      </c>
      <c r="K1161" s="3" cm="1">
        <f t="array" ref="K1161">tbl_Order[[#This Row],[Order Price]]*_xlfn.XLOOKUP(tbl_Order[[#This Row],[Order Year]],_xlfn.ANCHORARRAY('BYROW,BYCOL,MAP Exercises'!$J$111),'BYROW,BYCOL,MAP Exercises'!$L$111:$L$120)</f>
        <v>118.44999999999999</v>
      </c>
    </row>
    <row r="1162" spans="1:11" x14ac:dyDescent="0.4">
      <c r="A1162" t="s">
        <v>1328</v>
      </c>
      <c r="B1162" t="s">
        <v>1860</v>
      </c>
      <c r="C1162" s="1">
        <v>44850</v>
      </c>
      <c r="D1162" t="s">
        <v>17</v>
      </c>
      <c r="E1162" t="s">
        <v>167</v>
      </c>
      <c r="F1162" t="s">
        <v>16</v>
      </c>
      <c r="G1162">
        <f>YEAR(tbl_Order[[#This Row],[OrderDate]])</f>
        <v>2022</v>
      </c>
      <c r="H1162">
        <f>MONTH(tbl_Order[[#This Row],[OrderDate]])</f>
        <v>10</v>
      </c>
      <c r="I1162" t="str">
        <f>TEXT(tbl_Order[[#This Row],[OrderDate]],"mmm")</f>
        <v>Oct</v>
      </c>
      <c r="J1162" s="3">
        <f>SUMIFS(tbl_OrderProduct[LinePrice],tbl_OrderProduct[OrderID],tbl_Order[[#This Row],[OrderID]])</f>
        <v>19.95</v>
      </c>
      <c r="K1162" s="3" cm="1">
        <f t="array" ref="K1162">tbl_Order[[#This Row],[Order Price]]*_xlfn.XLOOKUP(tbl_Order[[#This Row],[Order Year]],_xlfn.ANCHORARRAY('BYROW,BYCOL,MAP Exercises'!$J$111),'BYROW,BYCOL,MAP Exercises'!$L$111:$L$120)</f>
        <v>22.942499999999999</v>
      </c>
    </row>
    <row r="1163" spans="1:11" x14ac:dyDescent="0.4">
      <c r="A1163" t="s">
        <v>1329</v>
      </c>
      <c r="B1163" t="s">
        <v>2317</v>
      </c>
      <c r="C1163" s="1">
        <v>44850</v>
      </c>
      <c r="D1163" t="s">
        <v>166</v>
      </c>
      <c r="E1163" t="s">
        <v>167</v>
      </c>
      <c r="F1163" t="s">
        <v>16</v>
      </c>
      <c r="G1163">
        <f>YEAR(tbl_Order[[#This Row],[OrderDate]])</f>
        <v>2022</v>
      </c>
      <c r="H1163">
        <f>MONTH(tbl_Order[[#This Row],[OrderDate]])</f>
        <v>10</v>
      </c>
      <c r="I1163" t="str">
        <f>TEXT(tbl_Order[[#This Row],[OrderDate]],"mmm")</f>
        <v>Oct</v>
      </c>
      <c r="J1163" s="3">
        <f>SUMIFS(tbl_OrderProduct[LinePrice],tbl_OrderProduct[OrderID],tbl_Order[[#This Row],[OrderID]])</f>
        <v>109.98</v>
      </c>
      <c r="K1163" s="3" cm="1">
        <f t="array" ref="K1163">tbl_Order[[#This Row],[Order Price]]*_xlfn.XLOOKUP(tbl_Order[[#This Row],[Order Year]],_xlfn.ANCHORARRAY('BYROW,BYCOL,MAP Exercises'!$J$111),'BYROW,BYCOL,MAP Exercises'!$L$111:$L$120)</f>
        <v>126.47699999999999</v>
      </c>
    </row>
    <row r="1164" spans="1:11" x14ac:dyDescent="0.4">
      <c r="A1164" t="s">
        <v>1330</v>
      </c>
      <c r="B1164" t="s">
        <v>1812</v>
      </c>
      <c r="C1164" s="1">
        <v>44850</v>
      </c>
      <c r="D1164" t="s">
        <v>17</v>
      </c>
      <c r="E1164" t="s">
        <v>167</v>
      </c>
      <c r="F1164" t="s">
        <v>16</v>
      </c>
      <c r="G1164">
        <f>YEAR(tbl_Order[[#This Row],[OrderDate]])</f>
        <v>2022</v>
      </c>
      <c r="H1164">
        <f>MONTH(tbl_Order[[#This Row],[OrderDate]])</f>
        <v>10</v>
      </c>
      <c r="I1164" t="str">
        <f>TEXT(tbl_Order[[#This Row],[OrderDate]],"mmm")</f>
        <v>Oct</v>
      </c>
      <c r="J1164" s="3">
        <f>SUMIFS(tbl_OrderProduct[LinePrice],tbl_OrderProduct[OrderID],tbl_Order[[#This Row],[OrderID]])</f>
        <v>37.950000000000003</v>
      </c>
      <c r="K1164" s="3" cm="1">
        <f t="array" ref="K1164">tbl_Order[[#This Row],[Order Price]]*_xlfn.XLOOKUP(tbl_Order[[#This Row],[Order Year]],_xlfn.ANCHORARRAY('BYROW,BYCOL,MAP Exercises'!$J$111),'BYROW,BYCOL,MAP Exercises'!$L$111:$L$120)</f>
        <v>43.642499999999998</v>
      </c>
    </row>
    <row r="1165" spans="1:11" x14ac:dyDescent="0.4">
      <c r="A1165" t="s">
        <v>1331</v>
      </c>
      <c r="B1165" t="s">
        <v>1848</v>
      </c>
      <c r="C1165" s="1">
        <v>44850</v>
      </c>
      <c r="D1165" t="s">
        <v>15</v>
      </c>
      <c r="E1165" t="s">
        <v>167</v>
      </c>
      <c r="F1165" t="s">
        <v>16</v>
      </c>
      <c r="G1165">
        <f>YEAR(tbl_Order[[#This Row],[OrderDate]])</f>
        <v>2022</v>
      </c>
      <c r="H1165">
        <f>MONTH(tbl_Order[[#This Row],[OrderDate]])</f>
        <v>10</v>
      </c>
      <c r="I1165" t="str">
        <f>TEXT(tbl_Order[[#This Row],[OrderDate]],"mmm")</f>
        <v>Oct</v>
      </c>
      <c r="J1165" s="3">
        <f>SUMIFS(tbl_OrderProduct[LinePrice],tbl_OrderProduct[OrderID],tbl_Order[[#This Row],[OrderID]])</f>
        <v>104.85</v>
      </c>
      <c r="K1165" s="3" cm="1">
        <f t="array" ref="K1165">tbl_Order[[#This Row],[Order Price]]*_xlfn.XLOOKUP(tbl_Order[[#This Row],[Order Year]],_xlfn.ANCHORARRAY('BYROW,BYCOL,MAP Exercises'!$J$111),'BYROW,BYCOL,MAP Exercises'!$L$111:$L$120)</f>
        <v>120.57749999999999</v>
      </c>
    </row>
    <row r="1166" spans="1:11" x14ac:dyDescent="0.4">
      <c r="A1166" t="s">
        <v>1332</v>
      </c>
      <c r="B1166" t="s">
        <v>2117</v>
      </c>
      <c r="C1166" s="1">
        <v>44850</v>
      </c>
      <c r="D1166" t="s">
        <v>15</v>
      </c>
      <c r="E1166" t="s">
        <v>18</v>
      </c>
      <c r="F1166" t="s">
        <v>16</v>
      </c>
      <c r="G1166">
        <f>YEAR(tbl_Order[[#This Row],[OrderDate]])</f>
        <v>2022</v>
      </c>
      <c r="H1166">
        <f>MONTH(tbl_Order[[#This Row],[OrderDate]])</f>
        <v>10</v>
      </c>
      <c r="I1166" t="str">
        <f>TEXT(tbl_Order[[#This Row],[OrderDate]],"mmm")</f>
        <v>Oct</v>
      </c>
      <c r="J1166" s="3">
        <f>SUMIFS(tbl_OrderProduct[LinePrice],tbl_OrderProduct[OrderID],tbl_Order[[#This Row],[OrderID]])</f>
        <v>49.95</v>
      </c>
      <c r="K1166" s="3" cm="1">
        <f t="array" ref="K1166">tbl_Order[[#This Row],[Order Price]]*_xlfn.XLOOKUP(tbl_Order[[#This Row],[Order Year]],_xlfn.ANCHORARRAY('BYROW,BYCOL,MAP Exercises'!$J$111),'BYROW,BYCOL,MAP Exercises'!$L$111:$L$120)</f>
        <v>57.442499999999995</v>
      </c>
    </row>
    <row r="1167" spans="1:11" x14ac:dyDescent="0.4">
      <c r="A1167" t="s">
        <v>1333</v>
      </c>
      <c r="B1167" t="s">
        <v>2642</v>
      </c>
      <c r="C1167" s="1">
        <v>44854</v>
      </c>
      <c r="D1167" t="s">
        <v>15</v>
      </c>
      <c r="E1167" t="s">
        <v>167</v>
      </c>
      <c r="F1167" t="s">
        <v>16</v>
      </c>
      <c r="G1167">
        <f>YEAR(tbl_Order[[#This Row],[OrderDate]])</f>
        <v>2022</v>
      </c>
      <c r="H1167">
        <f>MONTH(tbl_Order[[#This Row],[OrderDate]])</f>
        <v>10</v>
      </c>
      <c r="I1167" t="str">
        <f>TEXT(tbl_Order[[#This Row],[OrderDate]],"mmm")</f>
        <v>Oct</v>
      </c>
      <c r="J1167" s="3">
        <f>SUMIFS(tbl_OrderProduct[LinePrice],tbl_OrderProduct[OrderID],tbl_Order[[#This Row],[OrderID]])</f>
        <v>58</v>
      </c>
      <c r="K1167" s="3" cm="1">
        <f t="array" ref="K1167">tbl_Order[[#This Row],[Order Price]]*_xlfn.XLOOKUP(tbl_Order[[#This Row],[Order Year]],_xlfn.ANCHORARRAY('BYROW,BYCOL,MAP Exercises'!$J$111),'BYROW,BYCOL,MAP Exercises'!$L$111:$L$120)</f>
        <v>66.699999999999989</v>
      </c>
    </row>
    <row r="1168" spans="1:11" x14ac:dyDescent="0.4">
      <c r="A1168" t="s">
        <v>1334</v>
      </c>
      <c r="B1168" t="s">
        <v>1912</v>
      </c>
      <c r="C1168" s="1">
        <v>44856</v>
      </c>
      <c r="D1168" t="s">
        <v>15</v>
      </c>
      <c r="E1168" t="s">
        <v>167</v>
      </c>
      <c r="F1168" t="s">
        <v>16</v>
      </c>
      <c r="G1168">
        <f>YEAR(tbl_Order[[#This Row],[OrderDate]])</f>
        <v>2022</v>
      </c>
      <c r="H1168">
        <f>MONTH(tbl_Order[[#This Row],[OrderDate]])</f>
        <v>10</v>
      </c>
      <c r="I1168" t="str">
        <f>TEXT(tbl_Order[[#This Row],[OrderDate]],"mmm")</f>
        <v>Oct</v>
      </c>
      <c r="J1168" s="3">
        <f>SUMIFS(tbl_OrderProduct[LinePrice],tbl_OrderProduct[OrderID],tbl_Order[[#This Row],[OrderID]])</f>
        <v>270.85000000000002</v>
      </c>
      <c r="K1168" s="3" cm="1">
        <f t="array" ref="K1168">tbl_Order[[#This Row],[Order Price]]*_xlfn.XLOOKUP(tbl_Order[[#This Row],[Order Year]],_xlfn.ANCHORARRAY('BYROW,BYCOL,MAP Exercises'!$J$111),'BYROW,BYCOL,MAP Exercises'!$L$111:$L$120)</f>
        <v>311.47750000000002</v>
      </c>
    </row>
    <row r="1169" spans="1:11" x14ac:dyDescent="0.4">
      <c r="A1169" t="s">
        <v>1335</v>
      </c>
      <c r="B1169" t="s">
        <v>2102</v>
      </c>
      <c r="C1169" s="1">
        <v>44858</v>
      </c>
      <c r="D1169" t="s">
        <v>15</v>
      </c>
      <c r="E1169" t="s">
        <v>20</v>
      </c>
      <c r="F1169" t="s">
        <v>16</v>
      </c>
      <c r="G1169">
        <f>YEAR(tbl_Order[[#This Row],[OrderDate]])</f>
        <v>2022</v>
      </c>
      <c r="H1169">
        <f>MONTH(tbl_Order[[#This Row],[OrderDate]])</f>
        <v>10</v>
      </c>
      <c r="I1169" t="str">
        <f>TEXT(tbl_Order[[#This Row],[OrderDate]],"mmm")</f>
        <v>Oct</v>
      </c>
      <c r="J1169" s="3">
        <f>SUMIFS(tbl_OrderProduct[LinePrice],tbl_OrderProduct[OrderID],tbl_Order[[#This Row],[OrderID]])</f>
        <v>109.98</v>
      </c>
      <c r="K1169" s="3" cm="1">
        <f t="array" ref="K1169">tbl_Order[[#This Row],[Order Price]]*_xlfn.XLOOKUP(tbl_Order[[#This Row],[Order Year]],_xlfn.ANCHORARRAY('BYROW,BYCOL,MAP Exercises'!$J$111),'BYROW,BYCOL,MAP Exercises'!$L$111:$L$120)</f>
        <v>126.47699999999999</v>
      </c>
    </row>
    <row r="1170" spans="1:11" x14ac:dyDescent="0.4">
      <c r="A1170" t="s">
        <v>1336</v>
      </c>
      <c r="B1170" t="s">
        <v>1979</v>
      </c>
      <c r="C1170" s="1">
        <v>44860</v>
      </c>
      <c r="D1170" t="s">
        <v>15</v>
      </c>
      <c r="E1170" t="s">
        <v>167</v>
      </c>
      <c r="F1170" t="s">
        <v>16</v>
      </c>
      <c r="G1170">
        <f>YEAR(tbl_Order[[#This Row],[OrderDate]])</f>
        <v>2022</v>
      </c>
      <c r="H1170">
        <f>MONTH(tbl_Order[[#This Row],[OrderDate]])</f>
        <v>10</v>
      </c>
      <c r="I1170" t="str">
        <f>TEXT(tbl_Order[[#This Row],[OrderDate]],"mmm")</f>
        <v>Oct</v>
      </c>
      <c r="J1170" s="3">
        <f>SUMIFS(tbl_OrderProduct[LinePrice],tbl_OrderProduct[OrderID],tbl_Order[[#This Row],[OrderID]])</f>
        <v>34.950000000000003</v>
      </c>
      <c r="K1170" s="3" cm="1">
        <f t="array" ref="K1170">tbl_Order[[#This Row],[Order Price]]*_xlfn.XLOOKUP(tbl_Order[[#This Row],[Order Year]],_xlfn.ANCHORARRAY('BYROW,BYCOL,MAP Exercises'!$J$111),'BYROW,BYCOL,MAP Exercises'!$L$111:$L$120)</f>
        <v>40.192500000000003</v>
      </c>
    </row>
    <row r="1171" spans="1:11" x14ac:dyDescent="0.4">
      <c r="A1171" t="s">
        <v>1337</v>
      </c>
      <c r="B1171" t="s">
        <v>2276</v>
      </c>
      <c r="C1171" s="1">
        <v>44862</v>
      </c>
      <c r="D1171" t="s">
        <v>15</v>
      </c>
      <c r="E1171" t="s">
        <v>18</v>
      </c>
      <c r="F1171" t="s">
        <v>16</v>
      </c>
      <c r="G1171">
        <f>YEAR(tbl_Order[[#This Row],[OrderDate]])</f>
        <v>2022</v>
      </c>
      <c r="H1171">
        <f>MONTH(tbl_Order[[#This Row],[OrderDate]])</f>
        <v>10</v>
      </c>
      <c r="I1171" t="str">
        <f>TEXT(tbl_Order[[#This Row],[OrderDate]],"mmm")</f>
        <v>Oct</v>
      </c>
      <c r="J1171" s="3">
        <f>SUMIFS(tbl_OrderProduct[LinePrice],tbl_OrderProduct[OrderID],tbl_Order[[#This Row],[OrderID]])</f>
        <v>110</v>
      </c>
      <c r="K1171" s="3" cm="1">
        <f t="array" ref="K1171">tbl_Order[[#This Row],[Order Price]]*_xlfn.XLOOKUP(tbl_Order[[#This Row],[Order Year]],_xlfn.ANCHORARRAY('BYROW,BYCOL,MAP Exercises'!$J$111),'BYROW,BYCOL,MAP Exercises'!$L$111:$L$120)</f>
        <v>126.49999999999999</v>
      </c>
    </row>
    <row r="1172" spans="1:11" x14ac:dyDescent="0.4">
      <c r="A1172" t="s">
        <v>1338</v>
      </c>
      <c r="B1172" t="s">
        <v>2126</v>
      </c>
      <c r="C1172" s="1">
        <v>44864</v>
      </c>
      <c r="D1172" t="s">
        <v>17</v>
      </c>
      <c r="E1172" t="s">
        <v>167</v>
      </c>
      <c r="F1172" t="s">
        <v>16</v>
      </c>
      <c r="G1172">
        <f>YEAR(tbl_Order[[#This Row],[OrderDate]])</f>
        <v>2022</v>
      </c>
      <c r="H1172">
        <f>MONTH(tbl_Order[[#This Row],[OrderDate]])</f>
        <v>10</v>
      </c>
      <c r="I1172" t="str">
        <f>TEXT(tbl_Order[[#This Row],[OrderDate]],"mmm")</f>
        <v>Oct</v>
      </c>
      <c r="J1172" s="3">
        <f>SUMIFS(tbl_OrderProduct[LinePrice],tbl_OrderProduct[OrderID],tbl_Order[[#This Row],[OrderID]])</f>
        <v>169.98000000000002</v>
      </c>
      <c r="K1172" s="3" cm="1">
        <f t="array" ref="K1172">tbl_Order[[#This Row],[Order Price]]*_xlfn.XLOOKUP(tbl_Order[[#This Row],[Order Year]],_xlfn.ANCHORARRAY('BYROW,BYCOL,MAP Exercises'!$J$111),'BYROW,BYCOL,MAP Exercises'!$L$111:$L$120)</f>
        <v>195.477</v>
      </c>
    </row>
    <row r="1173" spans="1:11" x14ac:dyDescent="0.4">
      <c r="A1173" t="s">
        <v>1339</v>
      </c>
      <c r="B1173" t="s">
        <v>2560</v>
      </c>
      <c r="C1173" s="1">
        <v>44864</v>
      </c>
      <c r="D1173" t="s">
        <v>15</v>
      </c>
      <c r="E1173" t="s">
        <v>167</v>
      </c>
      <c r="F1173" t="s">
        <v>16</v>
      </c>
      <c r="G1173">
        <f>YEAR(tbl_Order[[#This Row],[OrderDate]])</f>
        <v>2022</v>
      </c>
      <c r="H1173">
        <f>MONTH(tbl_Order[[#This Row],[OrderDate]])</f>
        <v>10</v>
      </c>
      <c r="I1173" t="str">
        <f>TEXT(tbl_Order[[#This Row],[OrderDate]],"mmm")</f>
        <v>Oct</v>
      </c>
      <c r="J1173" s="3">
        <f>SUMIFS(tbl_OrderProduct[LinePrice],tbl_OrderProduct[OrderID],tbl_Order[[#This Row],[OrderID]])</f>
        <v>49.95</v>
      </c>
      <c r="K1173" s="3" cm="1">
        <f t="array" ref="K1173">tbl_Order[[#This Row],[Order Price]]*_xlfn.XLOOKUP(tbl_Order[[#This Row],[Order Year]],_xlfn.ANCHORARRAY('BYROW,BYCOL,MAP Exercises'!$J$111),'BYROW,BYCOL,MAP Exercises'!$L$111:$L$120)</f>
        <v>57.442499999999995</v>
      </c>
    </row>
    <row r="1174" spans="1:11" x14ac:dyDescent="0.4">
      <c r="A1174" t="s">
        <v>1340</v>
      </c>
      <c r="B1174" t="s">
        <v>2091</v>
      </c>
      <c r="C1174" s="1">
        <v>44866</v>
      </c>
      <c r="D1174" t="s">
        <v>15</v>
      </c>
      <c r="E1174" t="s">
        <v>20</v>
      </c>
      <c r="F1174" t="s">
        <v>16</v>
      </c>
      <c r="G1174">
        <f>YEAR(tbl_Order[[#This Row],[OrderDate]])</f>
        <v>2022</v>
      </c>
      <c r="H1174">
        <f>MONTH(tbl_Order[[#This Row],[OrderDate]])</f>
        <v>11</v>
      </c>
      <c r="I1174" t="str">
        <f>TEXT(tbl_Order[[#This Row],[OrderDate]],"mmm")</f>
        <v>Nov</v>
      </c>
      <c r="J1174" s="3">
        <f>SUMIFS(tbl_OrderProduct[LinePrice],tbl_OrderProduct[OrderID],tbl_Order[[#This Row],[OrderID]])</f>
        <v>176.7</v>
      </c>
      <c r="K1174" s="3" cm="1">
        <f t="array" ref="K1174">tbl_Order[[#This Row],[Order Price]]*_xlfn.XLOOKUP(tbl_Order[[#This Row],[Order Year]],_xlfn.ANCHORARRAY('BYROW,BYCOL,MAP Exercises'!$J$111),'BYROW,BYCOL,MAP Exercises'!$L$111:$L$120)</f>
        <v>203.20499999999998</v>
      </c>
    </row>
    <row r="1175" spans="1:11" x14ac:dyDescent="0.4">
      <c r="A1175" t="s">
        <v>1341</v>
      </c>
      <c r="B1175" t="s">
        <v>2423</v>
      </c>
      <c r="C1175" s="1">
        <v>44866</v>
      </c>
      <c r="D1175" t="s">
        <v>17</v>
      </c>
      <c r="E1175" t="s">
        <v>167</v>
      </c>
      <c r="F1175" t="s">
        <v>16</v>
      </c>
      <c r="G1175">
        <f>YEAR(tbl_Order[[#This Row],[OrderDate]])</f>
        <v>2022</v>
      </c>
      <c r="H1175">
        <f>MONTH(tbl_Order[[#This Row],[OrderDate]])</f>
        <v>11</v>
      </c>
      <c r="I1175" t="str">
        <f>TEXT(tbl_Order[[#This Row],[OrderDate]],"mmm")</f>
        <v>Nov</v>
      </c>
      <c r="J1175" s="3">
        <f>SUMIFS(tbl_OrderProduct[LinePrice],tbl_OrderProduct[OrderID],tbl_Order[[#This Row],[OrderID]])</f>
        <v>192.25</v>
      </c>
      <c r="K1175" s="3" cm="1">
        <f t="array" ref="K1175">tbl_Order[[#This Row],[Order Price]]*_xlfn.XLOOKUP(tbl_Order[[#This Row],[Order Year]],_xlfn.ANCHORARRAY('BYROW,BYCOL,MAP Exercises'!$J$111),'BYROW,BYCOL,MAP Exercises'!$L$111:$L$120)</f>
        <v>221.08749999999998</v>
      </c>
    </row>
    <row r="1176" spans="1:11" x14ac:dyDescent="0.4">
      <c r="A1176" t="s">
        <v>1342</v>
      </c>
      <c r="B1176" t="s">
        <v>1779</v>
      </c>
      <c r="C1176" s="1">
        <v>44868</v>
      </c>
      <c r="D1176" t="s">
        <v>17</v>
      </c>
      <c r="E1176" t="s">
        <v>18</v>
      </c>
      <c r="F1176" t="s">
        <v>16</v>
      </c>
      <c r="G1176">
        <f>YEAR(tbl_Order[[#This Row],[OrderDate]])</f>
        <v>2022</v>
      </c>
      <c r="H1176">
        <f>MONTH(tbl_Order[[#This Row],[OrderDate]])</f>
        <v>11</v>
      </c>
      <c r="I1176" t="str">
        <f>TEXT(tbl_Order[[#This Row],[OrderDate]],"mmm")</f>
        <v>Nov</v>
      </c>
      <c r="J1176" s="3">
        <f>SUMIFS(tbl_OrderProduct[LinePrice],tbl_OrderProduct[OrderID],tbl_Order[[#This Row],[OrderID]])</f>
        <v>59.480000000000004</v>
      </c>
      <c r="K1176" s="3" cm="1">
        <f t="array" ref="K1176">tbl_Order[[#This Row],[Order Price]]*_xlfn.XLOOKUP(tbl_Order[[#This Row],[Order Year]],_xlfn.ANCHORARRAY('BYROW,BYCOL,MAP Exercises'!$J$111),'BYROW,BYCOL,MAP Exercises'!$L$111:$L$120)</f>
        <v>68.402000000000001</v>
      </c>
    </row>
    <row r="1177" spans="1:11" x14ac:dyDescent="0.4">
      <c r="A1177" t="s">
        <v>1343</v>
      </c>
      <c r="B1177" t="s">
        <v>2222</v>
      </c>
      <c r="C1177" s="1">
        <v>44872</v>
      </c>
      <c r="D1177" t="s">
        <v>15</v>
      </c>
      <c r="E1177" t="s">
        <v>167</v>
      </c>
      <c r="F1177" t="s">
        <v>16</v>
      </c>
      <c r="G1177">
        <f>YEAR(tbl_Order[[#This Row],[OrderDate]])</f>
        <v>2022</v>
      </c>
      <c r="H1177">
        <f>MONTH(tbl_Order[[#This Row],[OrderDate]])</f>
        <v>11</v>
      </c>
      <c r="I1177" t="str">
        <f>TEXT(tbl_Order[[#This Row],[OrderDate]],"mmm")</f>
        <v>Nov</v>
      </c>
      <c r="J1177" s="3">
        <f>SUMIFS(tbl_OrderProduct[LinePrice],tbl_OrderProduct[OrderID],tbl_Order[[#This Row],[OrderID]])</f>
        <v>33.979999999999997</v>
      </c>
      <c r="K1177" s="3" cm="1">
        <f t="array" ref="K1177">tbl_Order[[#This Row],[Order Price]]*_xlfn.XLOOKUP(tbl_Order[[#This Row],[Order Year]],_xlfn.ANCHORARRAY('BYROW,BYCOL,MAP Exercises'!$J$111),'BYROW,BYCOL,MAP Exercises'!$L$111:$L$120)</f>
        <v>39.076999999999991</v>
      </c>
    </row>
    <row r="1178" spans="1:11" x14ac:dyDescent="0.4">
      <c r="A1178" t="s">
        <v>1344</v>
      </c>
      <c r="B1178" t="s">
        <v>2149</v>
      </c>
      <c r="C1178" s="1">
        <v>44874</v>
      </c>
      <c r="D1178" t="s">
        <v>15</v>
      </c>
      <c r="E1178" t="s">
        <v>167</v>
      </c>
      <c r="F1178" t="s">
        <v>16</v>
      </c>
      <c r="G1178">
        <f>YEAR(tbl_Order[[#This Row],[OrderDate]])</f>
        <v>2022</v>
      </c>
      <c r="H1178">
        <f>MONTH(tbl_Order[[#This Row],[OrderDate]])</f>
        <v>11</v>
      </c>
      <c r="I1178" t="str">
        <f>TEXT(tbl_Order[[#This Row],[OrderDate]],"mmm")</f>
        <v>Nov</v>
      </c>
      <c r="J1178" s="3">
        <f>SUMIFS(tbl_OrderProduct[LinePrice],tbl_OrderProduct[OrderID],tbl_Order[[#This Row],[OrderID]])</f>
        <v>320.79999999999995</v>
      </c>
      <c r="K1178" s="3" cm="1">
        <f t="array" ref="K1178">tbl_Order[[#This Row],[Order Price]]*_xlfn.XLOOKUP(tbl_Order[[#This Row],[Order Year]],_xlfn.ANCHORARRAY('BYROW,BYCOL,MAP Exercises'!$J$111),'BYROW,BYCOL,MAP Exercises'!$L$111:$L$120)</f>
        <v>368.9199999999999</v>
      </c>
    </row>
    <row r="1179" spans="1:11" x14ac:dyDescent="0.4">
      <c r="A1179" t="s">
        <v>1345</v>
      </c>
      <c r="B1179" t="s">
        <v>1940</v>
      </c>
      <c r="C1179" s="1">
        <v>44878</v>
      </c>
      <c r="D1179" t="s">
        <v>15</v>
      </c>
      <c r="E1179" t="s">
        <v>167</v>
      </c>
      <c r="F1179" t="s">
        <v>16</v>
      </c>
      <c r="G1179">
        <f>YEAR(tbl_Order[[#This Row],[OrderDate]])</f>
        <v>2022</v>
      </c>
      <c r="H1179">
        <f>MONTH(tbl_Order[[#This Row],[OrderDate]])</f>
        <v>11</v>
      </c>
      <c r="I1179" t="str">
        <f>TEXT(tbl_Order[[#This Row],[OrderDate]],"mmm")</f>
        <v>Nov</v>
      </c>
      <c r="J1179" s="3">
        <f>SUMIFS(tbl_OrderProduct[LinePrice],tbl_OrderProduct[OrderID],tbl_Order[[#This Row],[OrderID]])</f>
        <v>126.98</v>
      </c>
      <c r="K1179" s="3" cm="1">
        <f t="array" ref="K1179">tbl_Order[[#This Row],[Order Price]]*_xlfn.XLOOKUP(tbl_Order[[#This Row],[Order Year]],_xlfn.ANCHORARRAY('BYROW,BYCOL,MAP Exercises'!$J$111),'BYROW,BYCOL,MAP Exercises'!$L$111:$L$120)</f>
        <v>146.02699999999999</v>
      </c>
    </row>
    <row r="1180" spans="1:11" x14ac:dyDescent="0.4">
      <c r="A1180" t="s">
        <v>1346</v>
      </c>
      <c r="B1180" t="s">
        <v>2215</v>
      </c>
      <c r="C1180" s="1">
        <v>44880</v>
      </c>
      <c r="D1180" t="s">
        <v>17</v>
      </c>
      <c r="E1180" t="s">
        <v>167</v>
      </c>
      <c r="F1180" t="s">
        <v>16</v>
      </c>
      <c r="G1180">
        <f>YEAR(tbl_Order[[#This Row],[OrderDate]])</f>
        <v>2022</v>
      </c>
      <c r="H1180">
        <f>MONTH(tbl_Order[[#This Row],[OrderDate]])</f>
        <v>11</v>
      </c>
      <c r="I1180" t="str">
        <f>TEXT(tbl_Order[[#This Row],[OrderDate]],"mmm")</f>
        <v>Nov</v>
      </c>
      <c r="J1180" s="3">
        <f>SUMIFS(tbl_OrderProduct[LinePrice],tbl_OrderProduct[OrderID],tbl_Order[[#This Row],[OrderID]])</f>
        <v>61.47</v>
      </c>
      <c r="K1180" s="3" cm="1">
        <f t="array" ref="K1180">tbl_Order[[#This Row],[Order Price]]*_xlfn.XLOOKUP(tbl_Order[[#This Row],[Order Year]],_xlfn.ANCHORARRAY('BYROW,BYCOL,MAP Exercises'!$J$111),'BYROW,BYCOL,MAP Exercises'!$L$111:$L$120)</f>
        <v>70.6905</v>
      </c>
    </row>
    <row r="1181" spans="1:11" x14ac:dyDescent="0.4">
      <c r="A1181" t="s">
        <v>1347</v>
      </c>
      <c r="B1181" t="s">
        <v>1786</v>
      </c>
      <c r="C1181" s="1">
        <v>44883</v>
      </c>
      <c r="D1181" t="s">
        <v>15</v>
      </c>
      <c r="E1181" t="s">
        <v>167</v>
      </c>
      <c r="F1181" t="s">
        <v>16</v>
      </c>
      <c r="G1181">
        <f>YEAR(tbl_Order[[#This Row],[OrderDate]])</f>
        <v>2022</v>
      </c>
      <c r="H1181">
        <f>MONTH(tbl_Order[[#This Row],[OrderDate]])</f>
        <v>11</v>
      </c>
      <c r="I1181" t="str">
        <f>TEXT(tbl_Order[[#This Row],[OrderDate]],"mmm")</f>
        <v>Nov</v>
      </c>
      <c r="J1181" s="3">
        <f>SUMIFS(tbl_OrderProduct[LinePrice],tbl_OrderProduct[OrderID],tbl_Order[[#This Row],[OrderID]])</f>
        <v>126.98</v>
      </c>
      <c r="K1181" s="3" cm="1">
        <f t="array" ref="K1181">tbl_Order[[#This Row],[Order Price]]*_xlfn.XLOOKUP(tbl_Order[[#This Row],[Order Year]],_xlfn.ANCHORARRAY('BYROW,BYCOL,MAP Exercises'!$J$111),'BYROW,BYCOL,MAP Exercises'!$L$111:$L$120)</f>
        <v>146.02699999999999</v>
      </c>
    </row>
    <row r="1182" spans="1:11" x14ac:dyDescent="0.4">
      <c r="A1182" t="s">
        <v>1348</v>
      </c>
      <c r="B1182" t="s">
        <v>2602</v>
      </c>
      <c r="C1182" s="1">
        <v>44886</v>
      </c>
      <c r="D1182" t="s">
        <v>15</v>
      </c>
      <c r="E1182" t="s">
        <v>167</v>
      </c>
      <c r="F1182" t="s">
        <v>16</v>
      </c>
      <c r="G1182">
        <f>YEAR(tbl_Order[[#This Row],[OrderDate]])</f>
        <v>2022</v>
      </c>
      <c r="H1182">
        <f>MONTH(tbl_Order[[#This Row],[OrderDate]])</f>
        <v>11</v>
      </c>
      <c r="I1182" t="str">
        <f>TEXT(tbl_Order[[#This Row],[OrderDate]],"mmm")</f>
        <v>Nov</v>
      </c>
      <c r="J1182" s="3">
        <f>SUMIFS(tbl_OrderProduct[LinePrice],tbl_OrderProduct[OrderID],tbl_Order[[#This Row],[OrderID]])</f>
        <v>64.95</v>
      </c>
      <c r="K1182" s="3" cm="1">
        <f t="array" ref="K1182">tbl_Order[[#This Row],[Order Price]]*_xlfn.XLOOKUP(tbl_Order[[#This Row],[Order Year]],_xlfn.ANCHORARRAY('BYROW,BYCOL,MAP Exercises'!$J$111),'BYROW,BYCOL,MAP Exercises'!$L$111:$L$120)</f>
        <v>74.692499999999995</v>
      </c>
    </row>
    <row r="1183" spans="1:11" x14ac:dyDescent="0.4">
      <c r="A1183" t="s">
        <v>1349</v>
      </c>
      <c r="B1183" t="s">
        <v>2475</v>
      </c>
      <c r="C1183" s="1">
        <v>44889</v>
      </c>
      <c r="D1183" t="s">
        <v>17</v>
      </c>
      <c r="E1183" t="s">
        <v>18</v>
      </c>
      <c r="F1183" t="s">
        <v>16</v>
      </c>
      <c r="G1183">
        <f>YEAR(tbl_Order[[#This Row],[OrderDate]])</f>
        <v>2022</v>
      </c>
      <c r="H1183">
        <f>MONTH(tbl_Order[[#This Row],[OrderDate]])</f>
        <v>11</v>
      </c>
      <c r="I1183" t="str">
        <f>TEXT(tbl_Order[[#This Row],[OrderDate]],"mmm")</f>
        <v>Nov</v>
      </c>
      <c r="J1183" s="3">
        <f>SUMIFS(tbl_OrderProduct[LinePrice],tbl_OrderProduct[OrderID],tbl_Order[[#This Row],[OrderID]])</f>
        <v>119.47</v>
      </c>
      <c r="K1183" s="3" cm="1">
        <f t="array" ref="K1183">tbl_Order[[#This Row],[Order Price]]*_xlfn.XLOOKUP(tbl_Order[[#This Row],[Order Year]],_xlfn.ANCHORARRAY('BYROW,BYCOL,MAP Exercises'!$J$111),'BYROW,BYCOL,MAP Exercises'!$L$111:$L$120)</f>
        <v>137.39049999999997</v>
      </c>
    </row>
    <row r="1184" spans="1:11" x14ac:dyDescent="0.4">
      <c r="A1184" t="s">
        <v>1350</v>
      </c>
      <c r="B1184" t="s">
        <v>2016</v>
      </c>
      <c r="C1184" s="1">
        <v>44891</v>
      </c>
      <c r="D1184" t="s">
        <v>15</v>
      </c>
      <c r="E1184" t="s">
        <v>18</v>
      </c>
      <c r="F1184" t="s">
        <v>16</v>
      </c>
      <c r="G1184">
        <f>YEAR(tbl_Order[[#This Row],[OrderDate]])</f>
        <v>2022</v>
      </c>
      <c r="H1184">
        <f>MONTH(tbl_Order[[#This Row],[OrderDate]])</f>
        <v>11</v>
      </c>
      <c r="I1184" t="str">
        <f>TEXT(tbl_Order[[#This Row],[OrderDate]],"mmm")</f>
        <v>Nov</v>
      </c>
      <c r="J1184" s="3">
        <f>SUMIFS(tbl_OrderProduct[LinePrice],tbl_OrderProduct[OrderID],tbl_Order[[#This Row],[OrderID]])</f>
        <v>48</v>
      </c>
      <c r="K1184" s="3" cm="1">
        <f t="array" ref="K1184">tbl_Order[[#This Row],[Order Price]]*_xlfn.XLOOKUP(tbl_Order[[#This Row],[Order Year]],_xlfn.ANCHORARRAY('BYROW,BYCOL,MAP Exercises'!$J$111),'BYROW,BYCOL,MAP Exercises'!$L$111:$L$120)</f>
        <v>55.199999999999996</v>
      </c>
    </row>
    <row r="1185" spans="1:11" x14ac:dyDescent="0.4">
      <c r="A1185" t="s">
        <v>1351</v>
      </c>
      <c r="B1185" t="s">
        <v>2043</v>
      </c>
      <c r="C1185" s="1">
        <v>44894</v>
      </c>
      <c r="D1185" t="s">
        <v>15</v>
      </c>
      <c r="E1185" t="s">
        <v>167</v>
      </c>
      <c r="F1185" t="s">
        <v>16</v>
      </c>
      <c r="G1185">
        <f>YEAR(tbl_Order[[#This Row],[OrderDate]])</f>
        <v>2022</v>
      </c>
      <c r="H1185">
        <f>MONTH(tbl_Order[[#This Row],[OrderDate]])</f>
        <v>11</v>
      </c>
      <c r="I1185" t="str">
        <f>TEXT(tbl_Order[[#This Row],[OrderDate]],"mmm")</f>
        <v>Nov</v>
      </c>
      <c r="J1185" s="3">
        <f>SUMIFS(tbl_OrderProduct[LinePrice],tbl_OrderProduct[OrderID],tbl_Order[[#This Row],[OrderID]])</f>
        <v>170.99</v>
      </c>
      <c r="K1185" s="3" cm="1">
        <f t="array" ref="K1185">tbl_Order[[#This Row],[Order Price]]*_xlfn.XLOOKUP(tbl_Order[[#This Row],[Order Year]],_xlfn.ANCHORARRAY('BYROW,BYCOL,MAP Exercises'!$J$111),'BYROW,BYCOL,MAP Exercises'!$L$111:$L$120)</f>
        <v>196.63849999999999</v>
      </c>
    </row>
    <row r="1186" spans="1:11" x14ac:dyDescent="0.4">
      <c r="A1186" t="s">
        <v>1352</v>
      </c>
      <c r="B1186" t="s">
        <v>1863</v>
      </c>
      <c r="C1186" s="1">
        <v>44895</v>
      </c>
      <c r="D1186" t="s">
        <v>17</v>
      </c>
      <c r="E1186" t="s">
        <v>20</v>
      </c>
      <c r="F1186" t="s">
        <v>16</v>
      </c>
      <c r="G1186">
        <f>YEAR(tbl_Order[[#This Row],[OrderDate]])</f>
        <v>2022</v>
      </c>
      <c r="H1186">
        <f>MONTH(tbl_Order[[#This Row],[OrderDate]])</f>
        <v>11</v>
      </c>
      <c r="I1186" t="str">
        <f>TEXT(tbl_Order[[#This Row],[OrderDate]],"mmm")</f>
        <v>Nov</v>
      </c>
      <c r="J1186" s="3">
        <f>SUMIFS(tbl_OrderProduct[LinePrice],tbl_OrderProduct[OrderID],tbl_Order[[#This Row],[OrderID]])</f>
        <v>62.49</v>
      </c>
      <c r="K1186" s="3" cm="1">
        <f t="array" ref="K1186">tbl_Order[[#This Row],[Order Price]]*_xlfn.XLOOKUP(tbl_Order[[#This Row],[Order Year]],_xlfn.ANCHORARRAY('BYROW,BYCOL,MAP Exercises'!$J$111),'BYROW,BYCOL,MAP Exercises'!$L$111:$L$120)</f>
        <v>71.863500000000002</v>
      </c>
    </row>
    <row r="1187" spans="1:11" x14ac:dyDescent="0.4">
      <c r="A1187" t="s">
        <v>1353</v>
      </c>
      <c r="B1187" t="s">
        <v>1959</v>
      </c>
      <c r="C1187" s="1">
        <v>44898</v>
      </c>
      <c r="D1187" t="s">
        <v>15</v>
      </c>
      <c r="E1187" t="s">
        <v>20</v>
      </c>
      <c r="F1187" t="s">
        <v>16</v>
      </c>
      <c r="G1187">
        <f>YEAR(tbl_Order[[#This Row],[OrderDate]])</f>
        <v>2022</v>
      </c>
      <c r="H1187">
        <f>MONTH(tbl_Order[[#This Row],[OrderDate]])</f>
        <v>12</v>
      </c>
      <c r="I1187" t="str">
        <f>TEXT(tbl_Order[[#This Row],[OrderDate]],"mmm")</f>
        <v>Dec</v>
      </c>
      <c r="J1187" s="3">
        <f>SUMIFS(tbl_OrderProduct[LinePrice],tbl_OrderProduct[OrderID],tbl_Order[[#This Row],[OrderID]])</f>
        <v>66.5</v>
      </c>
      <c r="K1187" s="3" cm="1">
        <f t="array" ref="K1187">tbl_Order[[#This Row],[Order Price]]*_xlfn.XLOOKUP(tbl_Order[[#This Row],[Order Year]],_xlfn.ANCHORARRAY('BYROW,BYCOL,MAP Exercises'!$J$111),'BYROW,BYCOL,MAP Exercises'!$L$111:$L$120)</f>
        <v>76.474999999999994</v>
      </c>
    </row>
    <row r="1188" spans="1:11" x14ac:dyDescent="0.4">
      <c r="A1188" t="s">
        <v>1354</v>
      </c>
      <c r="B1188" t="s">
        <v>2520</v>
      </c>
      <c r="C1188" s="1">
        <v>44900</v>
      </c>
      <c r="D1188" t="s">
        <v>15</v>
      </c>
      <c r="E1188" t="s">
        <v>167</v>
      </c>
      <c r="F1188" t="s">
        <v>16</v>
      </c>
      <c r="G1188">
        <f>YEAR(tbl_Order[[#This Row],[OrderDate]])</f>
        <v>2022</v>
      </c>
      <c r="H1188">
        <f>MONTH(tbl_Order[[#This Row],[OrderDate]])</f>
        <v>12</v>
      </c>
      <c r="I1188" t="str">
        <f>TEXT(tbl_Order[[#This Row],[OrderDate]],"mmm")</f>
        <v>Dec</v>
      </c>
      <c r="J1188" s="3">
        <f>SUMIFS(tbl_OrderProduct[LinePrice],tbl_OrderProduct[OrderID],tbl_Order[[#This Row],[OrderID]])</f>
        <v>33.489999999999995</v>
      </c>
      <c r="K1188" s="3" cm="1">
        <f t="array" ref="K1188">tbl_Order[[#This Row],[Order Price]]*_xlfn.XLOOKUP(tbl_Order[[#This Row],[Order Year]],_xlfn.ANCHORARRAY('BYROW,BYCOL,MAP Exercises'!$J$111),'BYROW,BYCOL,MAP Exercises'!$L$111:$L$120)</f>
        <v>38.513499999999993</v>
      </c>
    </row>
    <row r="1189" spans="1:11" x14ac:dyDescent="0.4">
      <c r="A1189" t="s">
        <v>1355</v>
      </c>
      <c r="B1189" t="s">
        <v>1857</v>
      </c>
      <c r="C1189" s="1">
        <v>44902</v>
      </c>
      <c r="D1189" t="s">
        <v>17</v>
      </c>
      <c r="E1189" t="s">
        <v>167</v>
      </c>
      <c r="F1189" t="s">
        <v>16</v>
      </c>
      <c r="G1189">
        <f>YEAR(tbl_Order[[#This Row],[OrderDate]])</f>
        <v>2022</v>
      </c>
      <c r="H1189">
        <f>MONTH(tbl_Order[[#This Row],[OrderDate]])</f>
        <v>12</v>
      </c>
      <c r="I1189" t="str">
        <f>TEXT(tbl_Order[[#This Row],[OrderDate]],"mmm")</f>
        <v>Dec</v>
      </c>
      <c r="J1189" s="3">
        <f>SUMIFS(tbl_OrderProduct[LinePrice],tbl_OrderProduct[OrderID],tbl_Order[[#This Row],[OrderID]])</f>
        <v>281.43</v>
      </c>
      <c r="K1189" s="3" cm="1">
        <f t="array" ref="K1189">tbl_Order[[#This Row],[Order Price]]*_xlfn.XLOOKUP(tbl_Order[[#This Row],[Order Year]],_xlfn.ANCHORARRAY('BYROW,BYCOL,MAP Exercises'!$J$111),'BYROW,BYCOL,MAP Exercises'!$L$111:$L$120)</f>
        <v>323.64449999999999</v>
      </c>
    </row>
    <row r="1190" spans="1:11" x14ac:dyDescent="0.4">
      <c r="A1190" t="s">
        <v>1356</v>
      </c>
      <c r="B1190" t="s">
        <v>2365</v>
      </c>
      <c r="C1190" s="1">
        <v>44904</v>
      </c>
      <c r="D1190" t="s">
        <v>15</v>
      </c>
      <c r="E1190" t="s">
        <v>167</v>
      </c>
      <c r="F1190" t="s">
        <v>16</v>
      </c>
      <c r="G1190">
        <f>YEAR(tbl_Order[[#This Row],[OrderDate]])</f>
        <v>2022</v>
      </c>
      <c r="H1190">
        <f>MONTH(tbl_Order[[#This Row],[OrderDate]])</f>
        <v>12</v>
      </c>
      <c r="I1190" t="str">
        <f>TEXT(tbl_Order[[#This Row],[OrderDate]],"mmm")</f>
        <v>Dec</v>
      </c>
      <c r="J1190" s="3">
        <f>SUMIFS(tbl_OrderProduct[LinePrice],tbl_OrderProduct[OrderID],tbl_Order[[#This Row],[OrderID]])</f>
        <v>286.39</v>
      </c>
      <c r="K1190" s="3" cm="1">
        <f t="array" ref="K1190">tbl_Order[[#This Row],[Order Price]]*_xlfn.XLOOKUP(tbl_Order[[#This Row],[Order Year]],_xlfn.ANCHORARRAY('BYROW,BYCOL,MAP Exercises'!$J$111),'BYROW,BYCOL,MAP Exercises'!$L$111:$L$120)</f>
        <v>329.34849999999994</v>
      </c>
    </row>
    <row r="1191" spans="1:11" x14ac:dyDescent="0.4">
      <c r="A1191" t="s">
        <v>1357</v>
      </c>
      <c r="B1191" t="s">
        <v>1882</v>
      </c>
      <c r="C1191" s="1">
        <v>44905</v>
      </c>
      <c r="D1191" t="s">
        <v>17</v>
      </c>
      <c r="E1191" t="s">
        <v>18</v>
      </c>
      <c r="F1191" t="s">
        <v>16</v>
      </c>
      <c r="G1191">
        <f>YEAR(tbl_Order[[#This Row],[OrderDate]])</f>
        <v>2022</v>
      </c>
      <c r="H1191">
        <f>MONTH(tbl_Order[[#This Row],[OrderDate]])</f>
        <v>12</v>
      </c>
      <c r="I1191" t="str">
        <f>TEXT(tbl_Order[[#This Row],[OrderDate]],"mmm")</f>
        <v>Dec</v>
      </c>
      <c r="J1191" s="3">
        <f>SUMIFS(tbl_OrderProduct[LinePrice],tbl_OrderProduct[OrderID],tbl_Order[[#This Row],[OrderID]])</f>
        <v>169.45</v>
      </c>
      <c r="K1191" s="3" cm="1">
        <f t="array" ref="K1191">tbl_Order[[#This Row],[Order Price]]*_xlfn.XLOOKUP(tbl_Order[[#This Row],[Order Year]],_xlfn.ANCHORARRAY('BYROW,BYCOL,MAP Exercises'!$J$111),'BYROW,BYCOL,MAP Exercises'!$L$111:$L$120)</f>
        <v>194.86749999999998</v>
      </c>
    </row>
    <row r="1192" spans="1:11" x14ac:dyDescent="0.4">
      <c r="A1192" t="s">
        <v>1358</v>
      </c>
      <c r="B1192" t="s">
        <v>2314</v>
      </c>
      <c r="C1192" s="1">
        <v>44905</v>
      </c>
      <c r="D1192" t="s">
        <v>15</v>
      </c>
      <c r="E1192" t="s">
        <v>20</v>
      </c>
      <c r="F1192" t="s">
        <v>16</v>
      </c>
      <c r="G1192">
        <f>YEAR(tbl_Order[[#This Row],[OrderDate]])</f>
        <v>2022</v>
      </c>
      <c r="H1192">
        <f>MONTH(tbl_Order[[#This Row],[OrderDate]])</f>
        <v>12</v>
      </c>
      <c r="I1192" t="str">
        <f>TEXT(tbl_Order[[#This Row],[OrderDate]],"mmm")</f>
        <v>Dec</v>
      </c>
      <c r="J1192" s="3">
        <f>SUMIFS(tbl_OrderProduct[LinePrice],tbl_OrderProduct[OrderID],tbl_Order[[#This Row],[OrderID]])</f>
        <v>123.5</v>
      </c>
      <c r="K1192" s="3" cm="1">
        <f t="array" ref="K1192">tbl_Order[[#This Row],[Order Price]]*_xlfn.XLOOKUP(tbl_Order[[#This Row],[Order Year]],_xlfn.ANCHORARRAY('BYROW,BYCOL,MAP Exercises'!$J$111),'BYROW,BYCOL,MAP Exercises'!$L$111:$L$120)</f>
        <v>142.02499999999998</v>
      </c>
    </row>
    <row r="1193" spans="1:11" x14ac:dyDescent="0.4">
      <c r="A1193" t="s">
        <v>1359</v>
      </c>
      <c r="B1193" t="s">
        <v>2530</v>
      </c>
      <c r="C1193" s="1">
        <v>44907</v>
      </c>
      <c r="D1193" t="s">
        <v>15</v>
      </c>
      <c r="E1193" t="s">
        <v>18</v>
      </c>
      <c r="F1193" t="s">
        <v>16</v>
      </c>
      <c r="G1193">
        <f>YEAR(tbl_Order[[#This Row],[OrderDate]])</f>
        <v>2022</v>
      </c>
      <c r="H1193">
        <f>MONTH(tbl_Order[[#This Row],[OrderDate]])</f>
        <v>12</v>
      </c>
      <c r="I1193" t="str">
        <f>TEXT(tbl_Order[[#This Row],[OrderDate]],"mmm")</f>
        <v>Dec</v>
      </c>
      <c r="J1193" s="3">
        <f>SUMIFS(tbl_OrderProduct[LinePrice],tbl_OrderProduct[OrderID],tbl_Order[[#This Row],[OrderID]])</f>
        <v>113.89000000000001</v>
      </c>
      <c r="K1193" s="3" cm="1">
        <f t="array" ref="K1193">tbl_Order[[#This Row],[Order Price]]*_xlfn.XLOOKUP(tbl_Order[[#This Row],[Order Year]],_xlfn.ANCHORARRAY('BYROW,BYCOL,MAP Exercises'!$J$111),'BYROW,BYCOL,MAP Exercises'!$L$111:$L$120)</f>
        <v>130.9735</v>
      </c>
    </row>
    <row r="1194" spans="1:11" x14ac:dyDescent="0.4">
      <c r="A1194" t="s">
        <v>1360</v>
      </c>
      <c r="B1194" t="s">
        <v>2488</v>
      </c>
      <c r="C1194" s="1">
        <v>44910</v>
      </c>
      <c r="D1194" t="s">
        <v>15</v>
      </c>
      <c r="E1194" t="s">
        <v>18</v>
      </c>
      <c r="F1194" t="s">
        <v>16</v>
      </c>
      <c r="G1194">
        <f>YEAR(tbl_Order[[#This Row],[OrderDate]])</f>
        <v>2022</v>
      </c>
      <c r="H1194">
        <f>MONTH(tbl_Order[[#This Row],[OrderDate]])</f>
        <v>12</v>
      </c>
      <c r="I1194" t="str">
        <f>TEXT(tbl_Order[[#This Row],[OrderDate]],"mmm")</f>
        <v>Dec</v>
      </c>
      <c r="J1194" s="3">
        <f>SUMIFS(tbl_OrderProduct[LinePrice],tbl_OrderProduct[OrderID],tbl_Order[[#This Row],[OrderID]])</f>
        <v>170.89000000000001</v>
      </c>
      <c r="K1194" s="3" cm="1">
        <f t="array" ref="K1194">tbl_Order[[#This Row],[Order Price]]*_xlfn.XLOOKUP(tbl_Order[[#This Row],[Order Year]],_xlfn.ANCHORARRAY('BYROW,BYCOL,MAP Exercises'!$J$111),'BYROW,BYCOL,MAP Exercises'!$L$111:$L$120)</f>
        <v>196.52350000000001</v>
      </c>
    </row>
    <row r="1195" spans="1:11" x14ac:dyDescent="0.4">
      <c r="A1195" t="s">
        <v>1361</v>
      </c>
      <c r="B1195" t="s">
        <v>2084</v>
      </c>
      <c r="C1195" s="1">
        <v>44911</v>
      </c>
      <c r="D1195" t="s">
        <v>15</v>
      </c>
      <c r="E1195" t="s">
        <v>167</v>
      </c>
      <c r="F1195" t="s">
        <v>16</v>
      </c>
      <c r="G1195">
        <f>YEAR(tbl_Order[[#This Row],[OrderDate]])</f>
        <v>2022</v>
      </c>
      <c r="H1195">
        <f>MONTH(tbl_Order[[#This Row],[OrderDate]])</f>
        <v>12</v>
      </c>
      <c r="I1195" t="str">
        <f>TEXT(tbl_Order[[#This Row],[OrderDate]],"mmm")</f>
        <v>Dec</v>
      </c>
      <c r="J1195" s="3">
        <f>SUMIFS(tbl_OrderProduct[LinePrice],tbl_OrderProduct[OrderID],tbl_Order[[#This Row],[OrderID]])</f>
        <v>284.39999999999998</v>
      </c>
      <c r="K1195" s="3" cm="1">
        <f t="array" ref="K1195">tbl_Order[[#This Row],[Order Price]]*_xlfn.XLOOKUP(tbl_Order[[#This Row],[Order Year]],_xlfn.ANCHORARRAY('BYROW,BYCOL,MAP Exercises'!$J$111),'BYROW,BYCOL,MAP Exercises'!$L$111:$L$120)</f>
        <v>327.05999999999995</v>
      </c>
    </row>
    <row r="1196" spans="1:11" x14ac:dyDescent="0.4">
      <c r="A1196" t="s">
        <v>1362</v>
      </c>
      <c r="B1196" t="s">
        <v>2026</v>
      </c>
      <c r="C1196" s="1">
        <v>44912</v>
      </c>
      <c r="D1196" t="s">
        <v>15</v>
      </c>
      <c r="E1196" t="s">
        <v>18</v>
      </c>
      <c r="F1196" t="s">
        <v>16</v>
      </c>
      <c r="G1196">
        <f>YEAR(tbl_Order[[#This Row],[OrderDate]])</f>
        <v>2022</v>
      </c>
      <c r="H1196">
        <f>MONTH(tbl_Order[[#This Row],[OrderDate]])</f>
        <v>12</v>
      </c>
      <c r="I1196" t="str">
        <f>TEXT(tbl_Order[[#This Row],[OrderDate]],"mmm")</f>
        <v>Dec</v>
      </c>
      <c r="J1196" s="3">
        <f>SUMIFS(tbl_OrderProduct[LinePrice],tbl_OrderProduct[OrderID],tbl_Order[[#This Row],[OrderID]])</f>
        <v>330.45</v>
      </c>
      <c r="K1196" s="3" cm="1">
        <f t="array" ref="K1196">tbl_Order[[#This Row],[Order Price]]*_xlfn.XLOOKUP(tbl_Order[[#This Row],[Order Year]],_xlfn.ANCHORARRAY('BYROW,BYCOL,MAP Exercises'!$J$111),'BYROW,BYCOL,MAP Exercises'!$L$111:$L$120)</f>
        <v>380.01749999999998</v>
      </c>
    </row>
    <row r="1197" spans="1:11" x14ac:dyDescent="0.4">
      <c r="A1197" t="s">
        <v>1363</v>
      </c>
      <c r="B1197" t="s">
        <v>2371</v>
      </c>
      <c r="C1197" s="1">
        <v>44915</v>
      </c>
      <c r="D1197" t="s">
        <v>15</v>
      </c>
      <c r="E1197" t="s">
        <v>167</v>
      </c>
      <c r="F1197" t="s">
        <v>16</v>
      </c>
      <c r="G1197">
        <f>YEAR(tbl_Order[[#This Row],[OrderDate]])</f>
        <v>2022</v>
      </c>
      <c r="H1197">
        <f>MONTH(tbl_Order[[#This Row],[OrderDate]])</f>
        <v>12</v>
      </c>
      <c r="I1197" t="str">
        <f>TEXT(tbl_Order[[#This Row],[OrderDate]],"mmm")</f>
        <v>Dec</v>
      </c>
      <c r="J1197" s="3">
        <f>SUMIFS(tbl_OrderProduct[LinePrice],tbl_OrderProduct[OrderID],tbl_Order[[#This Row],[OrderID]])</f>
        <v>198.44</v>
      </c>
      <c r="K1197" s="3" cm="1">
        <f t="array" ref="K1197">tbl_Order[[#This Row],[Order Price]]*_xlfn.XLOOKUP(tbl_Order[[#This Row],[Order Year]],_xlfn.ANCHORARRAY('BYROW,BYCOL,MAP Exercises'!$J$111),'BYROW,BYCOL,MAP Exercises'!$L$111:$L$120)</f>
        <v>228.20599999999999</v>
      </c>
    </row>
    <row r="1198" spans="1:11" x14ac:dyDescent="0.4">
      <c r="A1198" t="s">
        <v>1364</v>
      </c>
      <c r="B1198" t="s">
        <v>1801</v>
      </c>
      <c r="C1198" s="1">
        <v>44917</v>
      </c>
      <c r="D1198" t="s">
        <v>15</v>
      </c>
      <c r="E1198" t="s">
        <v>167</v>
      </c>
      <c r="F1198" t="s">
        <v>16</v>
      </c>
      <c r="G1198">
        <f>YEAR(tbl_Order[[#This Row],[OrderDate]])</f>
        <v>2022</v>
      </c>
      <c r="H1198">
        <f>MONTH(tbl_Order[[#This Row],[OrderDate]])</f>
        <v>12</v>
      </c>
      <c r="I1198" t="str">
        <f>TEXT(tbl_Order[[#This Row],[OrderDate]],"mmm")</f>
        <v>Dec</v>
      </c>
      <c r="J1198" s="3">
        <f>SUMIFS(tbl_OrderProduct[LinePrice],tbl_OrderProduct[OrderID],tbl_Order[[#This Row],[OrderID]])</f>
        <v>33</v>
      </c>
      <c r="K1198" s="3" cm="1">
        <f t="array" ref="K1198">tbl_Order[[#This Row],[Order Price]]*_xlfn.XLOOKUP(tbl_Order[[#This Row],[Order Year]],_xlfn.ANCHORARRAY('BYROW,BYCOL,MAP Exercises'!$J$111),'BYROW,BYCOL,MAP Exercises'!$L$111:$L$120)</f>
        <v>37.949999999999996</v>
      </c>
    </row>
    <row r="1199" spans="1:11" x14ac:dyDescent="0.4">
      <c r="A1199" t="s">
        <v>1365</v>
      </c>
      <c r="B1199" t="s">
        <v>2265</v>
      </c>
      <c r="C1199" s="1">
        <v>44919</v>
      </c>
      <c r="D1199" t="s">
        <v>17</v>
      </c>
      <c r="E1199" t="s">
        <v>20</v>
      </c>
      <c r="F1199" t="s">
        <v>16</v>
      </c>
      <c r="G1199">
        <f>YEAR(tbl_Order[[#This Row],[OrderDate]])</f>
        <v>2022</v>
      </c>
      <c r="H1199">
        <f>MONTH(tbl_Order[[#This Row],[OrderDate]])</f>
        <v>12</v>
      </c>
      <c r="I1199" t="str">
        <f>TEXT(tbl_Order[[#This Row],[OrderDate]],"mmm")</f>
        <v>Dec</v>
      </c>
      <c r="J1199" s="3">
        <f>SUMIFS(tbl_OrderProduct[LinePrice],tbl_OrderProduct[OrderID],tbl_Order[[#This Row],[OrderID]])</f>
        <v>116</v>
      </c>
      <c r="K1199" s="3" cm="1">
        <f t="array" ref="K1199">tbl_Order[[#This Row],[Order Price]]*_xlfn.XLOOKUP(tbl_Order[[#This Row],[Order Year]],_xlfn.ANCHORARRAY('BYROW,BYCOL,MAP Exercises'!$J$111),'BYROW,BYCOL,MAP Exercises'!$L$111:$L$120)</f>
        <v>133.39999999999998</v>
      </c>
    </row>
    <row r="1200" spans="1:11" x14ac:dyDescent="0.4">
      <c r="A1200" t="s">
        <v>1366</v>
      </c>
      <c r="B1200" t="s">
        <v>2596</v>
      </c>
      <c r="C1200" s="1">
        <v>44921</v>
      </c>
      <c r="D1200" t="s">
        <v>15</v>
      </c>
      <c r="E1200" t="s">
        <v>20</v>
      </c>
      <c r="F1200" t="s">
        <v>16</v>
      </c>
      <c r="G1200">
        <f>YEAR(tbl_Order[[#This Row],[OrderDate]])</f>
        <v>2022</v>
      </c>
      <c r="H1200">
        <f>MONTH(tbl_Order[[#This Row],[OrderDate]])</f>
        <v>12</v>
      </c>
      <c r="I1200" t="str">
        <f>TEXT(tbl_Order[[#This Row],[OrderDate]],"mmm")</f>
        <v>Dec</v>
      </c>
      <c r="J1200" s="3">
        <f>SUMIFS(tbl_OrderProduct[LinePrice],tbl_OrderProduct[OrderID],tbl_Order[[#This Row],[OrderID]])</f>
        <v>182.48000000000002</v>
      </c>
      <c r="K1200" s="3" cm="1">
        <f t="array" ref="K1200">tbl_Order[[#This Row],[Order Price]]*_xlfn.XLOOKUP(tbl_Order[[#This Row],[Order Year]],_xlfn.ANCHORARRAY('BYROW,BYCOL,MAP Exercises'!$J$111),'BYROW,BYCOL,MAP Exercises'!$L$111:$L$120)</f>
        <v>209.852</v>
      </c>
    </row>
    <row r="1201" spans="1:11" x14ac:dyDescent="0.4">
      <c r="A1201" t="s">
        <v>1367</v>
      </c>
      <c r="B1201" t="s">
        <v>2441</v>
      </c>
      <c r="C1201" s="1">
        <v>44924</v>
      </c>
      <c r="D1201" t="s">
        <v>15</v>
      </c>
      <c r="E1201" t="s">
        <v>18</v>
      </c>
      <c r="F1201" t="s">
        <v>16</v>
      </c>
      <c r="G1201">
        <f>YEAR(tbl_Order[[#This Row],[OrderDate]])</f>
        <v>2022</v>
      </c>
      <c r="H1201">
        <f>MONTH(tbl_Order[[#This Row],[OrderDate]])</f>
        <v>12</v>
      </c>
      <c r="I1201" t="str">
        <f>TEXT(tbl_Order[[#This Row],[OrderDate]],"mmm")</f>
        <v>Dec</v>
      </c>
      <c r="J1201" s="3">
        <f>SUMIFS(tbl_OrderProduct[LinePrice],tbl_OrderProduct[OrderID],tbl_Order[[#This Row],[OrderID]])</f>
        <v>54.99</v>
      </c>
      <c r="K1201" s="3" cm="1">
        <f t="array" ref="K1201">tbl_Order[[#This Row],[Order Price]]*_xlfn.XLOOKUP(tbl_Order[[#This Row],[Order Year]],_xlfn.ANCHORARRAY('BYROW,BYCOL,MAP Exercises'!$J$111),'BYROW,BYCOL,MAP Exercises'!$L$111:$L$120)</f>
        <v>63.238499999999995</v>
      </c>
    </row>
    <row r="1202" spans="1:11" x14ac:dyDescent="0.4">
      <c r="A1202" t="s">
        <v>1368</v>
      </c>
      <c r="B1202" t="s">
        <v>2034</v>
      </c>
      <c r="C1202" s="1">
        <v>44927</v>
      </c>
      <c r="D1202" t="s">
        <v>15</v>
      </c>
      <c r="E1202" t="s">
        <v>18</v>
      </c>
      <c r="F1202" t="s">
        <v>16</v>
      </c>
      <c r="G1202">
        <f>YEAR(tbl_Order[[#This Row],[OrderDate]])</f>
        <v>2023</v>
      </c>
      <c r="H1202">
        <f>MONTH(tbl_Order[[#This Row],[OrderDate]])</f>
        <v>1</v>
      </c>
      <c r="I1202" t="str">
        <f>TEXT(tbl_Order[[#This Row],[OrderDate]],"mmm")</f>
        <v>Jan</v>
      </c>
      <c r="J1202" s="3">
        <f>SUMIFS(tbl_OrderProduct[LinePrice],tbl_OrderProduct[OrderID],tbl_Order[[#This Row],[OrderID]])</f>
        <v>69.98</v>
      </c>
      <c r="K1202" s="3" cm="1">
        <f t="array" ref="K1202">tbl_Order[[#This Row],[Order Price]]*_xlfn.XLOOKUP(tbl_Order[[#This Row],[Order Year]],_xlfn.ANCHORARRAY('BYROW,BYCOL,MAP Exercises'!$J$111),'BYROW,BYCOL,MAP Exercises'!$L$111:$L$120)</f>
        <v>83.975999999999999</v>
      </c>
    </row>
    <row r="1203" spans="1:11" x14ac:dyDescent="0.4">
      <c r="A1203" t="s">
        <v>1369</v>
      </c>
      <c r="B1203" t="s">
        <v>2196</v>
      </c>
      <c r="C1203" s="1">
        <v>44929</v>
      </c>
      <c r="D1203" t="s">
        <v>15</v>
      </c>
      <c r="E1203" t="s">
        <v>18</v>
      </c>
      <c r="F1203" t="s">
        <v>16</v>
      </c>
      <c r="G1203">
        <f>YEAR(tbl_Order[[#This Row],[OrderDate]])</f>
        <v>2023</v>
      </c>
      <c r="H1203">
        <f>MONTH(tbl_Order[[#This Row],[OrderDate]])</f>
        <v>1</v>
      </c>
      <c r="I1203" t="str">
        <f>TEXT(tbl_Order[[#This Row],[OrderDate]],"mmm")</f>
        <v>Jan</v>
      </c>
      <c r="J1203" s="3">
        <f>SUMIFS(tbl_OrderProduct[LinePrice],tbl_OrderProduct[OrderID],tbl_Order[[#This Row],[OrderID]])</f>
        <v>20.49</v>
      </c>
      <c r="K1203" s="3" cm="1">
        <f t="array" ref="K1203">tbl_Order[[#This Row],[Order Price]]*_xlfn.XLOOKUP(tbl_Order[[#This Row],[Order Year]],_xlfn.ANCHORARRAY('BYROW,BYCOL,MAP Exercises'!$J$111),'BYROW,BYCOL,MAP Exercises'!$L$111:$L$120)</f>
        <v>24.587999999999997</v>
      </c>
    </row>
    <row r="1204" spans="1:11" x14ac:dyDescent="0.4">
      <c r="A1204" t="s">
        <v>1370</v>
      </c>
      <c r="B1204" t="s">
        <v>2118</v>
      </c>
      <c r="C1204" s="1">
        <v>44931</v>
      </c>
      <c r="D1204" t="s">
        <v>17</v>
      </c>
      <c r="E1204" t="s">
        <v>167</v>
      </c>
      <c r="F1204" t="s">
        <v>16</v>
      </c>
      <c r="G1204">
        <f>YEAR(tbl_Order[[#This Row],[OrderDate]])</f>
        <v>2023</v>
      </c>
      <c r="H1204">
        <f>MONTH(tbl_Order[[#This Row],[OrderDate]])</f>
        <v>1</v>
      </c>
      <c r="I1204" t="str">
        <f>TEXT(tbl_Order[[#This Row],[OrderDate]],"mmm")</f>
        <v>Jan</v>
      </c>
      <c r="J1204" s="3">
        <f>SUMIFS(tbl_OrderProduct[LinePrice],tbl_OrderProduct[OrderID],tbl_Order[[#This Row],[OrderID]])</f>
        <v>100.45</v>
      </c>
      <c r="K1204" s="3" cm="1">
        <f t="array" ref="K1204">tbl_Order[[#This Row],[Order Price]]*_xlfn.XLOOKUP(tbl_Order[[#This Row],[Order Year]],_xlfn.ANCHORARRAY('BYROW,BYCOL,MAP Exercises'!$J$111),'BYROW,BYCOL,MAP Exercises'!$L$111:$L$120)</f>
        <v>120.53999999999999</v>
      </c>
    </row>
    <row r="1205" spans="1:11" x14ac:dyDescent="0.4">
      <c r="A1205" t="s">
        <v>1371</v>
      </c>
      <c r="B1205" t="s">
        <v>2286</v>
      </c>
      <c r="C1205" s="1">
        <v>44934</v>
      </c>
      <c r="D1205" t="s">
        <v>15</v>
      </c>
      <c r="E1205" t="s">
        <v>20</v>
      </c>
      <c r="F1205" t="s">
        <v>16</v>
      </c>
      <c r="G1205">
        <f>YEAR(tbl_Order[[#This Row],[OrderDate]])</f>
        <v>2023</v>
      </c>
      <c r="H1205">
        <f>MONTH(tbl_Order[[#This Row],[OrderDate]])</f>
        <v>1</v>
      </c>
      <c r="I1205" t="str">
        <f>TEXT(tbl_Order[[#This Row],[OrderDate]],"mmm")</f>
        <v>Jan</v>
      </c>
      <c r="J1205" s="3">
        <f>SUMIFS(tbl_OrderProduct[LinePrice],tbl_OrderProduct[OrderID],tbl_Order[[#This Row],[OrderID]])</f>
        <v>124</v>
      </c>
      <c r="K1205" s="3" cm="1">
        <f t="array" ref="K1205">tbl_Order[[#This Row],[Order Price]]*_xlfn.XLOOKUP(tbl_Order[[#This Row],[Order Year]],_xlfn.ANCHORARRAY('BYROW,BYCOL,MAP Exercises'!$J$111),'BYROW,BYCOL,MAP Exercises'!$L$111:$L$120)</f>
        <v>148.79999999999998</v>
      </c>
    </row>
    <row r="1206" spans="1:11" x14ac:dyDescent="0.4">
      <c r="A1206" t="s">
        <v>1372</v>
      </c>
      <c r="B1206" t="s">
        <v>1972</v>
      </c>
      <c r="C1206" s="1">
        <v>44936</v>
      </c>
      <c r="D1206" t="s">
        <v>166</v>
      </c>
      <c r="E1206" t="s">
        <v>18</v>
      </c>
      <c r="F1206" t="s">
        <v>16</v>
      </c>
      <c r="G1206">
        <f>YEAR(tbl_Order[[#This Row],[OrderDate]])</f>
        <v>2023</v>
      </c>
      <c r="H1206">
        <f>MONTH(tbl_Order[[#This Row],[OrderDate]])</f>
        <v>1</v>
      </c>
      <c r="I1206" t="str">
        <f>TEXT(tbl_Order[[#This Row],[OrderDate]],"mmm")</f>
        <v>Jan</v>
      </c>
      <c r="J1206" s="3">
        <f>SUMIFS(tbl_OrderProduct[LinePrice],tbl_OrderProduct[OrderID],tbl_Order[[#This Row],[OrderID]])</f>
        <v>419.63</v>
      </c>
      <c r="K1206" s="3" cm="1">
        <f t="array" ref="K1206">tbl_Order[[#This Row],[Order Price]]*_xlfn.XLOOKUP(tbl_Order[[#This Row],[Order Year]],_xlfn.ANCHORARRAY('BYROW,BYCOL,MAP Exercises'!$J$111),'BYROW,BYCOL,MAP Exercises'!$L$111:$L$120)</f>
        <v>503.55599999999998</v>
      </c>
    </row>
    <row r="1207" spans="1:11" x14ac:dyDescent="0.4">
      <c r="A1207" t="s">
        <v>1373</v>
      </c>
      <c r="B1207" t="s">
        <v>2221</v>
      </c>
      <c r="C1207" s="1">
        <v>44939</v>
      </c>
      <c r="D1207" t="s">
        <v>15</v>
      </c>
      <c r="E1207" t="s">
        <v>18</v>
      </c>
      <c r="F1207" t="s">
        <v>16</v>
      </c>
      <c r="G1207">
        <f>YEAR(tbl_Order[[#This Row],[OrderDate]])</f>
        <v>2023</v>
      </c>
      <c r="H1207">
        <f>MONTH(tbl_Order[[#This Row],[OrderDate]])</f>
        <v>1</v>
      </c>
      <c r="I1207" t="str">
        <f>TEXT(tbl_Order[[#This Row],[OrderDate]],"mmm")</f>
        <v>Jan</v>
      </c>
      <c r="J1207" s="3">
        <f>SUMIFS(tbl_OrderProduct[LinePrice],tbl_OrderProduct[OrderID],tbl_Order[[#This Row],[OrderID]])</f>
        <v>99.5</v>
      </c>
      <c r="K1207" s="3" cm="1">
        <f t="array" ref="K1207">tbl_Order[[#This Row],[Order Price]]*_xlfn.XLOOKUP(tbl_Order[[#This Row],[Order Year]],_xlfn.ANCHORARRAY('BYROW,BYCOL,MAP Exercises'!$J$111),'BYROW,BYCOL,MAP Exercises'!$L$111:$L$120)</f>
        <v>119.39999999999999</v>
      </c>
    </row>
    <row r="1208" spans="1:11" x14ac:dyDescent="0.4">
      <c r="A1208" t="s">
        <v>1374</v>
      </c>
      <c r="B1208" t="s">
        <v>2556</v>
      </c>
      <c r="C1208" s="1">
        <v>44939</v>
      </c>
      <c r="D1208" t="s">
        <v>17</v>
      </c>
      <c r="E1208" t="s">
        <v>18</v>
      </c>
      <c r="F1208" t="s">
        <v>16</v>
      </c>
      <c r="G1208">
        <f>YEAR(tbl_Order[[#This Row],[OrderDate]])</f>
        <v>2023</v>
      </c>
      <c r="H1208">
        <f>MONTH(tbl_Order[[#This Row],[OrderDate]])</f>
        <v>1</v>
      </c>
      <c r="I1208" t="str">
        <f>TEXT(tbl_Order[[#This Row],[OrderDate]],"mmm")</f>
        <v>Jan</v>
      </c>
      <c r="J1208" s="3">
        <f>SUMIFS(tbl_OrderProduct[LinePrice],tbl_OrderProduct[OrderID],tbl_Order[[#This Row],[OrderID]])</f>
        <v>17</v>
      </c>
      <c r="K1208" s="3" cm="1">
        <f t="array" ref="K1208">tbl_Order[[#This Row],[Order Price]]*_xlfn.XLOOKUP(tbl_Order[[#This Row],[Order Year]],_xlfn.ANCHORARRAY('BYROW,BYCOL,MAP Exercises'!$J$111),'BYROW,BYCOL,MAP Exercises'!$L$111:$L$120)</f>
        <v>20.399999999999999</v>
      </c>
    </row>
    <row r="1209" spans="1:11" x14ac:dyDescent="0.4">
      <c r="A1209" t="s">
        <v>1375</v>
      </c>
      <c r="B1209" t="s">
        <v>2496</v>
      </c>
      <c r="C1209" s="1">
        <v>44941</v>
      </c>
      <c r="D1209" t="s">
        <v>15</v>
      </c>
      <c r="E1209" t="s">
        <v>167</v>
      </c>
      <c r="F1209" t="s">
        <v>16</v>
      </c>
      <c r="G1209">
        <f>YEAR(tbl_Order[[#This Row],[OrderDate]])</f>
        <v>2023</v>
      </c>
      <c r="H1209">
        <f>MONTH(tbl_Order[[#This Row],[OrderDate]])</f>
        <v>1</v>
      </c>
      <c r="I1209" t="str">
        <f>TEXT(tbl_Order[[#This Row],[OrderDate]],"mmm")</f>
        <v>Jan</v>
      </c>
      <c r="J1209" s="3">
        <f>SUMIFS(tbl_OrderProduct[LinePrice],tbl_OrderProduct[OrderID],tbl_Order[[#This Row],[OrderID]])</f>
        <v>173</v>
      </c>
      <c r="K1209" s="3" cm="1">
        <f t="array" ref="K1209">tbl_Order[[#This Row],[Order Price]]*_xlfn.XLOOKUP(tbl_Order[[#This Row],[Order Year]],_xlfn.ANCHORARRAY('BYROW,BYCOL,MAP Exercises'!$J$111),'BYROW,BYCOL,MAP Exercises'!$L$111:$L$120)</f>
        <v>207.6</v>
      </c>
    </row>
    <row r="1210" spans="1:11" x14ac:dyDescent="0.4">
      <c r="A1210" t="s">
        <v>1376</v>
      </c>
      <c r="B1210" t="s">
        <v>2510</v>
      </c>
      <c r="C1210" s="1">
        <v>44941</v>
      </c>
      <c r="D1210" t="s">
        <v>17</v>
      </c>
      <c r="E1210" t="s">
        <v>167</v>
      </c>
      <c r="F1210" t="s">
        <v>16</v>
      </c>
      <c r="G1210">
        <f>YEAR(tbl_Order[[#This Row],[OrderDate]])</f>
        <v>2023</v>
      </c>
      <c r="H1210">
        <f>MONTH(tbl_Order[[#This Row],[OrderDate]])</f>
        <v>1</v>
      </c>
      <c r="I1210" t="str">
        <f>TEXT(tbl_Order[[#This Row],[OrderDate]],"mmm")</f>
        <v>Jan</v>
      </c>
      <c r="J1210" s="3">
        <f>SUMIFS(tbl_OrderProduct[LinePrice],tbl_OrderProduct[OrderID],tbl_Order[[#This Row],[OrderID]])</f>
        <v>203.34</v>
      </c>
      <c r="K1210" s="3" cm="1">
        <f t="array" ref="K1210">tbl_Order[[#This Row],[Order Price]]*_xlfn.XLOOKUP(tbl_Order[[#This Row],[Order Year]],_xlfn.ANCHORARRAY('BYROW,BYCOL,MAP Exercises'!$J$111),'BYROW,BYCOL,MAP Exercises'!$L$111:$L$120)</f>
        <v>244.00799999999998</v>
      </c>
    </row>
    <row r="1211" spans="1:11" x14ac:dyDescent="0.4">
      <c r="A1211" t="s">
        <v>1377</v>
      </c>
      <c r="B1211" t="s">
        <v>2235</v>
      </c>
      <c r="C1211" s="1">
        <v>44944</v>
      </c>
      <c r="D1211" t="s">
        <v>166</v>
      </c>
      <c r="E1211" t="s">
        <v>20</v>
      </c>
      <c r="F1211" t="s">
        <v>16</v>
      </c>
      <c r="G1211">
        <f>YEAR(tbl_Order[[#This Row],[OrderDate]])</f>
        <v>2023</v>
      </c>
      <c r="H1211">
        <f>MONTH(tbl_Order[[#This Row],[OrderDate]])</f>
        <v>1</v>
      </c>
      <c r="I1211" t="str">
        <f>TEXT(tbl_Order[[#This Row],[OrderDate]],"mmm")</f>
        <v>Jan</v>
      </c>
      <c r="J1211" s="3">
        <f>SUMIFS(tbl_OrderProduct[LinePrice],tbl_OrderProduct[OrderID],tbl_Order[[#This Row],[OrderID]])</f>
        <v>33.5</v>
      </c>
      <c r="K1211" s="3" cm="1">
        <f t="array" ref="K1211">tbl_Order[[#This Row],[Order Price]]*_xlfn.XLOOKUP(tbl_Order[[#This Row],[Order Year]],_xlfn.ANCHORARRAY('BYROW,BYCOL,MAP Exercises'!$J$111),'BYROW,BYCOL,MAP Exercises'!$L$111:$L$120)</f>
        <v>40.199999999999996</v>
      </c>
    </row>
    <row r="1212" spans="1:11" x14ac:dyDescent="0.4">
      <c r="A1212" t="s">
        <v>1378</v>
      </c>
      <c r="B1212" t="s">
        <v>2265</v>
      </c>
      <c r="C1212" s="1">
        <v>44948</v>
      </c>
      <c r="D1212" t="s">
        <v>166</v>
      </c>
      <c r="E1212" t="s">
        <v>167</v>
      </c>
      <c r="F1212" t="s">
        <v>16</v>
      </c>
      <c r="G1212">
        <f>YEAR(tbl_Order[[#This Row],[OrderDate]])</f>
        <v>2023</v>
      </c>
      <c r="H1212">
        <f>MONTH(tbl_Order[[#This Row],[OrderDate]])</f>
        <v>1</v>
      </c>
      <c r="I1212" t="str">
        <f>TEXT(tbl_Order[[#This Row],[OrderDate]],"mmm")</f>
        <v>Jan</v>
      </c>
      <c r="J1212" s="3">
        <f>SUMIFS(tbl_OrderProduct[LinePrice],tbl_OrderProduct[OrderID],tbl_Order[[#This Row],[OrderID]])</f>
        <v>313.89</v>
      </c>
      <c r="K1212" s="3" cm="1">
        <f t="array" ref="K1212">tbl_Order[[#This Row],[Order Price]]*_xlfn.XLOOKUP(tbl_Order[[#This Row],[Order Year]],_xlfn.ANCHORARRAY('BYROW,BYCOL,MAP Exercises'!$J$111),'BYROW,BYCOL,MAP Exercises'!$L$111:$L$120)</f>
        <v>376.66799999999995</v>
      </c>
    </row>
    <row r="1213" spans="1:11" x14ac:dyDescent="0.4">
      <c r="A1213" t="s">
        <v>1379</v>
      </c>
      <c r="B1213" t="s">
        <v>2213</v>
      </c>
      <c r="C1213" s="1">
        <v>44951</v>
      </c>
      <c r="D1213" t="s">
        <v>15</v>
      </c>
      <c r="E1213" t="s">
        <v>167</v>
      </c>
      <c r="F1213" t="s">
        <v>16</v>
      </c>
      <c r="G1213">
        <f>YEAR(tbl_Order[[#This Row],[OrderDate]])</f>
        <v>2023</v>
      </c>
      <c r="H1213">
        <f>MONTH(tbl_Order[[#This Row],[OrderDate]])</f>
        <v>1</v>
      </c>
      <c r="I1213" t="str">
        <f>TEXT(tbl_Order[[#This Row],[OrderDate]],"mmm")</f>
        <v>Jan</v>
      </c>
      <c r="J1213" s="3">
        <f>SUMIFS(tbl_OrderProduct[LinePrice],tbl_OrderProduct[OrderID],tbl_Order[[#This Row],[OrderID]])</f>
        <v>17</v>
      </c>
      <c r="K1213" s="3" cm="1">
        <f t="array" ref="K1213">tbl_Order[[#This Row],[Order Price]]*_xlfn.XLOOKUP(tbl_Order[[#This Row],[Order Year]],_xlfn.ANCHORARRAY('BYROW,BYCOL,MAP Exercises'!$J$111),'BYROW,BYCOL,MAP Exercises'!$L$111:$L$120)</f>
        <v>20.399999999999999</v>
      </c>
    </row>
    <row r="1214" spans="1:11" x14ac:dyDescent="0.4">
      <c r="A1214" t="s">
        <v>1380</v>
      </c>
      <c r="B1214" t="s">
        <v>2655</v>
      </c>
      <c r="C1214" s="1">
        <v>44951</v>
      </c>
      <c r="D1214" t="s">
        <v>166</v>
      </c>
      <c r="E1214" t="s">
        <v>18</v>
      </c>
      <c r="F1214" t="s">
        <v>16</v>
      </c>
      <c r="G1214">
        <f>YEAR(tbl_Order[[#This Row],[OrderDate]])</f>
        <v>2023</v>
      </c>
      <c r="H1214">
        <f>MONTH(tbl_Order[[#This Row],[OrderDate]])</f>
        <v>1</v>
      </c>
      <c r="I1214" t="str">
        <f>TEXT(tbl_Order[[#This Row],[OrderDate]],"mmm")</f>
        <v>Jan</v>
      </c>
      <c r="J1214" s="3">
        <f>SUMIFS(tbl_OrderProduct[LinePrice],tbl_OrderProduct[OrderID],tbl_Order[[#This Row],[OrderID]])</f>
        <v>15.5</v>
      </c>
      <c r="K1214" s="3" cm="1">
        <f t="array" ref="K1214">tbl_Order[[#This Row],[Order Price]]*_xlfn.XLOOKUP(tbl_Order[[#This Row],[Order Year]],_xlfn.ANCHORARRAY('BYROW,BYCOL,MAP Exercises'!$J$111),'BYROW,BYCOL,MAP Exercises'!$L$111:$L$120)</f>
        <v>18.599999999999998</v>
      </c>
    </row>
    <row r="1215" spans="1:11" x14ac:dyDescent="0.4">
      <c r="A1215" t="s">
        <v>1381</v>
      </c>
      <c r="B1215" t="s">
        <v>2029</v>
      </c>
      <c r="C1215" s="1">
        <v>44954</v>
      </c>
      <c r="D1215" t="s">
        <v>15</v>
      </c>
      <c r="E1215" t="s">
        <v>18</v>
      </c>
      <c r="F1215" t="s">
        <v>16</v>
      </c>
      <c r="G1215">
        <f>YEAR(tbl_Order[[#This Row],[OrderDate]])</f>
        <v>2023</v>
      </c>
      <c r="H1215">
        <f>MONTH(tbl_Order[[#This Row],[OrderDate]])</f>
        <v>1</v>
      </c>
      <c r="I1215" t="str">
        <f>TEXT(tbl_Order[[#This Row],[OrderDate]],"mmm")</f>
        <v>Jan</v>
      </c>
      <c r="J1215" s="3">
        <f>SUMIFS(tbl_OrderProduct[LinePrice],tbl_OrderProduct[OrderID],tbl_Order[[#This Row],[OrderID]])</f>
        <v>180.95</v>
      </c>
      <c r="K1215" s="3" cm="1">
        <f t="array" ref="K1215">tbl_Order[[#This Row],[Order Price]]*_xlfn.XLOOKUP(tbl_Order[[#This Row],[Order Year]],_xlfn.ANCHORARRAY('BYROW,BYCOL,MAP Exercises'!$J$111),'BYROW,BYCOL,MAP Exercises'!$L$111:$L$120)</f>
        <v>217.14</v>
      </c>
    </row>
    <row r="1216" spans="1:11" x14ac:dyDescent="0.4">
      <c r="A1216" t="s">
        <v>1382</v>
      </c>
      <c r="B1216" t="s">
        <v>2619</v>
      </c>
      <c r="C1216" s="1">
        <v>44956</v>
      </c>
      <c r="D1216" t="s">
        <v>15</v>
      </c>
      <c r="E1216" t="s">
        <v>18</v>
      </c>
      <c r="F1216" t="s">
        <v>16</v>
      </c>
      <c r="G1216">
        <f>YEAR(tbl_Order[[#This Row],[OrderDate]])</f>
        <v>2023</v>
      </c>
      <c r="H1216">
        <f>MONTH(tbl_Order[[#This Row],[OrderDate]])</f>
        <v>1</v>
      </c>
      <c r="I1216" t="str">
        <f>TEXT(tbl_Order[[#This Row],[OrderDate]],"mmm")</f>
        <v>Jan</v>
      </c>
      <c r="J1216" s="3">
        <f>SUMIFS(tbl_OrderProduct[LinePrice],tbl_OrderProduct[OrderID],tbl_Order[[#This Row],[OrderID]])</f>
        <v>97.490000000000009</v>
      </c>
      <c r="K1216" s="3" cm="1">
        <f t="array" ref="K1216">tbl_Order[[#This Row],[Order Price]]*_xlfn.XLOOKUP(tbl_Order[[#This Row],[Order Year]],_xlfn.ANCHORARRAY('BYROW,BYCOL,MAP Exercises'!$J$111),'BYROW,BYCOL,MAP Exercises'!$L$111:$L$120)</f>
        <v>116.988</v>
      </c>
    </row>
    <row r="1217" spans="1:11" x14ac:dyDescent="0.4">
      <c r="A1217" t="s">
        <v>1383</v>
      </c>
      <c r="B1217" t="s">
        <v>2546</v>
      </c>
      <c r="C1217" s="1">
        <v>44960</v>
      </c>
      <c r="D1217" t="s">
        <v>166</v>
      </c>
      <c r="E1217" t="s">
        <v>20</v>
      </c>
      <c r="F1217" t="s">
        <v>16</v>
      </c>
      <c r="G1217">
        <f>YEAR(tbl_Order[[#This Row],[OrderDate]])</f>
        <v>2023</v>
      </c>
      <c r="H1217">
        <f>MONTH(tbl_Order[[#This Row],[OrderDate]])</f>
        <v>2</v>
      </c>
      <c r="I1217" t="str">
        <f>TEXT(tbl_Order[[#This Row],[OrderDate]],"mmm")</f>
        <v>Feb</v>
      </c>
      <c r="J1217" s="3">
        <f>SUMIFS(tbl_OrderProduct[LinePrice],tbl_OrderProduct[OrderID],tbl_Order[[#This Row],[OrderID]])</f>
        <v>19.95</v>
      </c>
      <c r="K1217" s="3" cm="1">
        <f t="array" ref="K1217">tbl_Order[[#This Row],[Order Price]]*_xlfn.XLOOKUP(tbl_Order[[#This Row],[Order Year]],_xlfn.ANCHORARRAY('BYROW,BYCOL,MAP Exercises'!$J$111),'BYROW,BYCOL,MAP Exercises'!$L$111:$L$120)</f>
        <v>23.939999999999998</v>
      </c>
    </row>
    <row r="1218" spans="1:11" x14ac:dyDescent="0.4">
      <c r="A1218" t="s">
        <v>1384</v>
      </c>
      <c r="B1218" t="s">
        <v>2119</v>
      </c>
      <c r="C1218" s="1">
        <v>44963</v>
      </c>
      <c r="D1218" t="s">
        <v>15</v>
      </c>
      <c r="E1218" t="s">
        <v>167</v>
      </c>
      <c r="F1218" t="s">
        <v>16</v>
      </c>
      <c r="G1218">
        <f>YEAR(tbl_Order[[#This Row],[OrderDate]])</f>
        <v>2023</v>
      </c>
      <c r="H1218">
        <f>MONTH(tbl_Order[[#This Row],[OrderDate]])</f>
        <v>2</v>
      </c>
      <c r="I1218" t="str">
        <f>TEXT(tbl_Order[[#This Row],[OrderDate]],"mmm")</f>
        <v>Feb</v>
      </c>
      <c r="J1218" s="3">
        <f>SUMIFS(tbl_OrderProduct[LinePrice],tbl_OrderProduct[OrderID],tbl_Order[[#This Row],[OrderID]])</f>
        <v>49.49</v>
      </c>
      <c r="K1218" s="3" cm="1">
        <f t="array" ref="K1218">tbl_Order[[#This Row],[Order Price]]*_xlfn.XLOOKUP(tbl_Order[[#This Row],[Order Year]],_xlfn.ANCHORARRAY('BYROW,BYCOL,MAP Exercises'!$J$111),'BYROW,BYCOL,MAP Exercises'!$L$111:$L$120)</f>
        <v>59.387999999999998</v>
      </c>
    </row>
    <row r="1219" spans="1:11" x14ac:dyDescent="0.4">
      <c r="A1219" t="s">
        <v>1385</v>
      </c>
      <c r="B1219" t="s">
        <v>2252</v>
      </c>
      <c r="C1219" s="1">
        <v>44964</v>
      </c>
      <c r="D1219" t="s">
        <v>17</v>
      </c>
      <c r="E1219" t="s">
        <v>20</v>
      </c>
      <c r="F1219" t="s">
        <v>16</v>
      </c>
      <c r="G1219">
        <f>YEAR(tbl_Order[[#This Row],[OrderDate]])</f>
        <v>2023</v>
      </c>
      <c r="H1219">
        <f>MONTH(tbl_Order[[#This Row],[OrderDate]])</f>
        <v>2</v>
      </c>
      <c r="I1219" t="str">
        <f>TEXT(tbl_Order[[#This Row],[OrderDate]],"mmm")</f>
        <v>Feb</v>
      </c>
      <c r="J1219" s="3">
        <f>SUMIFS(tbl_OrderProduct[LinePrice],tbl_OrderProduct[OrderID],tbl_Order[[#This Row],[OrderID]])</f>
        <v>199.43</v>
      </c>
      <c r="K1219" s="3" cm="1">
        <f t="array" ref="K1219">tbl_Order[[#This Row],[Order Price]]*_xlfn.XLOOKUP(tbl_Order[[#This Row],[Order Year]],_xlfn.ANCHORARRAY('BYROW,BYCOL,MAP Exercises'!$J$111),'BYROW,BYCOL,MAP Exercises'!$L$111:$L$120)</f>
        <v>239.316</v>
      </c>
    </row>
    <row r="1220" spans="1:11" x14ac:dyDescent="0.4">
      <c r="A1220" t="s">
        <v>1386</v>
      </c>
      <c r="B1220" t="s">
        <v>2566</v>
      </c>
      <c r="C1220" s="1">
        <v>44967</v>
      </c>
      <c r="D1220" t="s">
        <v>17</v>
      </c>
      <c r="E1220" t="s">
        <v>167</v>
      </c>
      <c r="F1220" t="s">
        <v>16</v>
      </c>
      <c r="G1220">
        <f>YEAR(tbl_Order[[#This Row],[OrderDate]])</f>
        <v>2023</v>
      </c>
      <c r="H1220">
        <f>MONTH(tbl_Order[[#This Row],[OrderDate]])</f>
        <v>2</v>
      </c>
      <c r="I1220" t="str">
        <f>TEXT(tbl_Order[[#This Row],[OrderDate]],"mmm")</f>
        <v>Feb</v>
      </c>
      <c r="J1220" s="3">
        <f>SUMIFS(tbl_OrderProduct[LinePrice],tbl_OrderProduct[OrderID],tbl_Order[[#This Row],[OrderID]])</f>
        <v>62</v>
      </c>
      <c r="K1220" s="3" cm="1">
        <f t="array" ref="K1220">tbl_Order[[#This Row],[Order Price]]*_xlfn.XLOOKUP(tbl_Order[[#This Row],[Order Year]],_xlfn.ANCHORARRAY('BYROW,BYCOL,MAP Exercises'!$J$111),'BYROW,BYCOL,MAP Exercises'!$L$111:$L$120)</f>
        <v>74.399999999999991</v>
      </c>
    </row>
    <row r="1221" spans="1:11" x14ac:dyDescent="0.4">
      <c r="A1221" t="s">
        <v>1387</v>
      </c>
      <c r="B1221" t="s">
        <v>1948</v>
      </c>
      <c r="C1221" s="1">
        <v>44968</v>
      </c>
      <c r="D1221" t="s">
        <v>15</v>
      </c>
      <c r="E1221" t="s">
        <v>20</v>
      </c>
      <c r="F1221" t="s">
        <v>16</v>
      </c>
      <c r="G1221">
        <f>YEAR(tbl_Order[[#This Row],[OrderDate]])</f>
        <v>2023</v>
      </c>
      <c r="H1221">
        <f>MONTH(tbl_Order[[#This Row],[OrderDate]])</f>
        <v>2</v>
      </c>
      <c r="I1221" t="str">
        <f>TEXT(tbl_Order[[#This Row],[OrderDate]],"mmm")</f>
        <v>Feb</v>
      </c>
      <c r="J1221" s="3">
        <f>SUMIFS(tbl_OrderProduct[LinePrice],tbl_OrderProduct[OrderID],tbl_Order[[#This Row],[OrderID]])</f>
        <v>296.38</v>
      </c>
      <c r="K1221" s="3" cm="1">
        <f t="array" ref="K1221">tbl_Order[[#This Row],[Order Price]]*_xlfn.XLOOKUP(tbl_Order[[#This Row],[Order Year]],_xlfn.ANCHORARRAY('BYROW,BYCOL,MAP Exercises'!$J$111),'BYROW,BYCOL,MAP Exercises'!$L$111:$L$120)</f>
        <v>355.65600000000001</v>
      </c>
    </row>
    <row r="1222" spans="1:11" x14ac:dyDescent="0.4">
      <c r="A1222" t="s">
        <v>1388</v>
      </c>
      <c r="B1222" t="s">
        <v>2506</v>
      </c>
      <c r="C1222" s="1">
        <v>44970</v>
      </c>
      <c r="D1222" t="s">
        <v>17</v>
      </c>
      <c r="E1222" t="s">
        <v>18</v>
      </c>
      <c r="F1222" t="s">
        <v>16</v>
      </c>
      <c r="G1222">
        <f>YEAR(tbl_Order[[#This Row],[OrderDate]])</f>
        <v>2023</v>
      </c>
      <c r="H1222">
        <f>MONTH(tbl_Order[[#This Row],[OrderDate]])</f>
        <v>2</v>
      </c>
      <c r="I1222" t="str">
        <f>TEXT(tbl_Order[[#This Row],[OrderDate]],"mmm")</f>
        <v>Feb</v>
      </c>
      <c r="J1222" s="3">
        <f>SUMIFS(tbl_OrderProduct[LinePrice],tbl_OrderProduct[OrderID],tbl_Order[[#This Row],[OrderID]])</f>
        <v>63.49</v>
      </c>
      <c r="K1222" s="3" cm="1">
        <f t="array" ref="K1222">tbl_Order[[#This Row],[Order Price]]*_xlfn.XLOOKUP(tbl_Order[[#This Row],[Order Year]],_xlfn.ANCHORARRAY('BYROW,BYCOL,MAP Exercises'!$J$111),'BYROW,BYCOL,MAP Exercises'!$L$111:$L$120)</f>
        <v>76.188000000000002</v>
      </c>
    </row>
    <row r="1223" spans="1:11" x14ac:dyDescent="0.4">
      <c r="A1223" t="s">
        <v>1389</v>
      </c>
      <c r="B1223" t="s">
        <v>2466</v>
      </c>
      <c r="C1223" s="1">
        <v>44974</v>
      </c>
      <c r="D1223" t="s">
        <v>15</v>
      </c>
      <c r="E1223" t="s">
        <v>167</v>
      </c>
      <c r="F1223" t="s">
        <v>16</v>
      </c>
      <c r="G1223">
        <f>YEAR(tbl_Order[[#This Row],[OrderDate]])</f>
        <v>2023</v>
      </c>
      <c r="H1223">
        <f>MONTH(tbl_Order[[#This Row],[OrderDate]])</f>
        <v>2</v>
      </c>
      <c r="I1223" t="str">
        <f>TEXT(tbl_Order[[#This Row],[OrderDate]],"mmm")</f>
        <v>Feb</v>
      </c>
      <c r="J1223" s="3">
        <f>SUMIFS(tbl_OrderProduct[LinePrice],tbl_OrderProduct[OrderID],tbl_Order[[#This Row],[OrderID]])</f>
        <v>31</v>
      </c>
      <c r="K1223" s="3" cm="1">
        <f t="array" ref="K1223">tbl_Order[[#This Row],[Order Price]]*_xlfn.XLOOKUP(tbl_Order[[#This Row],[Order Year]],_xlfn.ANCHORARRAY('BYROW,BYCOL,MAP Exercises'!$J$111),'BYROW,BYCOL,MAP Exercises'!$L$111:$L$120)</f>
        <v>37.199999999999996</v>
      </c>
    </row>
    <row r="1224" spans="1:11" x14ac:dyDescent="0.4">
      <c r="A1224" t="s">
        <v>1390</v>
      </c>
      <c r="B1224" t="s">
        <v>2559</v>
      </c>
      <c r="C1224" s="1">
        <v>44977</v>
      </c>
      <c r="D1224" t="s">
        <v>15</v>
      </c>
      <c r="E1224" t="s">
        <v>20</v>
      </c>
      <c r="F1224" t="s">
        <v>16</v>
      </c>
      <c r="G1224">
        <f>YEAR(tbl_Order[[#This Row],[OrderDate]])</f>
        <v>2023</v>
      </c>
      <c r="H1224">
        <f>MONTH(tbl_Order[[#This Row],[OrderDate]])</f>
        <v>2</v>
      </c>
      <c r="I1224" t="str">
        <f>TEXT(tbl_Order[[#This Row],[OrderDate]],"mmm")</f>
        <v>Feb</v>
      </c>
      <c r="J1224" s="3">
        <f>SUMIFS(tbl_OrderProduct[LinePrice],tbl_OrderProduct[OrderID],tbl_Order[[#This Row],[OrderID]])</f>
        <v>381.32000000000005</v>
      </c>
      <c r="K1224" s="3" cm="1">
        <f t="array" ref="K1224">tbl_Order[[#This Row],[Order Price]]*_xlfn.XLOOKUP(tbl_Order[[#This Row],[Order Year]],_xlfn.ANCHORARRAY('BYROW,BYCOL,MAP Exercises'!$J$111),'BYROW,BYCOL,MAP Exercises'!$L$111:$L$120)</f>
        <v>457.58400000000006</v>
      </c>
    </row>
    <row r="1225" spans="1:11" x14ac:dyDescent="0.4">
      <c r="A1225" t="s">
        <v>1391</v>
      </c>
      <c r="B1225" t="s">
        <v>2185</v>
      </c>
      <c r="C1225" s="1">
        <v>44978</v>
      </c>
      <c r="D1225" t="s">
        <v>15</v>
      </c>
      <c r="E1225" t="s">
        <v>18</v>
      </c>
      <c r="F1225" t="s">
        <v>16</v>
      </c>
      <c r="G1225">
        <f>YEAR(tbl_Order[[#This Row],[OrderDate]])</f>
        <v>2023</v>
      </c>
      <c r="H1225">
        <f>MONTH(tbl_Order[[#This Row],[OrderDate]])</f>
        <v>2</v>
      </c>
      <c r="I1225" t="str">
        <f>TEXT(tbl_Order[[#This Row],[OrderDate]],"mmm")</f>
        <v>Feb</v>
      </c>
      <c r="J1225" s="3">
        <f>SUMIFS(tbl_OrderProduct[LinePrice],tbl_OrderProduct[OrderID],tbl_Order[[#This Row],[OrderID]])</f>
        <v>33.489999999999995</v>
      </c>
      <c r="K1225" s="3" cm="1">
        <f t="array" ref="K1225">tbl_Order[[#This Row],[Order Price]]*_xlfn.XLOOKUP(tbl_Order[[#This Row],[Order Year]],_xlfn.ANCHORARRAY('BYROW,BYCOL,MAP Exercises'!$J$111),'BYROW,BYCOL,MAP Exercises'!$L$111:$L$120)</f>
        <v>40.187999999999995</v>
      </c>
    </row>
    <row r="1226" spans="1:11" x14ac:dyDescent="0.4">
      <c r="A1226" t="s">
        <v>1392</v>
      </c>
      <c r="B1226" t="s">
        <v>2558</v>
      </c>
      <c r="C1226" s="1">
        <v>44980</v>
      </c>
      <c r="D1226" t="s">
        <v>17</v>
      </c>
      <c r="E1226" t="s">
        <v>167</v>
      </c>
      <c r="F1226" t="s">
        <v>16</v>
      </c>
      <c r="G1226">
        <f>YEAR(tbl_Order[[#This Row],[OrderDate]])</f>
        <v>2023</v>
      </c>
      <c r="H1226">
        <f>MONTH(tbl_Order[[#This Row],[OrderDate]])</f>
        <v>2</v>
      </c>
      <c r="I1226" t="str">
        <f>TEXT(tbl_Order[[#This Row],[OrderDate]],"mmm")</f>
        <v>Feb</v>
      </c>
      <c r="J1226" s="3">
        <f>SUMIFS(tbl_OrderProduct[LinePrice],tbl_OrderProduct[OrderID],tbl_Order[[#This Row],[OrderID]])</f>
        <v>23.95</v>
      </c>
      <c r="K1226" s="3" cm="1">
        <f t="array" ref="K1226">tbl_Order[[#This Row],[Order Price]]*_xlfn.XLOOKUP(tbl_Order[[#This Row],[Order Year]],_xlfn.ANCHORARRAY('BYROW,BYCOL,MAP Exercises'!$J$111),'BYROW,BYCOL,MAP Exercises'!$L$111:$L$120)</f>
        <v>28.74</v>
      </c>
    </row>
    <row r="1227" spans="1:11" x14ac:dyDescent="0.4">
      <c r="A1227" t="s">
        <v>1393</v>
      </c>
      <c r="B1227" t="s">
        <v>2021</v>
      </c>
      <c r="C1227" s="1">
        <v>44980</v>
      </c>
      <c r="D1227" t="s">
        <v>15</v>
      </c>
      <c r="E1227" t="s">
        <v>20</v>
      </c>
      <c r="F1227" t="s">
        <v>16</v>
      </c>
      <c r="G1227">
        <f>YEAR(tbl_Order[[#This Row],[OrderDate]])</f>
        <v>2023</v>
      </c>
      <c r="H1227">
        <f>MONTH(tbl_Order[[#This Row],[OrderDate]])</f>
        <v>2</v>
      </c>
      <c r="I1227" t="str">
        <f>TEXT(tbl_Order[[#This Row],[OrderDate]],"mmm")</f>
        <v>Feb</v>
      </c>
      <c r="J1227" s="3">
        <f>SUMIFS(tbl_OrderProduct[LinePrice],tbl_OrderProduct[OrderID],tbl_Order[[#This Row],[OrderID]])</f>
        <v>66</v>
      </c>
      <c r="K1227" s="3" cm="1">
        <f t="array" ref="K1227">tbl_Order[[#This Row],[Order Price]]*_xlfn.XLOOKUP(tbl_Order[[#This Row],[Order Year]],_xlfn.ANCHORARRAY('BYROW,BYCOL,MAP Exercises'!$J$111),'BYROW,BYCOL,MAP Exercises'!$L$111:$L$120)</f>
        <v>79.2</v>
      </c>
    </row>
    <row r="1228" spans="1:11" x14ac:dyDescent="0.4">
      <c r="A1228" t="s">
        <v>1394</v>
      </c>
      <c r="B1228" t="s">
        <v>2006</v>
      </c>
      <c r="C1228" s="1">
        <v>44980</v>
      </c>
      <c r="D1228" t="s">
        <v>15</v>
      </c>
      <c r="E1228" t="s">
        <v>167</v>
      </c>
      <c r="F1228" t="s">
        <v>16</v>
      </c>
      <c r="G1228">
        <f>YEAR(tbl_Order[[#This Row],[OrderDate]])</f>
        <v>2023</v>
      </c>
      <c r="H1228">
        <f>MONTH(tbl_Order[[#This Row],[OrderDate]])</f>
        <v>2</v>
      </c>
      <c r="I1228" t="str">
        <f>TEXT(tbl_Order[[#This Row],[OrderDate]],"mmm")</f>
        <v>Feb</v>
      </c>
      <c r="J1228" s="3">
        <f>SUMIFS(tbl_OrderProduct[LinePrice],tbl_OrderProduct[OrderID],tbl_Order[[#This Row],[OrderID]])</f>
        <v>47.9</v>
      </c>
      <c r="K1228" s="3" cm="1">
        <f t="array" ref="K1228">tbl_Order[[#This Row],[Order Price]]*_xlfn.XLOOKUP(tbl_Order[[#This Row],[Order Year]],_xlfn.ANCHORARRAY('BYROW,BYCOL,MAP Exercises'!$J$111),'BYROW,BYCOL,MAP Exercises'!$L$111:$L$120)</f>
        <v>57.48</v>
      </c>
    </row>
    <row r="1229" spans="1:11" x14ac:dyDescent="0.4">
      <c r="A1229" t="s">
        <v>1395</v>
      </c>
      <c r="B1229" t="s">
        <v>1930</v>
      </c>
      <c r="C1229" s="1">
        <v>44983</v>
      </c>
      <c r="D1229" t="s">
        <v>17</v>
      </c>
      <c r="E1229" t="s">
        <v>167</v>
      </c>
      <c r="F1229" t="s">
        <v>16</v>
      </c>
      <c r="G1229">
        <f>YEAR(tbl_Order[[#This Row],[OrderDate]])</f>
        <v>2023</v>
      </c>
      <c r="H1229">
        <f>MONTH(tbl_Order[[#This Row],[OrderDate]])</f>
        <v>2</v>
      </c>
      <c r="I1229" t="str">
        <f>TEXT(tbl_Order[[#This Row],[OrderDate]],"mmm")</f>
        <v>Feb</v>
      </c>
      <c r="J1229" s="3">
        <f>SUMIFS(tbl_OrderProduct[LinePrice],tbl_OrderProduct[OrderID],tbl_Order[[#This Row],[OrderID]])</f>
        <v>114.44</v>
      </c>
      <c r="K1229" s="3" cm="1">
        <f t="array" ref="K1229">tbl_Order[[#This Row],[Order Price]]*_xlfn.XLOOKUP(tbl_Order[[#This Row],[Order Year]],_xlfn.ANCHORARRAY('BYROW,BYCOL,MAP Exercises'!$J$111),'BYROW,BYCOL,MAP Exercises'!$L$111:$L$120)</f>
        <v>137.328</v>
      </c>
    </row>
    <row r="1230" spans="1:11" x14ac:dyDescent="0.4">
      <c r="A1230" t="s">
        <v>1396</v>
      </c>
      <c r="B1230" t="s">
        <v>2246</v>
      </c>
      <c r="C1230" s="1">
        <v>44986</v>
      </c>
      <c r="D1230" t="s">
        <v>166</v>
      </c>
      <c r="E1230" t="s">
        <v>20</v>
      </c>
      <c r="F1230" t="s">
        <v>16</v>
      </c>
      <c r="G1230">
        <f>YEAR(tbl_Order[[#This Row],[OrderDate]])</f>
        <v>2023</v>
      </c>
      <c r="H1230">
        <f>MONTH(tbl_Order[[#This Row],[OrderDate]])</f>
        <v>3</v>
      </c>
      <c r="I1230" t="str">
        <f>TEXT(tbl_Order[[#This Row],[OrderDate]],"mmm")</f>
        <v>Mar</v>
      </c>
      <c r="J1230" s="3">
        <f>SUMIFS(tbl_OrderProduct[LinePrice],tbl_OrderProduct[OrderID],tbl_Order[[#This Row],[OrderID]])</f>
        <v>440.76000000000005</v>
      </c>
      <c r="K1230" s="3" cm="1">
        <f t="array" ref="K1230">tbl_Order[[#This Row],[Order Price]]*_xlfn.XLOOKUP(tbl_Order[[#This Row],[Order Year]],_xlfn.ANCHORARRAY('BYROW,BYCOL,MAP Exercises'!$J$111),'BYROW,BYCOL,MAP Exercises'!$L$111:$L$120)</f>
        <v>528.91200000000003</v>
      </c>
    </row>
    <row r="1231" spans="1:11" x14ac:dyDescent="0.4">
      <c r="A1231" t="s">
        <v>1397</v>
      </c>
      <c r="B1231" t="s">
        <v>2159</v>
      </c>
      <c r="C1231" s="1">
        <v>44986</v>
      </c>
      <c r="D1231" t="s">
        <v>15</v>
      </c>
      <c r="E1231" t="s">
        <v>167</v>
      </c>
      <c r="F1231" t="s">
        <v>16</v>
      </c>
      <c r="G1231">
        <f>YEAR(tbl_Order[[#This Row],[OrderDate]])</f>
        <v>2023</v>
      </c>
      <c r="H1231">
        <f>MONTH(tbl_Order[[#This Row],[OrderDate]])</f>
        <v>3</v>
      </c>
      <c r="I1231" t="str">
        <f>TEXT(tbl_Order[[#This Row],[OrderDate]],"mmm")</f>
        <v>Mar</v>
      </c>
      <c r="J1231" s="3">
        <f>SUMIFS(tbl_OrderProduct[LinePrice],tbl_OrderProduct[OrderID],tbl_Order[[#This Row],[OrderID]])</f>
        <v>323.42</v>
      </c>
      <c r="K1231" s="3" cm="1">
        <f t="array" ref="K1231">tbl_Order[[#This Row],[Order Price]]*_xlfn.XLOOKUP(tbl_Order[[#This Row],[Order Year]],_xlfn.ANCHORARRAY('BYROW,BYCOL,MAP Exercises'!$J$111),'BYROW,BYCOL,MAP Exercises'!$L$111:$L$120)</f>
        <v>388.10399999999998</v>
      </c>
    </row>
    <row r="1232" spans="1:11" x14ac:dyDescent="0.4">
      <c r="A1232" t="s">
        <v>1398</v>
      </c>
      <c r="B1232" t="s">
        <v>2514</v>
      </c>
      <c r="C1232" s="1">
        <v>44988</v>
      </c>
      <c r="D1232" t="s">
        <v>15</v>
      </c>
      <c r="E1232" t="s">
        <v>167</v>
      </c>
      <c r="F1232" t="s">
        <v>16</v>
      </c>
      <c r="G1232">
        <f>YEAR(tbl_Order[[#This Row],[OrderDate]])</f>
        <v>2023</v>
      </c>
      <c r="H1232">
        <f>MONTH(tbl_Order[[#This Row],[OrderDate]])</f>
        <v>3</v>
      </c>
      <c r="I1232" t="str">
        <f>TEXT(tbl_Order[[#This Row],[OrderDate]],"mmm")</f>
        <v>Mar</v>
      </c>
      <c r="J1232" s="3">
        <f>SUMIFS(tbl_OrderProduct[LinePrice],tbl_OrderProduct[OrderID],tbl_Order[[#This Row],[OrderID]])</f>
        <v>50.95</v>
      </c>
      <c r="K1232" s="3" cm="1">
        <f t="array" ref="K1232">tbl_Order[[#This Row],[Order Price]]*_xlfn.XLOOKUP(tbl_Order[[#This Row],[Order Year]],_xlfn.ANCHORARRAY('BYROW,BYCOL,MAP Exercises'!$J$111),'BYROW,BYCOL,MAP Exercises'!$L$111:$L$120)</f>
        <v>61.14</v>
      </c>
    </row>
    <row r="1233" spans="1:11" x14ac:dyDescent="0.4">
      <c r="A1233" t="s">
        <v>1399</v>
      </c>
      <c r="B1233" t="s">
        <v>2433</v>
      </c>
      <c r="C1233" s="1">
        <v>44991</v>
      </c>
      <c r="D1233" t="s">
        <v>15</v>
      </c>
      <c r="E1233" t="s">
        <v>20</v>
      </c>
      <c r="F1233" t="s">
        <v>16</v>
      </c>
      <c r="G1233">
        <f>YEAR(tbl_Order[[#This Row],[OrderDate]])</f>
        <v>2023</v>
      </c>
      <c r="H1233">
        <f>MONTH(tbl_Order[[#This Row],[OrderDate]])</f>
        <v>3</v>
      </c>
      <c r="I1233" t="str">
        <f>TEXT(tbl_Order[[#This Row],[OrderDate]],"mmm")</f>
        <v>Mar</v>
      </c>
      <c r="J1233" s="3">
        <f>SUMIFS(tbl_OrderProduct[LinePrice],tbl_OrderProduct[OrderID],tbl_Order[[#This Row],[OrderID]])</f>
        <v>90.95</v>
      </c>
      <c r="K1233" s="3" cm="1">
        <f t="array" ref="K1233">tbl_Order[[#This Row],[Order Price]]*_xlfn.XLOOKUP(tbl_Order[[#This Row],[Order Year]],_xlfn.ANCHORARRAY('BYROW,BYCOL,MAP Exercises'!$J$111),'BYROW,BYCOL,MAP Exercises'!$L$111:$L$120)</f>
        <v>109.14</v>
      </c>
    </row>
    <row r="1234" spans="1:11" x14ac:dyDescent="0.4">
      <c r="A1234" t="s">
        <v>1400</v>
      </c>
      <c r="B1234" t="s">
        <v>1834</v>
      </c>
      <c r="C1234" s="1">
        <v>44992</v>
      </c>
      <c r="D1234" t="s">
        <v>17</v>
      </c>
      <c r="E1234" t="s">
        <v>20</v>
      </c>
      <c r="F1234" t="s">
        <v>16</v>
      </c>
      <c r="G1234">
        <f>YEAR(tbl_Order[[#This Row],[OrderDate]])</f>
        <v>2023</v>
      </c>
      <c r="H1234">
        <f>MONTH(tbl_Order[[#This Row],[OrderDate]])</f>
        <v>3</v>
      </c>
      <c r="I1234" t="str">
        <f>TEXT(tbl_Order[[#This Row],[OrderDate]],"mmm")</f>
        <v>Mar</v>
      </c>
      <c r="J1234" s="3">
        <f>SUMIFS(tbl_OrderProduct[LinePrice],tbl_OrderProduct[OrderID],tbl_Order[[#This Row],[OrderID]])</f>
        <v>107</v>
      </c>
      <c r="K1234" s="3" cm="1">
        <f t="array" ref="K1234">tbl_Order[[#This Row],[Order Price]]*_xlfn.XLOOKUP(tbl_Order[[#This Row],[Order Year]],_xlfn.ANCHORARRAY('BYROW,BYCOL,MAP Exercises'!$J$111),'BYROW,BYCOL,MAP Exercises'!$L$111:$L$120)</f>
        <v>128.4</v>
      </c>
    </row>
    <row r="1235" spans="1:11" x14ac:dyDescent="0.4">
      <c r="A1235" t="s">
        <v>1401</v>
      </c>
      <c r="B1235" t="s">
        <v>2566</v>
      </c>
      <c r="C1235" s="1">
        <v>44995</v>
      </c>
      <c r="D1235" t="s">
        <v>15</v>
      </c>
      <c r="E1235" t="s">
        <v>167</v>
      </c>
      <c r="F1235" t="s">
        <v>16</v>
      </c>
      <c r="G1235">
        <f>YEAR(tbl_Order[[#This Row],[OrderDate]])</f>
        <v>2023</v>
      </c>
      <c r="H1235">
        <f>MONTH(tbl_Order[[#This Row],[OrderDate]])</f>
        <v>3</v>
      </c>
      <c r="I1235" t="str">
        <f>TEXT(tbl_Order[[#This Row],[OrderDate]],"mmm")</f>
        <v>Mar</v>
      </c>
      <c r="J1235" s="3">
        <f>SUMIFS(tbl_OrderProduct[LinePrice],tbl_OrderProduct[OrderID],tbl_Order[[#This Row],[OrderID]])</f>
        <v>49.49</v>
      </c>
      <c r="K1235" s="3" cm="1">
        <f t="array" ref="K1235">tbl_Order[[#This Row],[Order Price]]*_xlfn.XLOOKUP(tbl_Order[[#This Row],[Order Year]],_xlfn.ANCHORARRAY('BYROW,BYCOL,MAP Exercises'!$J$111),'BYROW,BYCOL,MAP Exercises'!$L$111:$L$120)</f>
        <v>59.387999999999998</v>
      </c>
    </row>
    <row r="1236" spans="1:11" x14ac:dyDescent="0.4">
      <c r="A1236" t="s">
        <v>1402</v>
      </c>
      <c r="B1236" t="s">
        <v>1856</v>
      </c>
      <c r="C1236" s="1">
        <v>44996</v>
      </c>
      <c r="D1236" t="s">
        <v>15</v>
      </c>
      <c r="E1236" t="s">
        <v>167</v>
      </c>
      <c r="F1236" t="s">
        <v>16</v>
      </c>
      <c r="G1236">
        <f>YEAR(tbl_Order[[#This Row],[OrderDate]])</f>
        <v>2023</v>
      </c>
      <c r="H1236">
        <f>MONTH(tbl_Order[[#This Row],[OrderDate]])</f>
        <v>3</v>
      </c>
      <c r="I1236" t="str">
        <f>TEXT(tbl_Order[[#This Row],[OrderDate]],"mmm")</f>
        <v>Mar</v>
      </c>
      <c r="J1236" s="3">
        <f>SUMIFS(tbl_OrderProduct[LinePrice],tbl_OrderProduct[OrderID],tbl_Order[[#This Row],[OrderID]])</f>
        <v>217.8</v>
      </c>
      <c r="K1236" s="3" cm="1">
        <f t="array" ref="K1236">tbl_Order[[#This Row],[Order Price]]*_xlfn.XLOOKUP(tbl_Order[[#This Row],[Order Year]],_xlfn.ANCHORARRAY('BYROW,BYCOL,MAP Exercises'!$J$111),'BYROW,BYCOL,MAP Exercises'!$L$111:$L$120)</f>
        <v>261.36</v>
      </c>
    </row>
    <row r="1237" spans="1:11" x14ac:dyDescent="0.4">
      <c r="A1237" t="s">
        <v>1403</v>
      </c>
      <c r="B1237" t="s">
        <v>1915</v>
      </c>
      <c r="C1237" s="1">
        <v>45000</v>
      </c>
      <c r="D1237" t="s">
        <v>15</v>
      </c>
      <c r="E1237" t="s">
        <v>167</v>
      </c>
      <c r="F1237" t="s">
        <v>16</v>
      </c>
      <c r="G1237">
        <f>YEAR(tbl_Order[[#This Row],[OrderDate]])</f>
        <v>2023</v>
      </c>
      <c r="H1237">
        <f>MONTH(tbl_Order[[#This Row],[OrderDate]])</f>
        <v>3</v>
      </c>
      <c r="I1237" t="str">
        <f>TEXT(tbl_Order[[#This Row],[OrderDate]],"mmm")</f>
        <v>Mar</v>
      </c>
      <c r="J1237" s="3">
        <f>SUMIFS(tbl_OrderProduct[LinePrice],tbl_OrderProduct[OrderID],tbl_Order[[#This Row],[OrderID]])</f>
        <v>84.89</v>
      </c>
      <c r="K1237" s="3" cm="1">
        <f t="array" ref="K1237">tbl_Order[[#This Row],[Order Price]]*_xlfn.XLOOKUP(tbl_Order[[#This Row],[Order Year]],_xlfn.ANCHORARRAY('BYROW,BYCOL,MAP Exercises'!$J$111),'BYROW,BYCOL,MAP Exercises'!$L$111:$L$120)</f>
        <v>101.86799999999999</v>
      </c>
    </row>
    <row r="1238" spans="1:11" x14ac:dyDescent="0.4">
      <c r="A1238" t="s">
        <v>1404</v>
      </c>
      <c r="B1238" t="s">
        <v>2125</v>
      </c>
      <c r="C1238" s="1">
        <v>45002</v>
      </c>
      <c r="D1238" t="s">
        <v>15</v>
      </c>
      <c r="E1238" t="s">
        <v>20</v>
      </c>
      <c r="F1238" t="s">
        <v>16</v>
      </c>
      <c r="G1238">
        <f>YEAR(tbl_Order[[#This Row],[OrderDate]])</f>
        <v>2023</v>
      </c>
      <c r="H1238">
        <f>MONTH(tbl_Order[[#This Row],[OrderDate]])</f>
        <v>3</v>
      </c>
      <c r="I1238" t="str">
        <f>TEXT(tbl_Order[[#This Row],[OrderDate]],"mmm")</f>
        <v>Mar</v>
      </c>
      <c r="J1238" s="3">
        <f>SUMIFS(tbl_OrderProduct[LinePrice],tbl_OrderProduct[OrderID],tbl_Order[[#This Row],[OrderID]])</f>
        <v>91.44</v>
      </c>
      <c r="K1238" s="3" cm="1">
        <f t="array" ref="K1238">tbl_Order[[#This Row],[Order Price]]*_xlfn.XLOOKUP(tbl_Order[[#This Row],[Order Year]],_xlfn.ANCHORARRAY('BYROW,BYCOL,MAP Exercises'!$J$111),'BYROW,BYCOL,MAP Exercises'!$L$111:$L$120)</f>
        <v>109.72799999999999</v>
      </c>
    </row>
    <row r="1239" spans="1:11" x14ac:dyDescent="0.4">
      <c r="A1239" t="s">
        <v>1405</v>
      </c>
      <c r="B1239" t="s">
        <v>2527</v>
      </c>
      <c r="C1239" s="1">
        <v>45002</v>
      </c>
      <c r="D1239" t="s">
        <v>15</v>
      </c>
      <c r="E1239" t="s">
        <v>18</v>
      </c>
      <c r="F1239" t="s">
        <v>16</v>
      </c>
      <c r="G1239">
        <f>YEAR(tbl_Order[[#This Row],[OrderDate]])</f>
        <v>2023</v>
      </c>
      <c r="H1239">
        <f>MONTH(tbl_Order[[#This Row],[OrderDate]])</f>
        <v>3</v>
      </c>
      <c r="I1239" t="str">
        <f>TEXT(tbl_Order[[#This Row],[OrderDate]],"mmm")</f>
        <v>Mar</v>
      </c>
      <c r="J1239" s="3">
        <f>SUMIFS(tbl_OrderProduct[LinePrice],tbl_OrderProduct[OrderID],tbl_Order[[#This Row],[OrderID]])</f>
        <v>121.95</v>
      </c>
      <c r="K1239" s="3" cm="1">
        <f t="array" ref="K1239">tbl_Order[[#This Row],[Order Price]]*_xlfn.XLOOKUP(tbl_Order[[#This Row],[Order Year]],_xlfn.ANCHORARRAY('BYROW,BYCOL,MAP Exercises'!$J$111),'BYROW,BYCOL,MAP Exercises'!$L$111:$L$120)</f>
        <v>146.34</v>
      </c>
    </row>
    <row r="1240" spans="1:11" x14ac:dyDescent="0.4">
      <c r="A1240" t="s">
        <v>1406</v>
      </c>
      <c r="B1240" t="s">
        <v>2584</v>
      </c>
      <c r="C1240" s="1">
        <v>45004</v>
      </c>
      <c r="D1240" t="s">
        <v>166</v>
      </c>
      <c r="E1240" t="s">
        <v>20</v>
      </c>
      <c r="F1240" t="s">
        <v>16</v>
      </c>
      <c r="G1240">
        <f>YEAR(tbl_Order[[#This Row],[OrderDate]])</f>
        <v>2023</v>
      </c>
      <c r="H1240">
        <f>MONTH(tbl_Order[[#This Row],[OrderDate]])</f>
        <v>3</v>
      </c>
      <c r="I1240" t="str">
        <f>TEXT(tbl_Order[[#This Row],[OrderDate]],"mmm")</f>
        <v>Mar</v>
      </c>
      <c r="J1240" s="3">
        <f>SUMIFS(tbl_OrderProduct[LinePrice],tbl_OrderProduct[OrderID],tbl_Order[[#This Row],[OrderID]])</f>
        <v>260</v>
      </c>
      <c r="K1240" s="3" cm="1">
        <f t="array" ref="K1240">tbl_Order[[#This Row],[Order Price]]*_xlfn.XLOOKUP(tbl_Order[[#This Row],[Order Year]],_xlfn.ANCHORARRAY('BYROW,BYCOL,MAP Exercises'!$J$111),'BYROW,BYCOL,MAP Exercises'!$L$111:$L$120)</f>
        <v>312</v>
      </c>
    </row>
    <row r="1241" spans="1:11" x14ac:dyDescent="0.4">
      <c r="A1241" t="s">
        <v>1407</v>
      </c>
      <c r="B1241" t="s">
        <v>2366</v>
      </c>
      <c r="C1241" s="1">
        <v>45007</v>
      </c>
      <c r="D1241" t="s">
        <v>15</v>
      </c>
      <c r="E1241" t="s">
        <v>167</v>
      </c>
      <c r="F1241" t="s">
        <v>16</v>
      </c>
      <c r="G1241">
        <f>YEAR(tbl_Order[[#This Row],[OrderDate]])</f>
        <v>2023</v>
      </c>
      <c r="H1241">
        <f>MONTH(tbl_Order[[#This Row],[OrderDate]])</f>
        <v>3</v>
      </c>
      <c r="I1241" t="str">
        <f>TEXT(tbl_Order[[#This Row],[OrderDate]],"mmm")</f>
        <v>Mar</v>
      </c>
      <c r="J1241" s="3">
        <f>SUMIFS(tbl_OrderProduct[LinePrice],tbl_OrderProduct[OrderID],tbl_Order[[#This Row],[OrderID]])</f>
        <v>63.49</v>
      </c>
      <c r="K1241" s="3" cm="1">
        <f t="array" ref="K1241">tbl_Order[[#This Row],[Order Price]]*_xlfn.XLOOKUP(tbl_Order[[#This Row],[Order Year]],_xlfn.ANCHORARRAY('BYROW,BYCOL,MAP Exercises'!$J$111),'BYROW,BYCOL,MAP Exercises'!$L$111:$L$120)</f>
        <v>76.188000000000002</v>
      </c>
    </row>
    <row r="1242" spans="1:11" x14ac:dyDescent="0.4">
      <c r="A1242" t="s">
        <v>1408</v>
      </c>
      <c r="B1242" t="s">
        <v>2497</v>
      </c>
      <c r="C1242" s="1">
        <v>45009</v>
      </c>
      <c r="D1242" t="s">
        <v>15</v>
      </c>
      <c r="E1242" t="s">
        <v>167</v>
      </c>
      <c r="F1242" t="s">
        <v>16</v>
      </c>
      <c r="G1242">
        <f>YEAR(tbl_Order[[#This Row],[OrderDate]])</f>
        <v>2023</v>
      </c>
      <c r="H1242">
        <f>MONTH(tbl_Order[[#This Row],[OrderDate]])</f>
        <v>3</v>
      </c>
      <c r="I1242" t="str">
        <f>TEXT(tbl_Order[[#This Row],[OrderDate]],"mmm")</f>
        <v>Mar</v>
      </c>
      <c r="J1242" s="3">
        <f>SUMIFS(tbl_OrderProduct[LinePrice],tbl_OrderProduct[OrderID],tbl_Order[[#This Row],[OrderID]])</f>
        <v>373.92</v>
      </c>
      <c r="K1242" s="3" cm="1">
        <f t="array" ref="K1242">tbl_Order[[#This Row],[Order Price]]*_xlfn.XLOOKUP(tbl_Order[[#This Row],[Order Year]],_xlfn.ANCHORARRAY('BYROW,BYCOL,MAP Exercises'!$J$111),'BYROW,BYCOL,MAP Exercises'!$L$111:$L$120)</f>
        <v>448.70400000000001</v>
      </c>
    </row>
    <row r="1243" spans="1:11" x14ac:dyDescent="0.4">
      <c r="A1243" t="s">
        <v>1409</v>
      </c>
      <c r="B1243" t="s">
        <v>2130</v>
      </c>
      <c r="C1243" s="1">
        <v>45011</v>
      </c>
      <c r="D1243" t="s">
        <v>15</v>
      </c>
      <c r="E1243" t="s">
        <v>167</v>
      </c>
      <c r="F1243" t="s">
        <v>16</v>
      </c>
      <c r="G1243">
        <f>YEAR(tbl_Order[[#This Row],[OrderDate]])</f>
        <v>2023</v>
      </c>
      <c r="H1243">
        <f>MONTH(tbl_Order[[#This Row],[OrderDate]])</f>
        <v>3</v>
      </c>
      <c r="I1243" t="str">
        <f>TEXT(tbl_Order[[#This Row],[OrderDate]],"mmm")</f>
        <v>Mar</v>
      </c>
      <c r="J1243" s="3">
        <f>SUMIFS(tbl_OrderProduct[LinePrice],tbl_OrderProduct[OrderID],tbl_Order[[#This Row],[OrderID]])</f>
        <v>130.4</v>
      </c>
      <c r="K1243" s="3" cm="1">
        <f t="array" ref="K1243">tbl_Order[[#This Row],[Order Price]]*_xlfn.XLOOKUP(tbl_Order[[#This Row],[Order Year]],_xlfn.ANCHORARRAY('BYROW,BYCOL,MAP Exercises'!$J$111),'BYROW,BYCOL,MAP Exercises'!$L$111:$L$120)</f>
        <v>156.47999999999999</v>
      </c>
    </row>
    <row r="1244" spans="1:11" x14ac:dyDescent="0.4">
      <c r="A1244" t="s">
        <v>1410</v>
      </c>
      <c r="B1244" t="s">
        <v>1889</v>
      </c>
      <c r="C1244" s="1">
        <v>45013</v>
      </c>
      <c r="D1244" t="s">
        <v>15</v>
      </c>
      <c r="E1244" t="s">
        <v>167</v>
      </c>
      <c r="F1244" t="s">
        <v>16</v>
      </c>
      <c r="G1244">
        <f>YEAR(tbl_Order[[#This Row],[OrderDate]])</f>
        <v>2023</v>
      </c>
      <c r="H1244">
        <f>MONTH(tbl_Order[[#This Row],[OrderDate]])</f>
        <v>3</v>
      </c>
      <c r="I1244" t="str">
        <f>TEXT(tbl_Order[[#This Row],[OrderDate]],"mmm")</f>
        <v>Mar</v>
      </c>
      <c r="J1244" s="3">
        <f>SUMIFS(tbl_OrderProduct[LinePrice],tbl_OrderProduct[OrderID],tbl_Order[[#This Row],[OrderID]])</f>
        <v>64.95</v>
      </c>
      <c r="K1244" s="3" cm="1">
        <f t="array" ref="K1244">tbl_Order[[#This Row],[Order Price]]*_xlfn.XLOOKUP(tbl_Order[[#This Row],[Order Year]],_xlfn.ANCHORARRAY('BYROW,BYCOL,MAP Exercises'!$J$111),'BYROW,BYCOL,MAP Exercises'!$L$111:$L$120)</f>
        <v>77.94</v>
      </c>
    </row>
    <row r="1245" spans="1:11" x14ac:dyDescent="0.4">
      <c r="A1245" t="s">
        <v>1411</v>
      </c>
      <c r="B1245" t="s">
        <v>2621</v>
      </c>
      <c r="C1245" s="1">
        <v>45015</v>
      </c>
      <c r="D1245" t="s">
        <v>17</v>
      </c>
      <c r="E1245" t="s">
        <v>20</v>
      </c>
      <c r="F1245" t="s">
        <v>16</v>
      </c>
      <c r="G1245">
        <f>YEAR(tbl_Order[[#This Row],[OrderDate]])</f>
        <v>2023</v>
      </c>
      <c r="H1245">
        <f>MONTH(tbl_Order[[#This Row],[OrderDate]])</f>
        <v>3</v>
      </c>
      <c r="I1245" t="str">
        <f>TEXT(tbl_Order[[#This Row],[OrderDate]],"mmm")</f>
        <v>Mar</v>
      </c>
      <c r="J1245" s="3">
        <f>SUMIFS(tbl_OrderProduct[LinePrice],tbl_OrderProduct[OrderID],tbl_Order[[#This Row],[OrderID]])</f>
        <v>16.5</v>
      </c>
      <c r="K1245" s="3" cm="1">
        <f t="array" ref="K1245">tbl_Order[[#This Row],[Order Price]]*_xlfn.XLOOKUP(tbl_Order[[#This Row],[Order Year]],_xlfn.ANCHORARRAY('BYROW,BYCOL,MAP Exercises'!$J$111),'BYROW,BYCOL,MAP Exercises'!$L$111:$L$120)</f>
        <v>19.8</v>
      </c>
    </row>
    <row r="1246" spans="1:11" x14ac:dyDescent="0.4">
      <c r="A1246" t="s">
        <v>1412</v>
      </c>
      <c r="B1246" t="s">
        <v>1979</v>
      </c>
      <c r="C1246" s="1">
        <v>45018</v>
      </c>
      <c r="D1246" t="s">
        <v>17</v>
      </c>
      <c r="E1246" t="s">
        <v>20</v>
      </c>
      <c r="F1246" t="s">
        <v>16</v>
      </c>
      <c r="G1246">
        <f>YEAR(tbl_Order[[#This Row],[OrderDate]])</f>
        <v>2023</v>
      </c>
      <c r="H1246">
        <f>MONTH(tbl_Order[[#This Row],[OrderDate]])</f>
        <v>4</v>
      </c>
      <c r="I1246" t="str">
        <f>TEXT(tbl_Order[[#This Row],[OrderDate]],"mmm")</f>
        <v>Apr</v>
      </c>
      <c r="J1246" s="3">
        <f>SUMIFS(tbl_OrderProduct[LinePrice],tbl_OrderProduct[OrderID],tbl_Order[[#This Row],[OrderID]])</f>
        <v>47.989999999999995</v>
      </c>
      <c r="K1246" s="3" cm="1">
        <f t="array" ref="K1246">tbl_Order[[#This Row],[Order Price]]*_xlfn.XLOOKUP(tbl_Order[[#This Row],[Order Year]],_xlfn.ANCHORARRAY('BYROW,BYCOL,MAP Exercises'!$J$111),'BYROW,BYCOL,MAP Exercises'!$L$111:$L$120)</f>
        <v>57.587999999999994</v>
      </c>
    </row>
    <row r="1247" spans="1:11" x14ac:dyDescent="0.4">
      <c r="A1247" t="s">
        <v>1413</v>
      </c>
      <c r="B1247" t="s">
        <v>2298</v>
      </c>
      <c r="C1247" s="1">
        <v>45019</v>
      </c>
      <c r="D1247" t="s">
        <v>15</v>
      </c>
      <c r="E1247" t="s">
        <v>167</v>
      </c>
      <c r="F1247" t="s">
        <v>16</v>
      </c>
      <c r="G1247">
        <f>YEAR(tbl_Order[[#This Row],[OrderDate]])</f>
        <v>2023</v>
      </c>
      <c r="H1247">
        <f>MONTH(tbl_Order[[#This Row],[OrderDate]])</f>
        <v>4</v>
      </c>
      <c r="I1247" t="str">
        <f>TEXT(tbl_Order[[#This Row],[OrderDate]],"mmm")</f>
        <v>Apr</v>
      </c>
      <c r="J1247" s="3">
        <f>SUMIFS(tbl_OrderProduct[LinePrice],tbl_OrderProduct[OrderID],tbl_Order[[#This Row],[OrderID]])</f>
        <v>70</v>
      </c>
      <c r="K1247" s="3" cm="1">
        <f t="array" ref="K1247">tbl_Order[[#This Row],[Order Price]]*_xlfn.XLOOKUP(tbl_Order[[#This Row],[Order Year]],_xlfn.ANCHORARRAY('BYROW,BYCOL,MAP Exercises'!$J$111),'BYROW,BYCOL,MAP Exercises'!$L$111:$L$120)</f>
        <v>84</v>
      </c>
    </row>
    <row r="1248" spans="1:11" x14ac:dyDescent="0.4">
      <c r="A1248" t="s">
        <v>1414</v>
      </c>
      <c r="B1248" t="s">
        <v>2024</v>
      </c>
      <c r="C1248" s="1">
        <v>45021</v>
      </c>
      <c r="D1248" t="s">
        <v>166</v>
      </c>
      <c r="E1248" t="s">
        <v>167</v>
      </c>
      <c r="F1248" t="s">
        <v>16</v>
      </c>
      <c r="G1248">
        <f>YEAR(tbl_Order[[#This Row],[OrderDate]])</f>
        <v>2023</v>
      </c>
      <c r="H1248">
        <f>MONTH(tbl_Order[[#This Row],[OrderDate]])</f>
        <v>4</v>
      </c>
      <c r="I1248" t="str">
        <f>TEXT(tbl_Order[[#This Row],[OrderDate]],"mmm")</f>
        <v>Apr</v>
      </c>
      <c r="J1248" s="3">
        <f>SUMIFS(tbl_OrderProduct[LinePrice],tbl_OrderProduct[OrderID],tbl_Order[[#This Row],[OrderID]])</f>
        <v>163.9</v>
      </c>
      <c r="K1248" s="3" cm="1">
        <f t="array" ref="K1248">tbl_Order[[#This Row],[Order Price]]*_xlfn.XLOOKUP(tbl_Order[[#This Row],[Order Year]],_xlfn.ANCHORARRAY('BYROW,BYCOL,MAP Exercises'!$J$111),'BYROW,BYCOL,MAP Exercises'!$L$111:$L$120)</f>
        <v>196.68</v>
      </c>
    </row>
    <row r="1249" spans="1:11" x14ac:dyDescent="0.4">
      <c r="A1249" t="s">
        <v>1415</v>
      </c>
      <c r="B1249" t="s">
        <v>1847</v>
      </c>
      <c r="C1249" s="1">
        <v>45025</v>
      </c>
      <c r="D1249" t="s">
        <v>15</v>
      </c>
      <c r="E1249" t="s">
        <v>20</v>
      </c>
      <c r="F1249" t="s">
        <v>16</v>
      </c>
      <c r="G1249">
        <f>YEAR(tbl_Order[[#This Row],[OrderDate]])</f>
        <v>2023</v>
      </c>
      <c r="H1249">
        <f>MONTH(tbl_Order[[#This Row],[OrderDate]])</f>
        <v>4</v>
      </c>
      <c r="I1249" t="str">
        <f>TEXT(tbl_Order[[#This Row],[OrderDate]],"mmm")</f>
        <v>Apr</v>
      </c>
      <c r="J1249" s="3">
        <f>SUMIFS(tbl_OrderProduct[LinePrice],tbl_OrderProduct[OrderID],tbl_Order[[#This Row],[OrderID]])</f>
        <v>270.89999999999998</v>
      </c>
      <c r="K1249" s="3" cm="1">
        <f t="array" ref="K1249">tbl_Order[[#This Row],[Order Price]]*_xlfn.XLOOKUP(tbl_Order[[#This Row],[Order Year]],_xlfn.ANCHORARRAY('BYROW,BYCOL,MAP Exercises'!$J$111),'BYROW,BYCOL,MAP Exercises'!$L$111:$L$120)</f>
        <v>325.08</v>
      </c>
    </row>
    <row r="1250" spans="1:11" x14ac:dyDescent="0.4">
      <c r="A1250" t="s">
        <v>1416</v>
      </c>
      <c r="B1250" t="s">
        <v>2441</v>
      </c>
      <c r="C1250" s="1">
        <v>45029</v>
      </c>
      <c r="D1250" t="s">
        <v>15</v>
      </c>
      <c r="E1250" t="s">
        <v>167</v>
      </c>
      <c r="F1250" t="s">
        <v>16</v>
      </c>
      <c r="G1250">
        <f>YEAR(tbl_Order[[#This Row],[OrderDate]])</f>
        <v>2023</v>
      </c>
      <c r="H1250">
        <f>MONTH(tbl_Order[[#This Row],[OrderDate]])</f>
        <v>4</v>
      </c>
      <c r="I1250" t="str">
        <f>TEXT(tbl_Order[[#This Row],[OrderDate]],"mmm")</f>
        <v>Apr</v>
      </c>
      <c r="J1250" s="3">
        <f>SUMIFS(tbl_OrderProduct[LinePrice],tbl_OrderProduct[OrderID],tbl_Order[[#This Row],[OrderID]])</f>
        <v>92.9</v>
      </c>
      <c r="K1250" s="3" cm="1">
        <f t="array" ref="K1250">tbl_Order[[#This Row],[Order Price]]*_xlfn.XLOOKUP(tbl_Order[[#This Row],[Order Year]],_xlfn.ANCHORARRAY('BYROW,BYCOL,MAP Exercises'!$J$111),'BYROW,BYCOL,MAP Exercises'!$L$111:$L$120)</f>
        <v>111.48</v>
      </c>
    </row>
    <row r="1251" spans="1:11" x14ac:dyDescent="0.4">
      <c r="A1251" t="s">
        <v>1417</v>
      </c>
      <c r="B1251" t="s">
        <v>2469</v>
      </c>
      <c r="C1251" s="1">
        <v>45031</v>
      </c>
      <c r="D1251" t="s">
        <v>17</v>
      </c>
      <c r="E1251" t="s">
        <v>20</v>
      </c>
      <c r="F1251" t="s">
        <v>16</v>
      </c>
      <c r="G1251">
        <f>YEAR(tbl_Order[[#This Row],[OrderDate]])</f>
        <v>2023</v>
      </c>
      <c r="H1251">
        <f>MONTH(tbl_Order[[#This Row],[OrderDate]])</f>
        <v>4</v>
      </c>
      <c r="I1251" t="str">
        <f>TEXT(tbl_Order[[#This Row],[OrderDate]],"mmm")</f>
        <v>Apr</v>
      </c>
      <c r="J1251" s="3">
        <f>SUMIFS(tbl_OrderProduct[LinePrice],tbl_OrderProduct[OrderID],tbl_Order[[#This Row],[OrderID]])</f>
        <v>12.95</v>
      </c>
      <c r="K1251" s="3" cm="1">
        <f t="array" ref="K1251">tbl_Order[[#This Row],[Order Price]]*_xlfn.XLOOKUP(tbl_Order[[#This Row],[Order Year]],_xlfn.ANCHORARRAY('BYROW,BYCOL,MAP Exercises'!$J$111),'BYROW,BYCOL,MAP Exercises'!$L$111:$L$120)</f>
        <v>15.54</v>
      </c>
    </row>
    <row r="1252" spans="1:11" x14ac:dyDescent="0.4">
      <c r="A1252" t="s">
        <v>1418</v>
      </c>
      <c r="B1252" t="s">
        <v>2200</v>
      </c>
      <c r="C1252" s="1">
        <v>45035</v>
      </c>
      <c r="D1252" t="s">
        <v>15</v>
      </c>
      <c r="E1252" t="s">
        <v>18</v>
      </c>
      <c r="F1252" t="s">
        <v>16</v>
      </c>
      <c r="G1252">
        <f>YEAR(tbl_Order[[#This Row],[OrderDate]])</f>
        <v>2023</v>
      </c>
      <c r="H1252">
        <f>MONTH(tbl_Order[[#This Row],[OrderDate]])</f>
        <v>4</v>
      </c>
      <c r="I1252" t="str">
        <f>TEXT(tbl_Order[[#This Row],[OrderDate]],"mmm")</f>
        <v>Apr</v>
      </c>
      <c r="J1252" s="3">
        <f>SUMIFS(tbl_OrderProduct[LinePrice],tbl_OrderProduct[OrderID],tbl_Order[[#This Row],[OrderID]])</f>
        <v>34.99</v>
      </c>
      <c r="K1252" s="3" cm="1">
        <f t="array" ref="K1252">tbl_Order[[#This Row],[Order Price]]*_xlfn.XLOOKUP(tbl_Order[[#This Row],[Order Year]],_xlfn.ANCHORARRAY('BYROW,BYCOL,MAP Exercises'!$J$111),'BYROW,BYCOL,MAP Exercises'!$L$111:$L$120)</f>
        <v>41.988</v>
      </c>
    </row>
    <row r="1253" spans="1:11" x14ac:dyDescent="0.4">
      <c r="A1253" t="s">
        <v>1419</v>
      </c>
      <c r="B1253" t="s">
        <v>2109</v>
      </c>
      <c r="C1253" s="1">
        <v>45038</v>
      </c>
      <c r="D1253" t="s">
        <v>17</v>
      </c>
      <c r="E1253" t="s">
        <v>18</v>
      </c>
      <c r="F1253" t="s">
        <v>16</v>
      </c>
      <c r="G1253">
        <f>YEAR(tbl_Order[[#This Row],[OrderDate]])</f>
        <v>2023</v>
      </c>
      <c r="H1253">
        <f>MONTH(tbl_Order[[#This Row],[OrderDate]])</f>
        <v>4</v>
      </c>
      <c r="I1253" t="str">
        <f>TEXT(tbl_Order[[#This Row],[OrderDate]],"mmm")</f>
        <v>Apr</v>
      </c>
      <c r="J1253" s="3">
        <f>SUMIFS(tbl_OrderProduct[LinePrice],tbl_OrderProduct[OrderID],tbl_Order[[#This Row],[OrderID]])</f>
        <v>142.9</v>
      </c>
      <c r="K1253" s="3" cm="1">
        <f t="array" ref="K1253">tbl_Order[[#This Row],[Order Price]]*_xlfn.XLOOKUP(tbl_Order[[#This Row],[Order Year]],_xlfn.ANCHORARRAY('BYROW,BYCOL,MAP Exercises'!$J$111),'BYROW,BYCOL,MAP Exercises'!$L$111:$L$120)</f>
        <v>171.48</v>
      </c>
    </row>
    <row r="1254" spans="1:11" x14ac:dyDescent="0.4">
      <c r="A1254" t="s">
        <v>1420</v>
      </c>
      <c r="B1254" t="s">
        <v>1866</v>
      </c>
      <c r="C1254" s="1">
        <v>45040</v>
      </c>
      <c r="D1254" t="s">
        <v>15</v>
      </c>
      <c r="E1254" t="s">
        <v>167</v>
      </c>
      <c r="F1254" t="s">
        <v>16</v>
      </c>
      <c r="G1254">
        <f>YEAR(tbl_Order[[#This Row],[OrderDate]])</f>
        <v>2023</v>
      </c>
      <c r="H1254">
        <f>MONTH(tbl_Order[[#This Row],[OrderDate]])</f>
        <v>4</v>
      </c>
      <c r="I1254" t="str">
        <f>TEXT(tbl_Order[[#This Row],[OrderDate]],"mmm")</f>
        <v>Apr</v>
      </c>
      <c r="J1254" s="3">
        <f>SUMIFS(tbl_OrderProduct[LinePrice],tbl_OrderProduct[OrderID],tbl_Order[[#This Row],[OrderID]])</f>
        <v>349.47</v>
      </c>
      <c r="K1254" s="3" cm="1">
        <f t="array" ref="K1254">tbl_Order[[#This Row],[Order Price]]*_xlfn.XLOOKUP(tbl_Order[[#This Row],[Order Year]],_xlfn.ANCHORARRAY('BYROW,BYCOL,MAP Exercises'!$J$111),'BYROW,BYCOL,MAP Exercises'!$L$111:$L$120)</f>
        <v>419.36400000000003</v>
      </c>
    </row>
    <row r="1255" spans="1:11" x14ac:dyDescent="0.4">
      <c r="A1255" t="s">
        <v>1421</v>
      </c>
      <c r="B1255" t="s">
        <v>2596</v>
      </c>
      <c r="C1255" s="1">
        <v>45041</v>
      </c>
      <c r="D1255" t="s">
        <v>17</v>
      </c>
      <c r="E1255" t="s">
        <v>167</v>
      </c>
      <c r="F1255" t="s">
        <v>16</v>
      </c>
      <c r="G1255">
        <f>YEAR(tbl_Order[[#This Row],[OrderDate]])</f>
        <v>2023</v>
      </c>
      <c r="H1255">
        <f>MONTH(tbl_Order[[#This Row],[OrderDate]])</f>
        <v>4</v>
      </c>
      <c r="I1255" t="str">
        <f>TEXT(tbl_Order[[#This Row],[OrderDate]],"mmm")</f>
        <v>Apr</v>
      </c>
      <c r="J1255" s="3">
        <f>SUMIFS(tbl_OrderProduct[LinePrice],tbl_OrderProduct[OrderID],tbl_Order[[#This Row],[OrderID]])</f>
        <v>141.9</v>
      </c>
      <c r="K1255" s="3" cm="1">
        <f t="array" ref="K1255">tbl_Order[[#This Row],[Order Price]]*_xlfn.XLOOKUP(tbl_Order[[#This Row],[Order Year]],_xlfn.ANCHORARRAY('BYROW,BYCOL,MAP Exercises'!$J$111),'BYROW,BYCOL,MAP Exercises'!$L$111:$L$120)</f>
        <v>170.28</v>
      </c>
    </row>
    <row r="1256" spans="1:11" x14ac:dyDescent="0.4">
      <c r="A1256" t="s">
        <v>1422</v>
      </c>
      <c r="B1256" t="s">
        <v>2348</v>
      </c>
      <c r="C1256" s="1">
        <v>45041</v>
      </c>
      <c r="D1256" t="s">
        <v>15</v>
      </c>
      <c r="E1256" t="s">
        <v>18</v>
      </c>
      <c r="F1256" t="s">
        <v>16</v>
      </c>
      <c r="G1256">
        <f>YEAR(tbl_Order[[#This Row],[OrderDate]])</f>
        <v>2023</v>
      </c>
      <c r="H1256">
        <f>MONTH(tbl_Order[[#This Row],[OrderDate]])</f>
        <v>4</v>
      </c>
      <c r="I1256" t="str">
        <f>TEXT(tbl_Order[[#This Row],[OrderDate]],"mmm")</f>
        <v>Apr</v>
      </c>
      <c r="J1256" s="3">
        <f>SUMIFS(tbl_OrderProduct[LinePrice],tbl_OrderProduct[OrderID],tbl_Order[[#This Row],[OrderID]])</f>
        <v>63.49</v>
      </c>
      <c r="K1256" s="3" cm="1">
        <f t="array" ref="K1256">tbl_Order[[#This Row],[Order Price]]*_xlfn.XLOOKUP(tbl_Order[[#This Row],[Order Year]],_xlfn.ANCHORARRAY('BYROW,BYCOL,MAP Exercises'!$J$111),'BYROW,BYCOL,MAP Exercises'!$L$111:$L$120)</f>
        <v>76.188000000000002</v>
      </c>
    </row>
    <row r="1257" spans="1:11" x14ac:dyDescent="0.4">
      <c r="A1257" t="s">
        <v>1423</v>
      </c>
      <c r="B1257" t="s">
        <v>2358</v>
      </c>
      <c r="C1257" s="1">
        <v>45043</v>
      </c>
      <c r="D1257" t="s">
        <v>15</v>
      </c>
      <c r="E1257" t="s">
        <v>167</v>
      </c>
      <c r="F1257" t="s">
        <v>16</v>
      </c>
      <c r="G1257">
        <f>YEAR(tbl_Order[[#This Row],[OrderDate]])</f>
        <v>2023</v>
      </c>
      <c r="H1257">
        <f>MONTH(tbl_Order[[#This Row],[OrderDate]])</f>
        <v>4</v>
      </c>
      <c r="I1257" t="str">
        <f>TEXT(tbl_Order[[#This Row],[OrderDate]],"mmm")</f>
        <v>Apr</v>
      </c>
      <c r="J1257" s="3">
        <f>SUMIFS(tbl_OrderProduct[LinePrice],tbl_OrderProduct[OrderID],tbl_Order[[#This Row],[OrderID]])</f>
        <v>60.45</v>
      </c>
      <c r="K1257" s="3" cm="1">
        <f t="array" ref="K1257">tbl_Order[[#This Row],[Order Price]]*_xlfn.XLOOKUP(tbl_Order[[#This Row],[Order Year]],_xlfn.ANCHORARRAY('BYROW,BYCOL,MAP Exercises'!$J$111),'BYROW,BYCOL,MAP Exercises'!$L$111:$L$120)</f>
        <v>72.540000000000006</v>
      </c>
    </row>
    <row r="1258" spans="1:11" x14ac:dyDescent="0.4">
      <c r="A1258" t="s">
        <v>1424</v>
      </c>
      <c r="B1258" t="s">
        <v>2138</v>
      </c>
      <c r="C1258" s="1">
        <v>45046</v>
      </c>
      <c r="D1258" t="s">
        <v>166</v>
      </c>
      <c r="E1258" t="s">
        <v>167</v>
      </c>
      <c r="F1258" t="s">
        <v>16</v>
      </c>
      <c r="G1258">
        <f>YEAR(tbl_Order[[#This Row],[OrderDate]])</f>
        <v>2023</v>
      </c>
      <c r="H1258">
        <f>MONTH(tbl_Order[[#This Row],[OrderDate]])</f>
        <v>4</v>
      </c>
      <c r="I1258" t="str">
        <f>TEXT(tbl_Order[[#This Row],[OrderDate]],"mmm")</f>
        <v>Apr</v>
      </c>
      <c r="J1258" s="3">
        <f>SUMIFS(tbl_OrderProduct[LinePrice],tbl_OrderProduct[OrderID],tbl_Order[[#This Row],[OrderID]])</f>
        <v>325.33</v>
      </c>
      <c r="K1258" s="3" cm="1">
        <f t="array" ref="K1258">tbl_Order[[#This Row],[Order Price]]*_xlfn.XLOOKUP(tbl_Order[[#This Row],[Order Year]],_xlfn.ANCHORARRAY('BYROW,BYCOL,MAP Exercises'!$J$111),'BYROW,BYCOL,MAP Exercises'!$L$111:$L$120)</f>
        <v>390.39599999999996</v>
      </c>
    </row>
    <row r="1259" spans="1:11" x14ac:dyDescent="0.4">
      <c r="A1259" t="s">
        <v>1425</v>
      </c>
      <c r="B1259" t="s">
        <v>2265</v>
      </c>
      <c r="C1259" s="1">
        <v>45049</v>
      </c>
      <c r="D1259" t="s">
        <v>17</v>
      </c>
      <c r="E1259" t="s">
        <v>18</v>
      </c>
      <c r="F1259" t="s">
        <v>16</v>
      </c>
      <c r="G1259">
        <f>YEAR(tbl_Order[[#This Row],[OrderDate]])</f>
        <v>2023</v>
      </c>
      <c r="H1259">
        <f>MONTH(tbl_Order[[#This Row],[OrderDate]])</f>
        <v>5</v>
      </c>
      <c r="I1259" t="str">
        <f>TEXT(tbl_Order[[#This Row],[OrderDate]],"mmm")</f>
        <v>May</v>
      </c>
      <c r="J1259" s="3">
        <f>SUMIFS(tbl_OrderProduct[LinePrice],tbl_OrderProduct[OrderID],tbl_Order[[#This Row],[OrderID]])</f>
        <v>58</v>
      </c>
      <c r="K1259" s="3" cm="1">
        <f t="array" ref="K1259">tbl_Order[[#This Row],[Order Price]]*_xlfn.XLOOKUP(tbl_Order[[#This Row],[Order Year]],_xlfn.ANCHORARRAY('BYROW,BYCOL,MAP Exercises'!$J$111),'BYROW,BYCOL,MAP Exercises'!$L$111:$L$120)</f>
        <v>69.599999999999994</v>
      </c>
    </row>
    <row r="1260" spans="1:11" x14ac:dyDescent="0.4">
      <c r="A1260" t="s">
        <v>1426</v>
      </c>
      <c r="B1260" t="s">
        <v>2569</v>
      </c>
      <c r="C1260" s="1">
        <v>45051</v>
      </c>
      <c r="D1260" t="s">
        <v>166</v>
      </c>
      <c r="E1260" t="s">
        <v>167</v>
      </c>
      <c r="F1260" t="s">
        <v>16</v>
      </c>
      <c r="G1260">
        <f>YEAR(tbl_Order[[#This Row],[OrderDate]])</f>
        <v>2023</v>
      </c>
      <c r="H1260">
        <f>MONTH(tbl_Order[[#This Row],[OrderDate]])</f>
        <v>5</v>
      </c>
      <c r="I1260" t="str">
        <f>TEXT(tbl_Order[[#This Row],[OrderDate]],"mmm")</f>
        <v>May</v>
      </c>
      <c r="J1260" s="3">
        <f>SUMIFS(tbl_OrderProduct[LinePrice],tbl_OrderProduct[OrderID],tbl_Order[[#This Row],[OrderID]])</f>
        <v>20.49</v>
      </c>
      <c r="K1260" s="3" cm="1">
        <f t="array" ref="K1260">tbl_Order[[#This Row],[Order Price]]*_xlfn.XLOOKUP(tbl_Order[[#This Row],[Order Year]],_xlfn.ANCHORARRAY('BYROW,BYCOL,MAP Exercises'!$J$111),'BYROW,BYCOL,MAP Exercises'!$L$111:$L$120)</f>
        <v>24.587999999999997</v>
      </c>
    </row>
    <row r="1261" spans="1:11" x14ac:dyDescent="0.4">
      <c r="A1261" t="s">
        <v>1427</v>
      </c>
      <c r="B1261" t="s">
        <v>2657</v>
      </c>
      <c r="C1261" s="1">
        <v>45053</v>
      </c>
      <c r="D1261" t="s">
        <v>17</v>
      </c>
      <c r="E1261" t="s">
        <v>167</v>
      </c>
      <c r="F1261" t="s">
        <v>16</v>
      </c>
      <c r="G1261">
        <f>YEAR(tbl_Order[[#This Row],[OrderDate]])</f>
        <v>2023</v>
      </c>
      <c r="H1261">
        <f>MONTH(tbl_Order[[#This Row],[OrderDate]])</f>
        <v>5</v>
      </c>
      <c r="I1261" t="str">
        <f>TEXT(tbl_Order[[#This Row],[OrderDate]],"mmm")</f>
        <v>May</v>
      </c>
      <c r="J1261" s="3">
        <f>SUMIFS(tbl_OrderProduct[LinePrice],tbl_OrderProduct[OrderID],tbl_Order[[#This Row],[OrderID]])</f>
        <v>52.49</v>
      </c>
      <c r="K1261" s="3" cm="1">
        <f t="array" ref="K1261">tbl_Order[[#This Row],[Order Price]]*_xlfn.XLOOKUP(tbl_Order[[#This Row],[Order Year]],_xlfn.ANCHORARRAY('BYROW,BYCOL,MAP Exercises'!$J$111),'BYROW,BYCOL,MAP Exercises'!$L$111:$L$120)</f>
        <v>62.988</v>
      </c>
    </row>
    <row r="1262" spans="1:11" x14ac:dyDescent="0.4">
      <c r="A1262" t="s">
        <v>1428</v>
      </c>
      <c r="B1262" t="s">
        <v>2273</v>
      </c>
      <c r="C1262" s="1">
        <v>45055</v>
      </c>
      <c r="D1262" t="s">
        <v>15</v>
      </c>
      <c r="E1262" t="s">
        <v>20</v>
      </c>
      <c r="F1262" t="s">
        <v>16</v>
      </c>
      <c r="G1262">
        <f>YEAR(tbl_Order[[#This Row],[OrderDate]])</f>
        <v>2023</v>
      </c>
      <c r="H1262">
        <f>MONTH(tbl_Order[[#This Row],[OrderDate]])</f>
        <v>5</v>
      </c>
      <c r="I1262" t="str">
        <f>TEXT(tbl_Order[[#This Row],[OrderDate]],"mmm")</f>
        <v>May</v>
      </c>
      <c r="J1262" s="3">
        <f>SUMIFS(tbl_OrderProduct[LinePrice],tbl_OrderProduct[OrderID],tbl_Order[[#This Row],[OrderID]])</f>
        <v>20.99</v>
      </c>
      <c r="K1262" s="3" cm="1">
        <f t="array" ref="K1262">tbl_Order[[#This Row],[Order Price]]*_xlfn.XLOOKUP(tbl_Order[[#This Row],[Order Year]],_xlfn.ANCHORARRAY('BYROW,BYCOL,MAP Exercises'!$J$111),'BYROW,BYCOL,MAP Exercises'!$L$111:$L$120)</f>
        <v>25.187999999999999</v>
      </c>
    </row>
    <row r="1263" spans="1:11" x14ac:dyDescent="0.4">
      <c r="A1263" t="s">
        <v>1429</v>
      </c>
      <c r="B1263" t="s">
        <v>2495</v>
      </c>
      <c r="C1263" s="1">
        <v>45057</v>
      </c>
      <c r="D1263" t="s">
        <v>15</v>
      </c>
      <c r="E1263" t="s">
        <v>167</v>
      </c>
      <c r="F1263" t="s">
        <v>16</v>
      </c>
      <c r="G1263">
        <f>YEAR(tbl_Order[[#This Row],[OrderDate]])</f>
        <v>2023</v>
      </c>
      <c r="H1263">
        <f>MONTH(tbl_Order[[#This Row],[OrderDate]])</f>
        <v>5</v>
      </c>
      <c r="I1263" t="str">
        <f>TEXT(tbl_Order[[#This Row],[OrderDate]],"mmm")</f>
        <v>May</v>
      </c>
      <c r="J1263" s="3">
        <f>SUMIFS(tbl_OrderProduct[LinePrice],tbl_OrderProduct[OrderID],tbl_Order[[#This Row],[OrderID]])</f>
        <v>58</v>
      </c>
      <c r="K1263" s="3" cm="1">
        <f t="array" ref="K1263">tbl_Order[[#This Row],[Order Price]]*_xlfn.XLOOKUP(tbl_Order[[#This Row],[Order Year]],_xlfn.ANCHORARRAY('BYROW,BYCOL,MAP Exercises'!$J$111),'BYROW,BYCOL,MAP Exercises'!$L$111:$L$120)</f>
        <v>69.599999999999994</v>
      </c>
    </row>
    <row r="1264" spans="1:11" x14ac:dyDescent="0.4">
      <c r="A1264" t="s">
        <v>1430</v>
      </c>
      <c r="B1264" t="s">
        <v>1933</v>
      </c>
      <c r="C1264" s="1">
        <v>45061</v>
      </c>
      <c r="D1264" t="s">
        <v>15</v>
      </c>
      <c r="E1264" t="s">
        <v>167</v>
      </c>
      <c r="F1264" t="s">
        <v>16</v>
      </c>
      <c r="G1264">
        <f>YEAR(tbl_Order[[#This Row],[OrderDate]])</f>
        <v>2023</v>
      </c>
      <c r="H1264">
        <f>MONTH(tbl_Order[[#This Row],[OrderDate]])</f>
        <v>5</v>
      </c>
      <c r="I1264" t="str">
        <f>TEXT(tbl_Order[[#This Row],[OrderDate]],"mmm")</f>
        <v>May</v>
      </c>
      <c r="J1264" s="3">
        <f>SUMIFS(tbl_OrderProduct[LinePrice],tbl_OrderProduct[OrderID],tbl_Order[[#This Row],[OrderID]])</f>
        <v>91.4</v>
      </c>
      <c r="K1264" s="3" cm="1">
        <f t="array" ref="K1264">tbl_Order[[#This Row],[Order Price]]*_xlfn.XLOOKUP(tbl_Order[[#This Row],[Order Year]],_xlfn.ANCHORARRAY('BYROW,BYCOL,MAP Exercises'!$J$111),'BYROW,BYCOL,MAP Exercises'!$L$111:$L$120)</f>
        <v>109.68</v>
      </c>
    </row>
    <row r="1265" spans="1:11" x14ac:dyDescent="0.4">
      <c r="A1265" t="s">
        <v>1431</v>
      </c>
      <c r="B1265" t="s">
        <v>2247</v>
      </c>
      <c r="C1265" s="1">
        <v>45063</v>
      </c>
      <c r="D1265" t="s">
        <v>15</v>
      </c>
      <c r="E1265" t="s">
        <v>167</v>
      </c>
      <c r="F1265" t="s">
        <v>16</v>
      </c>
      <c r="G1265">
        <f>YEAR(tbl_Order[[#This Row],[OrderDate]])</f>
        <v>2023</v>
      </c>
      <c r="H1265">
        <f>MONTH(tbl_Order[[#This Row],[OrderDate]])</f>
        <v>5</v>
      </c>
      <c r="I1265" t="str">
        <f>TEXT(tbl_Order[[#This Row],[OrderDate]],"mmm")</f>
        <v>May</v>
      </c>
      <c r="J1265" s="3">
        <f>SUMIFS(tbl_OrderProduct[LinePrice],tbl_OrderProduct[OrderID],tbl_Order[[#This Row],[OrderID]])</f>
        <v>116.9</v>
      </c>
      <c r="K1265" s="3" cm="1">
        <f t="array" ref="K1265">tbl_Order[[#This Row],[Order Price]]*_xlfn.XLOOKUP(tbl_Order[[#This Row],[Order Year]],_xlfn.ANCHORARRAY('BYROW,BYCOL,MAP Exercises'!$J$111),'BYROW,BYCOL,MAP Exercises'!$L$111:$L$120)</f>
        <v>140.28</v>
      </c>
    </row>
    <row r="1266" spans="1:11" x14ac:dyDescent="0.4">
      <c r="A1266" t="s">
        <v>1432</v>
      </c>
      <c r="B1266" t="s">
        <v>2390</v>
      </c>
      <c r="C1266" s="1">
        <v>45065</v>
      </c>
      <c r="D1266" t="s">
        <v>17</v>
      </c>
      <c r="E1266" t="s">
        <v>18</v>
      </c>
      <c r="F1266" t="s">
        <v>16</v>
      </c>
      <c r="G1266">
        <f>YEAR(tbl_Order[[#This Row],[OrderDate]])</f>
        <v>2023</v>
      </c>
      <c r="H1266">
        <f>MONTH(tbl_Order[[#This Row],[OrderDate]])</f>
        <v>5</v>
      </c>
      <c r="I1266" t="str">
        <f>TEXT(tbl_Order[[#This Row],[OrderDate]],"mmm")</f>
        <v>May</v>
      </c>
      <c r="J1266" s="3">
        <f>SUMIFS(tbl_OrderProduct[LinePrice],tbl_OrderProduct[OrderID],tbl_Order[[#This Row],[OrderID]])</f>
        <v>24</v>
      </c>
      <c r="K1266" s="3" cm="1">
        <f t="array" ref="K1266">tbl_Order[[#This Row],[Order Price]]*_xlfn.XLOOKUP(tbl_Order[[#This Row],[Order Year]],_xlfn.ANCHORARRAY('BYROW,BYCOL,MAP Exercises'!$J$111),'BYROW,BYCOL,MAP Exercises'!$L$111:$L$120)</f>
        <v>28.799999999999997</v>
      </c>
    </row>
    <row r="1267" spans="1:11" x14ac:dyDescent="0.4">
      <c r="A1267" t="s">
        <v>1433</v>
      </c>
      <c r="B1267" t="s">
        <v>2622</v>
      </c>
      <c r="C1267" s="1">
        <v>45065</v>
      </c>
      <c r="D1267" t="s">
        <v>15</v>
      </c>
      <c r="E1267" t="s">
        <v>18</v>
      </c>
      <c r="F1267" t="s">
        <v>16</v>
      </c>
      <c r="G1267">
        <f>YEAR(tbl_Order[[#This Row],[OrderDate]])</f>
        <v>2023</v>
      </c>
      <c r="H1267">
        <f>MONTH(tbl_Order[[#This Row],[OrderDate]])</f>
        <v>5</v>
      </c>
      <c r="I1267" t="str">
        <f>TEXT(tbl_Order[[#This Row],[OrderDate]],"mmm")</f>
        <v>May</v>
      </c>
      <c r="J1267" s="3">
        <f>SUMIFS(tbl_OrderProduct[LinePrice],tbl_OrderProduct[OrderID],tbl_Order[[#This Row],[OrderID]])</f>
        <v>245.87</v>
      </c>
      <c r="K1267" s="3" cm="1">
        <f t="array" ref="K1267">tbl_Order[[#This Row],[Order Price]]*_xlfn.XLOOKUP(tbl_Order[[#This Row],[Order Year]],_xlfn.ANCHORARRAY('BYROW,BYCOL,MAP Exercises'!$J$111),'BYROW,BYCOL,MAP Exercises'!$L$111:$L$120)</f>
        <v>295.04399999999998</v>
      </c>
    </row>
    <row r="1268" spans="1:11" x14ac:dyDescent="0.4">
      <c r="A1268" t="s">
        <v>1434</v>
      </c>
      <c r="B1268" t="s">
        <v>2019</v>
      </c>
      <c r="C1268" s="1">
        <v>45067</v>
      </c>
      <c r="D1268" t="s">
        <v>15</v>
      </c>
      <c r="E1268" t="s">
        <v>20</v>
      </c>
      <c r="F1268" t="s">
        <v>16</v>
      </c>
      <c r="G1268">
        <f>YEAR(tbl_Order[[#This Row],[OrderDate]])</f>
        <v>2023</v>
      </c>
      <c r="H1268">
        <f>MONTH(tbl_Order[[#This Row],[OrderDate]])</f>
        <v>5</v>
      </c>
      <c r="I1268" t="str">
        <f>TEXT(tbl_Order[[#This Row],[OrderDate]],"mmm")</f>
        <v>May</v>
      </c>
      <c r="J1268" s="3">
        <f>SUMIFS(tbl_OrderProduct[LinePrice],tbl_OrderProduct[OrderID],tbl_Order[[#This Row],[OrderID]])</f>
        <v>38</v>
      </c>
      <c r="K1268" s="3" cm="1">
        <f t="array" ref="K1268">tbl_Order[[#This Row],[Order Price]]*_xlfn.XLOOKUP(tbl_Order[[#This Row],[Order Year]],_xlfn.ANCHORARRAY('BYROW,BYCOL,MAP Exercises'!$J$111),'BYROW,BYCOL,MAP Exercises'!$L$111:$L$120)</f>
        <v>45.6</v>
      </c>
    </row>
    <row r="1269" spans="1:11" x14ac:dyDescent="0.4">
      <c r="A1269" t="s">
        <v>1435</v>
      </c>
      <c r="B1269" t="s">
        <v>2570</v>
      </c>
      <c r="C1269" s="1">
        <v>45070</v>
      </c>
      <c r="D1269" t="s">
        <v>15</v>
      </c>
      <c r="E1269" t="s">
        <v>18</v>
      </c>
      <c r="F1269" t="s">
        <v>16</v>
      </c>
      <c r="G1269">
        <f>YEAR(tbl_Order[[#This Row],[OrderDate]])</f>
        <v>2023</v>
      </c>
      <c r="H1269">
        <f>MONTH(tbl_Order[[#This Row],[OrderDate]])</f>
        <v>5</v>
      </c>
      <c r="I1269" t="str">
        <f>TEXT(tbl_Order[[#This Row],[OrderDate]],"mmm")</f>
        <v>May</v>
      </c>
      <c r="J1269" s="3">
        <f>SUMIFS(tbl_OrderProduct[LinePrice],tbl_OrderProduct[OrderID],tbl_Order[[#This Row],[OrderID]])</f>
        <v>183.95</v>
      </c>
      <c r="K1269" s="3" cm="1">
        <f t="array" ref="K1269">tbl_Order[[#This Row],[Order Price]]*_xlfn.XLOOKUP(tbl_Order[[#This Row],[Order Year]],_xlfn.ANCHORARRAY('BYROW,BYCOL,MAP Exercises'!$J$111),'BYROW,BYCOL,MAP Exercises'!$L$111:$L$120)</f>
        <v>220.73999999999998</v>
      </c>
    </row>
    <row r="1270" spans="1:11" x14ac:dyDescent="0.4">
      <c r="A1270" t="s">
        <v>1436</v>
      </c>
      <c r="B1270" t="s">
        <v>2336</v>
      </c>
      <c r="C1270" s="1">
        <v>45073</v>
      </c>
      <c r="D1270" t="s">
        <v>15</v>
      </c>
      <c r="E1270" t="s">
        <v>167</v>
      </c>
      <c r="F1270" t="s">
        <v>16</v>
      </c>
      <c r="G1270">
        <f>YEAR(tbl_Order[[#This Row],[OrderDate]])</f>
        <v>2023</v>
      </c>
      <c r="H1270">
        <f>MONTH(tbl_Order[[#This Row],[OrderDate]])</f>
        <v>5</v>
      </c>
      <c r="I1270" t="str">
        <f>TEXT(tbl_Order[[#This Row],[OrderDate]],"mmm")</f>
        <v>May</v>
      </c>
      <c r="J1270" s="3">
        <f>SUMIFS(tbl_OrderProduct[LinePrice],tbl_OrderProduct[OrderID],tbl_Order[[#This Row],[OrderID]])</f>
        <v>242.93</v>
      </c>
      <c r="K1270" s="3" cm="1">
        <f t="array" ref="K1270">tbl_Order[[#This Row],[Order Price]]*_xlfn.XLOOKUP(tbl_Order[[#This Row],[Order Year]],_xlfn.ANCHORARRAY('BYROW,BYCOL,MAP Exercises'!$J$111),'BYROW,BYCOL,MAP Exercises'!$L$111:$L$120)</f>
        <v>291.51600000000002</v>
      </c>
    </row>
    <row r="1271" spans="1:11" x14ac:dyDescent="0.4">
      <c r="A1271" t="s">
        <v>1437</v>
      </c>
      <c r="B1271" t="s">
        <v>2129</v>
      </c>
      <c r="C1271" s="1">
        <v>45075</v>
      </c>
      <c r="D1271" t="s">
        <v>15</v>
      </c>
      <c r="E1271" t="s">
        <v>167</v>
      </c>
      <c r="F1271" t="s">
        <v>16</v>
      </c>
      <c r="G1271">
        <f>YEAR(tbl_Order[[#This Row],[OrderDate]])</f>
        <v>2023</v>
      </c>
      <c r="H1271">
        <f>MONTH(tbl_Order[[#This Row],[OrderDate]])</f>
        <v>5</v>
      </c>
      <c r="I1271" t="str">
        <f>TEXT(tbl_Order[[#This Row],[OrderDate]],"mmm")</f>
        <v>May</v>
      </c>
      <c r="J1271" s="3">
        <f>SUMIFS(tbl_OrderProduct[LinePrice],tbl_OrderProduct[OrderID],tbl_Order[[#This Row],[OrderID]])</f>
        <v>274.34000000000003</v>
      </c>
      <c r="K1271" s="3" cm="1">
        <f t="array" ref="K1271">tbl_Order[[#This Row],[Order Price]]*_xlfn.XLOOKUP(tbl_Order[[#This Row],[Order Year]],_xlfn.ANCHORARRAY('BYROW,BYCOL,MAP Exercises'!$J$111),'BYROW,BYCOL,MAP Exercises'!$L$111:$L$120)</f>
        <v>329.20800000000003</v>
      </c>
    </row>
    <row r="1272" spans="1:11" x14ac:dyDescent="0.4">
      <c r="A1272" t="s">
        <v>1438</v>
      </c>
      <c r="B1272" t="s">
        <v>2014</v>
      </c>
      <c r="C1272" s="1">
        <v>45077</v>
      </c>
      <c r="D1272" t="s">
        <v>17</v>
      </c>
      <c r="E1272" t="s">
        <v>167</v>
      </c>
      <c r="F1272" t="s">
        <v>16</v>
      </c>
      <c r="G1272">
        <f>YEAR(tbl_Order[[#This Row],[OrderDate]])</f>
        <v>2023</v>
      </c>
      <c r="H1272">
        <f>MONTH(tbl_Order[[#This Row],[OrderDate]])</f>
        <v>5</v>
      </c>
      <c r="I1272" t="str">
        <f>TEXT(tbl_Order[[#This Row],[OrderDate]],"mmm")</f>
        <v>May</v>
      </c>
      <c r="J1272" s="3">
        <f>SUMIFS(tbl_OrderProduct[LinePrice],tbl_OrderProduct[OrderID],tbl_Order[[#This Row],[OrderID]])</f>
        <v>102.5</v>
      </c>
      <c r="K1272" s="3" cm="1">
        <f t="array" ref="K1272">tbl_Order[[#This Row],[Order Price]]*_xlfn.XLOOKUP(tbl_Order[[#This Row],[Order Year]],_xlfn.ANCHORARRAY('BYROW,BYCOL,MAP Exercises'!$J$111),'BYROW,BYCOL,MAP Exercises'!$L$111:$L$120)</f>
        <v>123</v>
      </c>
    </row>
    <row r="1273" spans="1:11" x14ac:dyDescent="0.4">
      <c r="A1273" t="s">
        <v>1439</v>
      </c>
      <c r="B1273" t="s">
        <v>2202</v>
      </c>
      <c r="C1273" s="1">
        <v>45080</v>
      </c>
      <c r="D1273" t="s">
        <v>17</v>
      </c>
      <c r="E1273" t="s">
        <v>167</v>
      </c>
      <c r="F1273" t="s">
        <v>16</v>
      </c>
      <c r="G1273">
        <f>YEAR(tbl_Order[[#This Row],[OrderDate]])</f>
        <v>2023</v>
      </c>
      <c r="H1273">
        <f>MONTH(tbl_Order[[#This Row],[OrderDate]])</f>
        <v>6</v>
      </c>
      <c r="I1273" t="str">
        <f>TEXT(tbl_Order[[#This Row],[OrderDate]],"mmm")</f>
        <v>Jun</v>
      </c>
      <c r="J1273" s="3">
        <f>SUMIFS(tbl_OrderProduct[LinePrice],tbl_OrderProduct[OrderID],tbl_Order[[#This Row],[OrderID]])</f>
        <v>125</v>
      </c>
      <c r="K1273" s="3" cm="1">
        <f t="array" ref="K1273">tbl_Order[[#This Row],[Order Price]]*_xlfn.XLOOKUP(tbl_Order[[#This Row],[Order Year]],_xlfn.ANCHORARRAY('BYROW,BYCOL,MAP Exercises'!$J$111),'BYROW,BYCOL,MAP Exercises'!$L$111:$L$120)</f>
        <v>150</v>
      </c>
    </row>
    <row r="1274" spans="1:11" x14ac:dyDescent="0.4">
      <c r="A1274" t="s">
        <v>1440</v>
      </c>
      <c r="B1274" t="s">
        <v>2067</v>
      </c>
      <c r="C1274" s="1">
        <v>45080</v>
      </c>
      <c r="D1274" t="s">
        <v>15</v>
      </c>
      <c r="E1274" t="s">
        <v>167</v>
      </c>
      <c r="F1274" t="s">
        <v>16</v>
      </c>
      <c r="G1274">
        <f>YEAR(tbl_Order[[#This Row],[OrderDate]])</f>
        <v>2023</v>
      </c>
      <c r="H1274">
        <f>MONTH(tbl_Order[[#This Row],[OrderDate]])</f>
        <v>6</v>
      </c>
      <c r="I1274" t="str">
        <f>TEXT(tbl_Order[[#This Row],[OrderDate]],"mmm")</f>
        <v>Jun</v>
      </c>
      <c r="J1274" s="3">
        <f>SUMIFS(tbl_OrderProduct[LinePrice],tbl_OrderProduct[OrderID],tbl_Order[[#This Row],[OrderID]])</f>
        <v>40.950000000000003</v>
      </c>
      <c r="K1274" s="3" cm="1">
        <f t="array" ref="K1274">tbl_Order[[#This Row],[Order Price]]*_xlfn.XLOOKUP(tbl_Order[[#This Row],[Order Year]],_xlfn.ANCHORARRAY('BYROW,BYCOL,MAP Exercises'!$J$111),'BYROW,BYCOL,MAP Exercises'!$L$111:$L$120)</f>
        <v>49.14</v>
      </c>
    </row>
    <row r="1275" spans="1:11" x14ac:dyDescent="0.4">
      <c r="A1275" t="s">
        <v>1441</v>
      </c>
      <c r="B1275" t="s">
        <v>2311</v>
      </c>
      <c r="C1275" s="1">
        <v>45083</v>
      </c>
      <c r="D1275" t="s">
        <v>15</v>
      </c>
      <c r="E1275" t="s">
        <v>167</v>
      </c>
      <c r="F1275" t="s">
        <v>16</v>
      </c>
      <c r="G1275">
        <f>YEAR(tbl_Order[[#This Row],[OrderDate]])</f>
        <v>2023</v>
      </c>
      <c r="H1275">
        <f>MONTH(tbl_Order[[#This Row],[OrderDate]])</f>
        <v>6</v>
      </c>
      <c r="I1275" t="str">
        <f>TEXT(tbl_Order[[#This Row],[OrderDate]],"mmm")</f>
        <v>Jun</v>
      </c>
      <c r="J1275" s="3">
        <f>SUMIFS(tbl_OrderProduct[LinePrice],tbl_OrderProduct[OrderID],tbl_Order[[#This Row],[OrderID]])</f>
        <v>49.49</v>
      </c>
      <c r="K1275" s="3" cm="1">
        <f t="array" ref="K1275">tbl_Order[[#This Row],[Order Price]]*_xlfn.XLOOKUP(tbl_Order[[#This Row],[Order Year]],_xlfn.ANCHORARRAY('BYROW,BYCOL,MAP Exercises'!$J$111),'BYROW,BYCOL,MAP Exercises'!$L$111:$L$120)</f>
        <v>59.387999999999998</v>
      </c>
    </row>
    <row r="1276" spans="1:11" x14ac:dyDescent="0.4">
      <c r="A1276" t="s">
        <v>1442</v>
      </c>
      <c r="B1276" t="s">
        <v>1989</v>
      </c>
      <c r="C1276" s="1">
        <v>45086</v>
      </c>
      <c r="D1276" t="s">
        <v>15</v>
      </c>
      <c r="E1276" t="s">
        <v>20</v>
      </c>
      <c r="F1276" t="s">
        <v>16</v>
      </c>
      <c r="G1276">
        <f>YEAR(tbl_Order[[#This Row],[OrderDate]])</f>
        <v>2023</v>
      </c>
      <c r="H1276">
        <f>MONTH(tbl_Order[[#This Row],[OrderDate]])</f>
        <v>6</v>
      </c>
      <c r="I1276" t="str">
        <f>TEXT(tbl_Order[[#This Row],[OrderDate]],"mmm")</f>
        <v>Jun</v>
      </c>
      <c r="J1276" s="3">
        <f>SUMIFS(tbl_OrderProduct[LinePrice],tbl_OrderProduct[OrderID],tbl_Order[[#This Row],[OrderID]])</f>
        <v>151.98000000000002</v>
      </c>
      <c r="K1276" s="3" cm="1">
        <f t="array" ref="K1276">tbl_Order[[#This Row],[Order Price]]*_xlfn.XLOOKUP(tbl_Order[[#This Row],[Order Year]],_xlfn.ANCHORARRAY('BYROW,BYCOL,MAP Exercises'!$J$111),'BYROW,BYCOL,MAP Exercises'!$L$111:$L$120)</f>
        <v>182.376</v>
      </c>
    </row>
    <row r="1277" spans="1:11" x14ac:dyDescent="0.4">
      <c r="A1277" t="s">
        <v>1443</v>
      </c>
      <c r="B1277" t="s">
        <v>2574</v>
      </c>
      <c r="C1277" s="1">
        <v>45088</v>
      </c>
      <c r="D1277" t="s">
        <v>166</v>
      </c>
      <c r="E1277" t="s">
        <v>18</v>
      </c>
      <c r="F1277" t="s">
        <v>16</v>
      </c>
      <c r="G1277">
        <f>YEAR(tbl_Order[[#This Row],[OrderDate]])</f>
        <v>2023</v>
      </c>
      <c r="H1277">
        <f>MONTH(tbl_Order[[#This Row],[OrderDate]])</f>
        <v>6</v>
      </c>
      <c r="I1277" t="str">
        <f>TEXT(tbl_Order[[#This Row],[OrderDate]],"mmm")</f>
        <v>Jun</v>
      </c>
      <c r="J1277" s="3">
        <f>SUMIFS(tbl_OrderProduct[LinePrice],tbl_OrderProduct[OrderID],tbl_Order[[#This Row],[OrderID]])</f>
        <v>109.98</v>
      </c>
      <c r="K1277" s="3" cm="1">
        <f t="array" ref="K1277">tbl_Order[[#This Row],[Order Price]]*_xlfn.XLOOKUP(tbl_Order[[#This Row],[Order Year]],_xlfn.ANCHORARRAY('BYROW,BYCOL,MAP Exercises'!$J$111),'BYROW,BYCOL,MAP Exercises'!$L$111:$L$120)</f>
        <v>131.976</v>
      </c>
    </row>
    <row r="1278" spans="1:11" x14ac:dyDescent="0.4">
      <c r="A1278" t="s">
        <v>1444</v>
      </c>
      <c r="B1278" t="s">
        <v>2655</v>
      </c>
      <c r="C1278" s="1">
        <v>45089</v>
      </c>
      <c r="D1278" t="s">
        <v>15</v>
      </c>
      <c r="E1278" t="s">
        <v>167</v>
      </c>
      <c r="F1278" t="s">
        <v>16</v>
      </c>
      <c r="G1278">
        <f>YEAR(tbl_Order[[#This Row],[OrderDate]])</f>
        <v>2023</v>
      </c>
      <c r="H1278">
        <f>MONTH(tbl_Order[[#This Row],[OrderDate]])</f>
        <v>6</v>
      </c>
      <c r="I1278" t="str">
        <f>TEXT(tbl_Order[[#This Row],[OrderDate]],"mmm")</f>
        <v>Jun</v>
      </c>
      <c r="J1278" s="3">
        <f>SUMIFS(tbl_OrderProduct[LinePrice],tbl_OrderProduct[OrderID],tbl_Order[[#This Row],[OrderID]])</f>
        <v>59.95</v>
      </c>
      <c r="K1278" s="3" cm="1">
        <f t="array" ref="K1278">tbl_Order[[#This Row],[Order Price]]*_xlfn.XLOOKUP(tbl_Order[[#This Row],[Order Year]],_xlfn.ANCHORARRAY('BYROW,BYCOL,MAP Exercises'!$J$111),'BYROW,BYCOL,MAP Exercises'!$L$111:$L$120)</f>
        <v>71.94</v>
      </c>
    </row>
    <row r="1279" spans="1:11" x14ac:dyDescent="0.4">
      <c r="A1279" t="s">
        <v>1445</v>
      </c>
      <c r="B1279" t="s">
        <v>2586</v>
      </c>
      <c r="C1279" s="1">
        <v>45093</v>
      </c>
      <c r="D1279" t="s">
        <v>17</v>
      </c>
      <c r="E1279" t="s">
        <v>18</v>
      </c>
      <c r="F1279" t="s">
        <v>16</v>
      </c>
      <c r="G1279">
        <f>YEAR(tbl_Order[[#This Row],[OrderDate]])</f>
        <v>2023</v>
      </c>
      <c r="H1279">
        <f>MONTH(tbl_Order[[#This Row],[OrderDate]])</f>
        <v>6</v>
      </c>
      <c r="I1279" t="str">
        <f>TEXT(tbl_Order[[#This Row],[OrderDate]],"mmm")</f>
        <v>Jun</v>
      </c>
      <c r="J1279" s="3">
        <f>SUMIFS(tbl_OrderProduct[LinePrice],tbl_OrderProduct[OrderID],tbl_Order[[#This Row],[OrderID]])</f>
        <v>187.99</v>
      </c>
      <c r="K1279" s="3" cm="1">
        <f t="array" ref="K1279">tbl_Order[[#This Row],[Order Price]]*_xlfn.XLOOKUP(tbl_Order[[#This Row],[Order Year]],_xlfn.ANCHORARRAY('BYROW,BYCOL,MAP Exercises'!$J$111),'BYROW,BYCOL,MAP Exercises'!$L$111:$L$120)</f>
        <v>225.58799999999999</v>
      </c>
    </row>
    <row r="1280" spans="1:11" x14ac:dyDescent="0.4">
      <c r="A1280" t="s">
        <v>1446</v>
      </c>
      <c r="B1280" t="s">
        <v>1818</v>
      </c>
      <c r="C1280" s="1">
        <v>45093</v>
      </c>
      <c r="D1280" t="s">
        <v>15</v>
      </c>
      <c r="E1280" t="s">
        <v>167</v>
      </c>
      <c r="F1280" t="s">
        <v>16</v>
      </c>
      <c r="G1280">
        <f>YEAR(tbl_Order[[#This Row],[OrderDate]])</f>
        <v>2023</v>
      </c>
      <c r="H1280">
        <f>MONTH(tbl_Order[[#This Row],[OrderDate]])</f>
        <v>6</v>
      </c>
      <c r="I1280" t="str">
        <f>TEXT(tbl_Order[[#This Row],[OrderDate]],"mmm")</f>
        <v>Jun</v>
      </c>
      <c r="J1280" s="3">
        <f>SUMIFS(tbl_OrderProduct[LinePrice],tbl_OrderProduct[OrderID],tbl_Order[[#This Row],[OrderID]])</f>
        <v>37.950000000000003</v>
      </c>
      <c r="K1280" s="3" cm="1">
        <f t="array" ref="K1280">tbl_Order[[#This Row],[Order Price]]*_xlfn.XLOOKUP(tbl_Order[[#This Row],[Order Year]],_xlfn.ANCHORARRAY('BYROW,BYCOL,MAP Exercises'!$J$111),'BYROW,BYCOL,MAP Exercises'!$L$111:$L$120)</f>
        <v>45.54</v>
      </c>
    </row>
    <row r="1281" spans="1:11" x14ac:dyDescent="0.4">
      <c r="A1281" t="s">
        <v>1447</v>
      </c>
      <c r="B1281" t="s">
        <v>1795</v>
      </c>
      <c r="C1281" s="1">
        <v>45095</v>
      </c>
      <c r="D1281" t="s">
        <v>15</v>
      </c>
      <c r="E1281" t="s">
        <v>167</v>
      </c>
      <c r="F1281" t="s">
        <v>16</v>
      </c>
      <c r="G1281">
        <f>YEAR(tbl_Order[[#This Row],[OrderDate]])</f>
        <v>2023</v>
      </c>
      <c r="H1281">
        <f>MONTH(tbl_Order[[#This Row],[OrderDate]])</f>
        <v>6</v>
      </c>
      <c r="I1281" t="str">
        <f>TEXT(tbl_Order[[#This Row],[OrderDate]],"mmm")</f>
        <v>Jun</v>
      </c>
      <c r="J1281" s="3">
        <f>SUMIFS(tbl_OrderProduct[LinePrice],tbl_OrderProduct[OrderID],tbl_Order[[#This Row],[OrderID]])</f>
        <v>19.95</v>
      </c>
      <c r="K1281" s="3" cm="1">
        <f t="array" ref="K1281">tbl_Order[[#This Row],[Order Price]]*_xlfn.XLOOKUP(tbl_Order[[#This Row],[Order Year]],_xlfn.ANCHORARRAY('BYROW,BYCOL,MAP Exercises'!$J$111),'BYROW,BYCOL,MAP Exercises'!$L$111:$L$120)</f>
        <v>23.939999999999998</v>
      </c>
    </row>
    <row r="1282" spans="1:11" x14ac:dyDescent="0.4">
      <c r="A1282" t="s">
        <v>1448</v>
      </c>
      <c r="B1282" t="s">
        <v>2139</v>
      </c>
      <c r="C1282" s="1">
        <v>45096</v>
      </c>
      <c r="D1282" t="s">
        <v>166</v>
      </c>
      <c r="E1282" t="s">
        <v>167</v>
      </c>
      <c r="F1282" t="s">
        <v>16</v>
      </c>
      <c r="G1282">
        <f>YEAR(tbl_Order[[#This Row],[OrderDate]])</f>
        <v>2023</v>
      </c>
      <c r="H1282">
        <f>MONTH(tbl_Order[[#This Row],[OrderDate]])</f>
        <v>6</v>
      </c>
      <c r="I1282" t="str">
        <f>TEXT(tbl_Order[[#This Row],[OrderDate]],"mmm")</f>
        <v>Jun</v>
      </c>
      <c r="J1282" s="3">
        <f>SUMIFS(tbl_OrderProduct[LinePrice],tbl_OrderProduct[OrderID],tbl_Order[[#This Row],[OrderID]])</f>
        <v>106</v>
      </c>
      <c r="K1282" s="3" cm="1">
        <f t="array" ref="K1282">tbl_Order[[#This Row],[Order Price]]*_xlfn.XLOOKUP(tbl_Order[[#This Row],[Order Year]],_xlfn.ANCHORARRAY('BYROW,BYCOL,MAP Exercises'!$J$111),'BYROW,BYCOL,MAP Exercises'!$L$111:$L$120)</f>
        <v>127.19999999999999</v>
      </c>
    </row>
    <row r="1283" spans="1:11" x14ac:dyDescent="0.4">
      <c r="A1283" t="s">
        <v>1449</v>
      </c>
      <c r="B1283" t="s">
        <v>2007</v>
      </c>
      <c r="C1283" s="1">
        <v>45098</v>
      </c>
      <c r="D1283" t="s">
        <v>15</v>
      </c>
      <c r="E1283" t="s">
        <v>20</v>
      </c>
      <c r="F1283" t="s">
        <v>16</v>
      </c>
      <c r="G1283">
        <f>YEAR(tbl_Order[[#This Row],[OrderDate]])</f>
        <v>2023</v>
      </c>
      <c r="H1283">
        <f>MONTH(tbl_Order[[#This Row],[OrderDate]])</f>
        <v>6</v>
      </c>
      <c r="I1283" t="str">
        <f>TEXT(tbl_Order[[#This Row],[OrderDate]],"mmm")</f>
        <v>Jun</v>
      </c>
      <c r="J1283" s="3">
        <f>SUMIFS(tbl_OrderProduct[LinePrice],tbl_OrderProduct[OrderID],tbl_Order[[#This Row],[OrderID]])</f>
        <v>40.99</v>
      </c>
      <c r="K1283" s="3" cm="1">
        <f t="array" ref="K1283">tbl_Order[[#This Row],[Order Price]]*_xlfn.XLOOKUP(tbl_Order[[#This Row],[Order Year]],_xlfn.ANCHORARRAY('BYROW,BYCOL,MAP Exercises'!$J$111),'BYROW,BYCOL,MAP Exercises'!$L$111:$L$120)</f>
        <v>49.188000000000002</v>
      </c>
    </row>
    <row r="1284" spans="1:11" x14ac:dyDescent="0.4">
      <c r="A1284" t="s">
        <v>1450</v>
      </c>
      <c r="B1284" t="s">
        <v>1771</v>
      </c>
      <c r="C1284" s="1">
        <v>45101</v>
      </c>
      <c r="D1284" t="s">
        <v>15</v>
      </c>
      <c r="E1284" t="s">
        <v>167</v>
      </c>
      <c r="F1284" t="s">
        <v>16</v>
      </c>
      <c r="G1284">
        <f>YEAR(tbl_Order[[#This Row],[OrderDate]])</f>
        <v>2023</v>
      </c>
      <c r="H1284">
        <f>MONTH(tbl_Order[[#This Row],[OrderDate]])</f>
        <v>6</v>
      </c>
      <c r="I1284" t="str">
        <f>TEXT(tbl_Order[[#This Row],[OrderDate]],"mmm")</f>
        <v>Jun</v>
      </c>
      <c r="J1284" s="3">
        <f>SUMIFS(tbl_OrderProduct[LinePrice],tbl_OrderProduct[OrderID],tbl_Order[[#This Row],[OrderID]])</f>
        <v>104.95</v>
      </c>
      <c r="K1284" s="3" cm="1">
        <f t="array" ref="K1284">tbl_Order[[#This Row],[Order Price]]*_xlfn.XLOOKUP(tbl_Order[[#This Row],[Order Year]],_xlfn.ANCHORARRAY('BYROW,BYCOL,MAP Exercises'!$J$111),'BYROW,BYCOL,MAP Exercises'!$L$111:$L$120)</f>
        <v>125.94</v>
      </c>
    </row>
    <row r="1285" spans="1:11" x14ac:dyDescent="0.4">
      <c r="A1285" t="s">
        <v>1451</v>
      </c>
      <c r="B1285" t="s">
        <v>1910</v>
      </c>
      <c r="C1285" s="1">
        <v>45103</v>
      </c>
      <c r="D1285" t="s">
        <v>15</v>
      </c>
      <c r="E1285" t="s">
        <v>20</v>
      </c>
      <c r="F1285" t="s">
        <v>16</v>
      </c>
      <c r="G1285">
        <f>YEAR(tbl_Order[[#This Row],[OrderDate]])</f>
        <v>2023</v>
      </c>
      <c r="H1285">
        <f>MONTH(tbl_Order[[#This Row],[OrderDate]])</f>
        <v>6</v>
      </c>
      <c r="I1285" t="str">
        <f>TEXT(tbl_Order[[#This Row],[OrderDate]],"mmm")</f>
        <v>Jun</v>
      </c>
      <c r="J1285" s="3">
        <f>SUMIFS(tbl_OrderProduct[LinePrice],tbl_OrderProduct[OrderID],tbl_Order[[#This Row],[OrderID]])</f>
        <v>47</v>
      </c>
      <c r="K1285" s="3" cm="1">
        <f t="array" ref="K1285">tbl_Order[[#This Row],[Order Price]]*_xlfn.XLOOKUP(tbl_Order[[#This Row],[Order Year]],_xlfn.ANCHORARRAY('BYROW,BYCOL,MAP Exercises'!$J$111),'BYROW,BYCOL,MAP Exercises'!$L$111:$L$120)</f>
        <v>56.4</v>
      </c>
    </row>
    <row r="1286" spans="1:11" x14ac:dyDescent="0.4">
      <c r="A1286" t="s">
        <v>1452</v>
      </c>
      <c r="B1286" t="s">
        <v>2049</v>
      </c>
      <c r="C1286" s="1">
        <v>45106</v>
      </c>
      <c r="D1286" t="s">
        <v>15</v>
      </c>
      <c r="E1286" t="s">
        <v>167</v>
      </c>
      <c r="F1286" t="s">
        <v>16</v>
      </c>
      <c r="G1286">
        <f>YEAR(tbl_Order[[#This Row],[OrderDate]])</f>
        <v>2023</v>
      </c>
      <c r="H1286">
        <f>MONTH(tbl_Order[[#This Row],[OrderDate]])</f>
        <v>6</v>
      </c>
      <c r="I1286" t="str">
        <f>TEXT(tbl_Order[[#This Row],[OrderDate]],"mmm")</f>
        <v>Jun</v>
      </c>
      <c r="J1286" s="3">
        <f>SUMIFS(tbl_OrderProduct[LinePrice],tbl_OrderProduct[OrderID],tbl_Order[[#This Row],[OrderID]])</f>
        <v>106.9</v>
      </c>
      <c r="K1286" s="3" cm="1">
        <f t="array" ref="K1286">tbl_Order[[#This Row],[Order Price]]*_xlfn.XLOOKUP(tbl_Order[[#This Row],[Order Year]],_xlfn.ANCHORARRAY('BYROW,BYCOL,MAP Exercises'!$J$111),'BYROW,BYCOL,MAP Exercises'!$L$111:$L$120)</f>
        <v>128.28</v>
      </c>
    </row>
    <row r="1287" spans="1:11" x14ac:dyDescent="0.4">
      <c r="A1287" t="s">
        <v>1453</v>
      </c>
      <c r="B1287" t="s">
        <v>2153</v>
      </c>
      <c r="C1287" s="1">
        <v>45108</v>
      </c>
      <c r="D1287" t="s">
        <v>15</v>
      </c>
      <c r="E1287" t="s">
        <v>18</v>
      </c>
      <c r="F1287" t="s">
        <v>16</v>
      </c>
      <c r="G1287">
        <f>YEAR(tbl_Order[[#This Row],[OrderDate]])</f>
        <v>2023</v>
      </c>
      <c r="H1287">
        <f>MONTH(tbl_Order[[#This Row],[OrderDate]])</f>
        <v>7</v>
      </c>
      <c r="I1287" t="str">
        <f>TEXT(tbl_Order[[#This Row],[OrderDate]],"mmm")</f>
        <v>Jul</v>
      </c>
      <c r="J1287" s="3">
        <f>SUMIFS(tbl_OrderProduct[LinePrice],tbl_OrderProduct[OrderID],tbl_Order[[#This Row],[OrderID]])</f>
        <v>80</v>
      </c>
      <c r="K1287" s="3" cm="1">
        <f t="array" ref="K1287">tbl_Order[[#This Row],[Order Price]]*_xlfn.XLOOKUP(tbl_Order[[#This Row],[Order Year]],_xlfn.ANCHORARRAY('BYROW,BYCOL,MAP Exercises'!$J$111),'BYROW,BYCOL,MAP Exercises'!$L$111:$L$120)</f>
        <v>96</v>
      </c>
    </row>
    <row r="1288" spans="1:11" x14ac:dyDescent="0.4">
      <c r="A1288" t="s">
        <v>1454</v>
      </c>
      <c r="B1288" t="s">
        <v>2415</v>
      </c>
      <c r="C1288" s="1">
        <v>45111</v>
      </c>
      <c r="D1288" t="s">
        <v>15</v>
      </c>
      <c r="E1288" t="s">
        <v>167</v>
      </c>
      <c r="F1288" t="s">
        <v>16</v>
      </c>
      <c r="G1288">
        <f>YEAR(tbl_Order[[#This Row],[OrderDate]])</f>
        <v>2023</v>
      </c>
      <c r="H1288">
        <f>MONTH(tbl_Order[[#This Row],[OrderDate]])</f>
        <v>7</v>
      </c>
      <c r="I1288" t="str">
        <f>TEXT(tbl_Order[[#This Row],[OrderDate]],"mmm")</f>
        <v>Jul</v>
      </c>
      <c r="J1288" s="3">
        <f>SUMIFS(tbl_OrderProduct[LinePrice],tbl_OrderProduct[OrderID],tbl_Order[[#This Row],[OrderID]])</f>
        <v>66.95</v>
      </c>
      <c r="K1288" s="3" cm="1">
        <f t="array" ref="K1288">tbl_Order[[#This Row],[Order Price]]*_xlfn.XLOOKUP(tbl_Order[[#This Row],[Order Year]],_xlfn.ANCHORARRAY('BYROW,BYCOL,MAP Exercises'!$J$111),'BYROW,BYCOL,MAP Exercises'!$L$111:$L$120)</f>
        <v>80.34</v>
      </c>
    </row>
    <row r="1289" spans="1:11" x14ac:dyDescent="0.4">
      <c r="A1289" t="s">
        <v>1455</v>
      </c>
      <c r="B1289" t="s">
        <v>2055</v>
      </c>
      <c r="C1289" s="1">
        <v>45113</v>
      </c>
      <c r="D1289" t="s">
        <v>15</v>
      </c>
      <c r="E1289" t="s">
        <v>167</v>
      </c>
      <c r="F1289" t="s">
        <v>16</v>
      </c>
      <c r="G1289">
        <f>YEAR(tbl_Order[[#This Row],[OrderDate]])</f>
        <v>2023</v>
      </c>
      <c r="H1289">
        <f>MONTH(tbl_Order[[#This Row],[OrderDate]])</f>
        <v>7</v>
      </c>
      <c r="I1289" t="str">
        <f>TEXT(tbl_Order[[#This Row],[OrderDate]],"mmm")</f>
        <v>Jul</v>
      </c>
      <c r="J1289" s="3">
        <f>SUMIFS(tbl_OrderProduct[LinePrice],tbl_OrderProduct[OrderID],tbl_Order[[#This Row],[OrderID]])</f>
        <v>41.98</v>
      </c>
      <c r="K1289" s="3" cm="1">
        <f t="array" ref="K1289">tbl_Order[[#This Row],[Order Price]]*_xlfn.XLOOKUP(tbl_Order[[#This Row],[Order Year]],_xlfn.ANCHORARRAY('BYROW,BYCOL,MAP Exercises'!$J$111),'BYROW,BYCOL,MAP Exercises'!$L$111:$L$120)</f>
        <v>50.375999999999998</v>
      </c>
    </row>
    <row r="1290" spans="1:11" x14ac:dyDescent="0.4">
      <c r="A1290" t="s">
        <v>1456</v>
      </c>
      <c r="B1290" t="s">
        <v>1758</v>
      </c>
      <c r="C1290" s="1">
        <v>45115</v>
      </c>
      <c r="D1290" t="s">
        <v>17</v>
      </c>
      <c r="E1290" t="s">
        <v>167</v>
      </c>
      <c r="F1290" t="s">
        <v>16</v>
      </c>
      <c r="G1290">
        <f>YEAR(tbl_Order[[#This Row],[OrderDate]])</f>
        <v>2023</v>
      </c>
      <c r="H1290">
        <f>MONTH(tbl_Order[[#This Row],[OrderDate]])</f>
        <v>7</v>
      </c>
      <c r="I1290" t="str">
        <f>TEXT(tbl_Order[[#This Row],[OrderDate]],"mmm")</f>
        <v>Jul</v>
      </c>
      <c r="J1290" s="3">
        <f>SUMIFS(tbl_OrderProduct[LinePrice],tbl_OrderProduct[OrderID],tbl_Order[[#This Row],[OrderID]])</f>
        <v>68.989999999999995</v>
      </c>
      <c r="K1290" s="3" cm="1">
        <f t="array" ref="K1290">tbl_Order[[#This Row],[Order Price]]*_xlfn.XLOOKUP(tbl_Order[[#This Row],[Order Year]],_xlfn.ANCHORARRAY('BYROW,BYCOL,MAP Exercises'!$J$111),'BYROW,BYCOL,MAP Exercises'!$L$111:$L$120)</f>
        <v>82.787999999999997</v>
      </c>
    </row>
    <row r="1291" spans="1:11" x14ac:dyDescent="0.4">
      <c r="A1291" t="s">
        <v>1457</v>
      </c>
      <c r="B1291" t="s">
        <v>1750</v>
      </c>
      <c r="C1291" s="1">
        <v>45116</v>
      </c>
      <c r="D1291" t="s">
        <v>17</v>
      </c>
      <c r="E1291" t="s">
        <v>18</v>
      </c>
      <c r="F1291" t="s">
        <v>16</v>
      </c>
      <c r="G1291">
        <f>YEAR(tbl_Order[[#This Row],[OrderDate]])</f>
        <v>2023</v>
      </c>
      <c r="H1291">
        <f>MONTH(tbl_Order[[#This Row],[OrderDate]])</f>
        <v>7</v>
      </c>
      <c r="I1291" t="str">
        <f>TEXT(tbl_Order[[#This Row],[OrderDate]],"mmm")</f>
        <v>Jul</v>
      </c>
      <c r="J1291" s="3">
        <f>SUMIFS(tbl_OrderProduct[LinePrice],tbl_OrderProduct[OrderID],tbl_Order[[#This Row],[OrderID]])</f>
        <v>29</v>
      </c>
      <c r="K1291" s="3" cm="1">
        <f t="array" ref="K1291">tbl_Order[[#This Row],[Order Price]]*_xlfn.XLOOKUP(tbl_Order[[#This Row],[Order Year]],_xlfn.ANCHORARRAY('BYROW,BYCOL,MAP Exercises'!$J$111),'BYROW,BYCOL,MAP Exercises'!$L$111:$L$120)</f>
        <v>34.799999999999997</v>
      </c>
    </row>
    <row r="1292" spans="1:11" x14ac:dyDescent="0.4">
      <c r="A1292" t="s">
        <v>1458</v>
      </c>
      <c r="B1292" t="s">
        <v>1902</v>
      </c>
      <c r="C1292" s="1">
        <v>45117</v>
      </c>
      <c r="D1292" t="s">
        <v>15</v>
      </c>
      <c r="E1292" t="s">
        <v>20</v>
      </c>
      <c r="F1292" t="s">
        <v>16</v>
      </c>
      <c r="G1292">
        <f>YEAR(tbl_Order[[#This Row],[OrderDate]])</f>
        <v>2023</v>
      </c>
      <c r="H1292">
        <f>MONTH(tbl_Order[[#This Row],[OrderDate]])</f>
        <v>7</v>
      </c>
      <c r="I1292" t="str">
        <f>TEXT(tbl_Order[[#This Row],[OrderDate]],"mmm")</f>
        <v>Jul</v>
      </c>
      <c r="J1292" s="3">
        <f>SUMIFS(tbl_OrderProduct[LinePrice],tbl_OrderProduct[OrderID],tbl_Order[[#This Row],[OrderID]])</f>
        <v>154.5</v>
      </c>
      <c r="K1292" s="3" cm="1">
        <f t="array" ref="K1292">tbl_Order[[#This Row],[Order Price]]*_xlfn.XLOOKUP(tbl_Order[[#This Row],[Order Year]],_xlfn.ANCHORARRAY('BYROW,BYCOL,MAP Exercises'!$J$111),'BYROW,BYCOL,MAP Exercises'!$L$111:$L$120)</f>
        <v>185.4</v>
      </c>
    </row>
    <row r="1293" spans="1:11" x14ac:dyDescent="0.4">
      <c r="A1293" t="s">
        <v>1459</v>
      </c>
      <c r="B1293" t="s">
        <v>1989</v>
      </c>
      <c r="C1293" s="1">
        <v>45119</v>
      </c>
      <c r="D1293" t="s">
        <v>15</v>
      </c>
      <c r="E1293" t="s">
        <v>167</v>
      </c>
      <c r="F1293" t="s">
        <v>16</v>
      </c>
      <c r="G1293">
        <f>YEAR(tbl_Order[[#This Row],[OrderDate]])</f>
        <v>2023</v>
      </c>
      <c r="H1293">
        <f>MONTH(tbl_Order[[#This Row],[OrderDate]])</f>
        <v>7</v>
      </c>
      <c r="I1293" t="str">
        <f>TEXT(tbl_Order[[#This Row],[OrderDate]],"mmm")</f>
        <v>Jul</v>
      </c>
      <c r="J1293" s="3">
        <f>SUMIFS(tbl_OrderProduct[LinePrice],tbl_OrderProduct[OrderID],tbl_Order[[#This Row],[OrderID]])</f>
        <v>58</v>
      </c>
      <c r="K1293" s="3" cm="1">
        <f t="array" ref="K1293">tbl_Order[[#This Row],[Order Price]]*_xlfn.XLOOKUP(tbl_Order[[#This Row],[Order Year]],_xlfn.ANCHORARRAY('BYROW,BYCOL,MAP Exercises'!$J$111),'BYROW,BYCOL,MAP Exercises'!$L$111:$L$120)</f>
        <v>69.599999999999994</v>
      </c>
    </row>
    <row r="1294" spans="1:11" x14ac:dyDescent="0.4">
      <c r="A1294" t="s">
        <v>1460</v>
      </c>
      <c r="B1294" t="s">
        <v>1939</v>
      </c>
      <c r="C1294" s="1">
        <v>45120</v>
      </c>
      <c r="D1294" t="s">
        <v>15</v>
      </c>
      <c r="E1294" t="s">
        <v>167</v>
      </c>
      <c r="F1294" t="s">
        <v>16</v>
      </c>
      <c r="G1294">
        <f>YEAR(tbl_Order[[#This Row],[OrderDate]])</f>
        <v>2023</v>
      </c>
      <c r="H1294">
        <f>MONTH(tbl_Order[[#This Row],[OrderDate]])</f>
        <v>7</v>
      </c>
      <c r="I1294" t="str">
        <f>TEXT(tbl_Order[[#This Row],[OrderDate]],"mmm")</f>
        <v>Jul</v>
      </c>
      <c r="J1294" s="3">
        <f>SUMIFS(tbl_OrderProduct[LinePrice],tbl_OrderProduct[OrderID],tbl_Order[[#This Row],[OrderID]])</f>
        <v>73.95</v>
      </c>
      <c r="K1294" s="3" cm="1">
        <f t="array" ref="K1294">tbl_Order[[#This Row],[Order Price]]*_xlfn.XLOOKUP(tbl_Order[[#This Row],[Order Year]],_xlfn.ANCHORARRAY('BYROW,BYCOL,MAP Exercises'!$J$111),'BYROW,BYCOL,MAP Exercises'!$L$111:$L$120)</f>
        <v>88.74</v>
      </c>
    </row>
    <row r="1295" spans="1:11" x14ac:dyDescent="0.4">
      <c r="A1295" t="s">
        <v>1461</v>
      </c>
      <c r="B1295" t="s">
        <v>1968</v>
      </c>
      <c r="C1295" s="1">
        <v>45120</v>
      </c>
      <c r="D1295" t="s">
        <v>166</v>
      </c>
      <c r="E1295" t="s">
        <v>20</v>
      </c>
      <c r="F1295" t="s">
        <v>16</v>
      </c>
      <c r="G1295">
        <f>YEAR(tbl_Order[[#This Row],[OrderDate]])</f>
        <v>2023</v>
      </c>
      <c r="H1295">
        <f>MONTH(tbl_Order[[#This Row],[OrderDate]])</f>
        <v>7</v>
      </c>
      <c r="I1295" t="str">
        <f>TEXT(tbl_Order[[#This Row],[OrderDate]],"mmm")</f>
        <v>Jul</v>
      </c>
      <c r="J1295" s="3">
        <f>SUMIFS(tbl_OrderProduct[LinePrice],tbl_OrderProduct[OrderID],tbl_Order[[#This Row],[OrderID]])</f>
        <v>23.95</v>
      </c>
      <c r="K1295" s="3" cm="1">
        <f t="array" ref="K1295">tbl_Order[[#This Row],[Order Price]]*_xlfn.XLOOKUP(tbl_Order[[#This Row],[Order Year]],_xlfn.ANCHORARRAY('BYROW,BYCOL,MAP Exercises'!$J$111),'BYROW,BYCOL,MAP Exercises'!$L$111:$L$120)</f>
        <v>28.74</v>
      </c>
    </row>
    <row r="1296" spans="1:11" x14ac:dyDescent="0.4">
      <c r="A1296" t="s">
        <v>1462</v>
      </c>
      <c r="B1296" t="s">
        <v>2031</v>
      </c>
      <c r="C1296" s="1">
        <v>45123</v>
      </c>
      <c r="D1296" t="s">
        <v>17</v>
      </c>
      <c r="E1296" t="s">
        <v>20</v>
      </c>
      <c r="F1296" t="s">
        <v>16</v>
      </c>
      <c r="G1296">
        <f>YEAR(tbl_Order[[#This Row],[OrderDate]])</f>
        <v>2023</v>
      </c>
      <c r="H1296">
        <f>MONTH(tbl_Order[[#This Row],[OrderDate]])</f>
        <v>7</v>
      </c>
      <c r="I1296" t="str">
        <f>TEXT(tbl_Order[[#This Row],[OrderDate]],"mmm")</f>
        <v>Jul</v>
      </c>
      <c r="J1296" s="3">
        <f>SUMIFS(tbl_OrderProduct[LinePrice],tbl_OrderProduct[OrderID],tbl_Order[[#This Row],[OrderID]])</f>
        <v>24</v>
      </c>
      <c r="K1296" s="3" cm="1">
        <f t="array" ref="K1296">tbl_Order[[#This Row],[Order Price]]*_xlfn.XLOOKUP(tbl_Order[[#This Row],[Order Year]],_xlfn.ANCHORARRAY('BYROW,BYCOL,MAP Exercises'!$J$111),'BYROW,BYCOL,MAP Exercises'!$L$111:$L$120)</f>
        <v>28.799999999999997</v>
      </c>
    </row>
    <row r="1297" spans="1:11" x14ac:dyDescent="0.4">
      <c r="A1297" t="s">
        <v>1463</v>
      </c>
      <c r="B1297" t="s">
        <v>2554</v>
      </c>
      <c r="C1297" s="1">
        <v>45125</v>
      </c>
      <c r="D1297" t="s">
        <v>17</v>
      </c>
      <c r="E1297" t="s">
        <v>20</v>
      </c>
      <c r="F1297" t="s">
        <v>16</v>
      </c>
      <c r="G1297">
        <f>YEAR(tbl_Order[[#This Row],[OrderDate]])</f>
        <v>2023</v>
      </c>
      <c r="H1297">
        <f>MONTH(tbl_Order[[#This Row],[OrderDate]])</f>
        <v>7</v>
      </c>
      <c r="I1297" t="str">
        <f>TEXT(tbl_Order[[#This Row],[OrderDate]],"mmm")</f>
        <v>Jul</v>
      </c>
      <c r="J1297" s="3">
        <f>SUMIFS(tbl_OrderProduct[LinePrice],tbl_OrderProduct[OrderID],tbl_Order[[#This Row],[OrderID]])</f>
        <v>227.48000000000002</v>
      </c>
      <c r="K1297" s="3" cm="1">
        <f t="array" ref="K1297">tbl_Order[[#This Row],[Order Price]]*_xlfn.XLOOKUP(tbl_Order[[#This Row],[Order Year]],_xlfn.ANCHORARRAY('BYROW,BYCOL,MAP Exercises'!$J$111),'BYROW,BYCOL,MAP Exercises'!$L$111:$L$120)</f>
        <v>272.976</v>
      </c>
    </row>
    <row r="1298" spans="1:11" x14ac:dyDescent="0.4">
      <c r="A1298" t="s">
        <v>1464</v>
      </c>
      <c r="B1298" t="s">
        <v>1895</v>
      </c>
      <c r="C1298" s="1">
        <v>45127</v>
      </c>
      <c r="D1298" t="s">
        <v>15</v>
      </c>
      <c r="E1298" t="s">
        <v>20</v>
      </c>
      <c r="F1298" t="s">
        <v>16</v>
      </c>
      <c r="G1298">
        <f>YEAR(tbl_Order[[#This Row],[OrderDate]])</f>
        <v>2023</v>
      </c>
      <c r="H1298">
        <f>MONTH(tbl_Order[[#This Row],[OrderDate]])</f>
        <v>7</v>
      </c>
      <c r="I1298" t="str">
        <f>TEXT(tbl_Order[[#This Row],[OrderDate]],"mmm")</f>
        <v>Jul</v>
      </c>
      <c r="J1298" s="3">
        <f>SUMIFS(tbl_OrderProduct[LinePrice],tbl_OrderProduct[OrderID],tbl_Order[[#This Row],[OrderID]])</f>
        <v>33.5</v>
      </c>
      <c r="K1298" s="3" cm="1">
        <f t="array" ref="K1298">tbl_Order[[#This Row],[Order Price]]*_xlfn.XLOOKUP(tbl_Order[[#This Row],[Order Year]],_xlfn.ANCHORARRAY('BYROW,BYCOL,MAP Exercises'!$J$111),'BYROW,BYCOL,MAP Exercises'!$L$111:$L$120)</f>
        <v>40.199999999999996</v>
      </c>
    </row>
    <row r="1299" spans="1:11" x14ac:dyDescent="0.4">
      <c r="A1299" t="s">
        <v>1465</v>
      </c>
      <c r="B1299" t="s">
        <v>1951</v>
      </c>
      <c r="C1299" s="1">
        <v>45129</v>
      </c>
      <c r="D1299" t="s">
        <v>15</v>
      </c>
      <c r="E1299" t="s">
        <v>167</v>
      </c>
      <c r="F1299" t="s">
        <v>16</v>
      </c>
      <c r="G1299">
        <f>YEAR(tbl_Order[[#This Row],[OrderDate]])</f>
        <v>2023</v>
      </c>
      <c r="H1299">
        <f>MONTH(tbl_Order[[#This Row],[OrderDate]])</f>
        <v>7</v>
      </c>
      <c r="I1299" t="str">
        <f>TEXT(tbl_Order[[#This Row],[OrderDate]],"mmm")</f>
        <v>Jul</v>
      </c>
      <c r="J1299" s="3">
        <f>SUMIFS(tbl_OrderProduct[LinePrice],tbl_OrderProduct[OrderID],tbl_Order[[#This Row],[OrderID]])</f>
        <v>40.950000000000003</v>
      </c>
      <c r="K1299" s="3" cm="1">
        <f t="array" ref="K1299">tbl_Order[[#This Row],[Order Price]]*_xlfn.XLOOKUP(tbl_Order[[#This Row],[Order Year]],_xlfn.ANCHORARRAY('BYROW,BYCOL,MAP Exercises'!$J$111),'BYROW,BYCOL,MAP Exercises'!$L$111:$L$120)</f>
        <v>49.14</v>
      </c>
    </row>
    <row r="1300" spans="1:11" x14ac:dyDescent="0.4">
      <c r="A1300" t="s">
        <v>1466</v>
      </c>
      <c r="B1300" t="s">
        <v>2241</v>
      </c>
      <c r="C1300" s="1">
        <v>45129</v>
      </c>
      <c r="D1300" t="s">
        <v>17</v>
      </c>
      <c r="E1300" t="s">
        <v>20</v>
      </c>
      <c r="F1300" t="s">
        <v>16</v>
      </c>
      <c r="G1300">
        <f>YEAR(tbl_Order[[#This Row],[OrderDate]])</f>
        <v>2023</v>
      </c>
      <c r="H1300">
        <f>MONTH(tbl_Order[[#This Row],[OrderDate]])</f>
        <v>7</v>
      </c>
      <c r="I1300" t="str">
        <f>TEXT(tbl_Order[[#This Row],[OrderDate]],"mmm")</f>
        <v>Jul</v>
      </c>
      <c r="J1300" s="3">
        <f>SUMIFS(tbl_OrderProduct[LinePrice],tbl_OrderProduct[OrderID],tbl_Order[[#This Row],[OrderID]])</f>
        <v>109.99000000000001</v>
      </c>
      <c r="K1300" s="3" cm="1">
        <f t="array" ref="K1300">tbl_Order[[#This Row],[Order Price]]*_xlfn.XLOOKUP(tbl_Order[[#This Row],[Order Year]],_xlfn.ANCHORARRAY('BYROW,BYCOL,MAP Exercises'!$J$111),'BYROW,BYCOL,MAP Exercises'!$L$111:$L$120)</f>
        <v>131.988</v>
      </c>
    </row>
    <row r="1301" spans="1:11" x14ac:dyDescent="0.4">
      <c r="A1301" t="s">
        <v>1467</v>
      </c>
      <c r="B1301" t="s">
        <v>2001</v>
      </c>
      <c r="C1301" s="1">
        <v>45132</v>
      </c>
      <c r="D1301" t="s">
        <v>17</v>
      </c>
      <c r="E1301" t="s">
        <v>18</v>
      </c>
      <c r="F1301" t="s">
        <v>16</v>
      </c>
      <c r="G1301">
        <f>YEAR(tbl_Order[[#This Row],[OrderDate]])</f>
        <v>2023</v>
      </c>
      <c r="H1301">
        <f>MONTH(tbl_Order[[#This Row],[OrderDate]])</f>
        <v>7</v>
      </c>
      <c r="I1301" t="str">
        <f>TEXT(tbl_Order[[#This Row],[OrderDate]],"mmm")</f>
        <v>Jul</v>
      </c>
      <c r="J1301" s="3">
        <f>SUMIFS(tbl_OrderProduct[LinePrice],tbl_OrderProduct[OrderID],tbl_Order[[#This Row],[OrderID]])</f>
        <v>35</v>
      </c>
      <c r="K1301" s="3" cm="1">
        <f t="array" ref="K1301">tbl_Order[[#This Row],[Order Price]]*_xlfn.XLOOKUP(tbl_Order[[#This Row],[Order Year]],_xlfn.ANCHORARRAY('BYROW,BYCOL,MAP Exercises'!$J$111),'BYROW,BYCOL,MAP Exercises'!$L$111:$L$120)</f>
        <v>42</v>
      </c>
    </row>
    <row r="1302" spans="1:11" x14ac:dyDescent="0.4">
      <c r="A1302" t="s">
        <v>1468</v>
      </c>
      <c r="B1302" t="s">
        <v>2079</v>
      </c>
      <c r="C1302" s="1">
        <v>45133</v>
      </c>
      <c r="D1302" t="s">
        <v>15</v>
      </c>
      <c r="E1302" t="s">
        <v>18</v>
      </c>
      <c r="F1302" t="s">
        <v>16</v>
      </c>
      <c r="G1302">
        <f>YEAR(tbl_Order[[#This Row],[OrderDate]])</f>
        <v>2023</v>
      </c>
      <c r="H1302">
        <f>MONTH(tbl_Order[[#This Row],[OrderDate]])</f>
        <v>7</v>
      </c>
      <c r="I1302" t="str">
        <f>TEXT(tbl_Order[[#This Row],[OrderDate]],"mmm")</f>
        <v>Jul</v>
      </c>
      <c r="J1302" s="3">
        <f>SUMIFS(tbl_OrderProduct[LinePrice],tbl_OrderProduct[OrderID],tbl_Order[[#This Row],[OrderID]])</f>
        <v>15.5</v>
      </c>
      <c r="K1302" s="3" cm="1">
        <f t="array" ref="K1302">tbl_Order[[#This Row],[Order Price]]*_xlfn.XLOOKUP(tbl_Order[[#This Row],[Order Year]],_xlfn.ANCHORARRAY('BYROW,BYCOL,MAP Exercises'!$J$111),'BYROW,BYCOL,MAP Exercises'!$L$111:$L$120)</f>
        <v>18.599999999999998</v>
      </c>
    </row>
    <row r="1303" spans="1:11" x14ac:dyDescent="0.4">
      <c r="A1303" t="s">
        <v>1469</v>
      </c>
      <c r="B1303" t="s">
        <v>2609</v>
      </c>
      <c r="C1303" s="1">
        <v>45136</v>
      </c>
      <c r="D1303" t="s">
        <v>15</v>
      </c>
      <c r="E1303" t="s">
        <v>167</v>
      </c>
      <c r="F1303" t="s">
        <v>16</v>
      </c>
      <c r="G1303">
        <f>YEAR(tbl_Order[[#This Row],[OrderDate]])</f>
        <v>2023</v>
      </c>
      <c r="H1303">
        <f>MONTH(tbl_Order[[#This Row],[OrderDate]])</f>
        <v>7</v>
      </c>
      <c r="I1303" t="str">
        <f>TEXT(tbl_Order[[#This Row],[OrderDate]],"mmm")</f>
        <v>Jul</v>
      </c>
      <c r="J1303" s="3">
        <f>SUMIFS(tbl_OrderProduct[LinePrice],tbl_OrderProduct[OrderID],tbl_Order[[#This Row],[OrderID]])</f>
        <v>47.9</v>
      </c>
      <c r="K1303" s="3" cm="1">
        <f t="array" ref="K1303">tbl_Order[[#This Row],[Order Price]]*_xlfn.XLOOKUP(tbl_Order[[#This Row],[Order Year]],_xlfn.ANCHORARRAY('BYROW,BYCOL,MAP Exercises'!$J$111),'BYROW,BYCOL,MAP Exercises'!$L$111:$L$120)</f>
        <v>57.48</v>
      </c>
    </row>
    <row r="1304" spans="1:11" x14ac:dyDescent="0.4">
      <c r="A1304" t="s">
        <v>1470</v>
      </c>
      <c r="B1304" t="s">
        <v>2078</v>
      </c>
      <c r="C1304" s="1">
        <v>45139</v>
      </c>
      <c r="D1304" t="s">
        <v>15</v>
      </c>
      <c r="E1304" t="s">
        <v>20</v>
      </c>
      <c r="F1304" t="s">
        <v>16</v>
      </c>
      <c r="G1304">
        <f>YEAR(tbl_Order[[#This Row],[OrderDate]])</f>
        <v>2023</v>
      </c>
      <c r="H1304">
        <f>MONTH(tbl_Order[[#This Row],[OrderDate]])</f>
        <v>8</v>
      </c>
      <c r="I1304" t="str">
        <f>TEXT(tbl_Order[[#This Row],[OrderDate]],"mmm")</f>
        <v>Aug</v>
      </c>
      <c r="J1304" s="3">
        <f>SUMIFS(tbl_OrderProduct[LinePrice],tbl_OrderProduct[OrderID],tbl_Order[[#This Row],[OrderID]])</f>
        <v>17</v>
      </c>
      <c r="K1304" s="3" cm="1">
        <f t="array" ref="K1304">tbl_Order[[#This Row],[Order Price]]*_xlfn.XLOOKUP(tbl_Order[[#This Row],[Order Year]],_xlfn.ANCHORARRAY('BYROW,BYCOL,MAP Exercises'!$J$111),'BYROW,BYCOL,MAP Exercises'!$L$111:$L$120)</f>
        <v>20.399999999999999</v>
      </c>
    </row>
    <row r="1305" spans="1:11" x14ac:dyDescent="0.4">
      <c r="A1305" t="s">
        <v>1471</v>
      </c>
      <c r="B1305" t="s">
        <v>2660</v>
      </c>
      <c r="C1305" s="1">
        <v>45142</v>
      </c>
      <c r="D1305" t="s">
        <v>17</v>
      </c>
      <c r="E1305" t="s">
        <v>167</v>
      </c>
      <c r="F1305" t="s">
        <v>16</v>
      </c>
      <c r="G1305">
        <f>YEAR(tbl_Order[[#This Row],[OrderDate]])</f>
        <v>2023</v>
      </c>
      <c r="H1305">
        <f>MONTH(tbl_Order[[#This Row],[OrderDate]])</f>
        <v>8</v>
      </c>
      <c r="I1305" t="str">
        <f>TEXT(tbl_Order[[#This Row],[OrderDate]],"mmm")</f>
        <v>Aug</v>
      </c>
      <c r="J1305" s="3">
        <f>SUMIFS(tbl_OrderProduct[LinePrice],tbl_OrderProduct[OrderID],tbl_Order[[#This Row],[OrderID]])</f>
        <v>174.98</v>
      </c>
      <c r="K1305" s="3" cm="1">
        <f t="array" ref="K1305">tbl_Order[[#This Row],[Order Price]]*_xlfn.XLOOKUP(tbl_Order[[#This Row],[Order Year]],_xlfn.ANCHORARRAY('BYROW,BYCOL,MAP Exercises'!$J$111),'BYROW,BYCOL,MAP Exercises'!$L$111:$L$120)</f>
        <v>209.97599999999997</v>
      </c>
    </row>
    <row r="1306" spans="1:11" x14ac:dyDescent="0.4">
      <c r="A1306" t="s">
        <v>1472</v>
      </c>
      <c r="B1306" t="s">
        <v>2152</v>
      </c>
      <c r="C1306" s="1">
        <v>45143</v>
      </c>
      <c r="D1306" t="s">
        <v>15</v>
      </c>
      <c r="E1306" t="s">
        <v>18</v>
      </c>
      <c r="F1306" t="s">
        <v>16</v>
      </c>
      <c r="G1306">
        <f>YEAR(tbl_Order[[#This Row],[OrderDate]])</f>
        <v>2023</v>
      </c>
      <c r="H1306">
        <f>MONTH(tbl_Order[[#This Row],[OrderDate]])</f>
        <v>8</v>
      </c>
      <c r="I1306" t="str">
        <f>TEXT(tbl_Order[[#This Row],[OrderDate]],"mmm")</f>
        <v>Aug</v>
      </c>
      <c r="J1306" s="3">
        <f>SUMIFS(tbl_OrderProduct[LinePrice],tbl_OrderProduct[OrderID],tbl_Order[[#This Row],[OrderID]])</f>
        <v>186.97</v>
      </c>
      <c r="K1306" s="3" cm="1">
        <f t="array" ref="K1306">tbl_Order[[#This Row],[Order Price]]*_xlfn.XLOOKUP(tbl_Order[[#This Row],[Order Year]],_xlfn.ANCHORARRAY('BYROW,BYCOL,MAP Exercises'!$J$111),'BYROW,BYCOL,MAP Exercises'!$L$111:$L$120)</f>
        <v>224.364</v>
      </c>
    </row>
    <row r="1307" spans="1:11" x14ac:dyDescent="0.4">
      <c r="A1307" t="s">
        <v>1473</v>
      </c>
      <c r="B1307" t="s">
        <v>2166</v>
      </c>
      <c r="C1307" s="1">
        <v>45143</v>
      </c>
      <c r="D1307" t="s">
        <v>15</v>
      </c>
      <c r="E1307" t="s">
        <v>18</v>
      </c>
      <c r="F1307" t="s">
        <v>16</v>
      </c>
      <c r="G1307">
        <f>YEAR(tbl_Order[[#This Row],[OrderDate]])</f>
        <v>2023</v>
      </c>
      <c r="H1307">
        <f>MONTH(tbl_Order[[#This Row],[OrderDate]])</f>
        <v>8</v>
      </c>
      <c r="I1307" t="str">
        <f>TEXT(tbl_Order[[#This Row],[OrderDate]],"mmm")</f>
        <v>Aug</v>
      </c>
      <c r="J1307" s="3">
        <f>SUMIFS(tbl_OrderProduct[LinePrice],tbl_OrderProduct[OrderID],tbl_Order[[#This Row],[OrderID]])</f>
        <v>25.9</v>
      </c>
      <c r="K1307" s="3" cm="1">
        <f t="array" ref="K1307">tbl_Order[[#This Row],[Order Price]]*_xlfn.XLOOKUP(tbl_Order[[#This Row],[Order Year]],_xlfn.ANCHORARRAY('BYROW,BYCOL,MAP Exercises'!$J$111),'BYROW,BYCOL,MAP Exercises'!$L$111:$L$120)</f>
        <v>31.08</v>
      </c>
    </row>
    <row r="1308" spans="1:11" x14ac:dyDescent="0.4">
      <c r="A1308" t="s">
        <v>1474</v>
      </c>
      <c r="B1308" t="s">
        <v>2634</v>
      </c>
      <c r="C1308" s="1">
        <v>45143</v>
      </c>
      <c r="D1308" t="s">
        <v>166</v>
      </c>
      <c r="E1308" t="s">
        <v>167</v>
      </c>
      <c r="F1308" t="s">
        <v>16</v>
      </c>
      <c r="G1308">
        <f>YEAR(tbl_Order[[#This Row],[OrderDate]])</f>
        <v>2023</v>
      </c>
      <c r="H1308">
        <f>MONTH(tbl_Order[[#This Row],[OrderDate]])</f>
        <v>8</v>
      </c>
      <c r="I1308" t="str">
        <f>TEXT(tbl_Order[[#This Row],[OrderDate]],"mmm")</f>
        <v>Aug</v>
      </c>
      <c r="J1308" s="3">
        <f>SUMIFS(tbl_OrderProduct[LinePrice],tbl_OrderProduct[OrderID],tbl_Order[[#This Row],[OrderID]])</f>
        <v>287.84000000000003</v>
      </c>
      <c r="K1308" s="3" cm="1">
        <f t="array" ref="K1308">tbl_Order[[#This Row],[Order Price]]*_xlfn.XLOOKUP(tbl_Order[[#This Row],[Order Year]],_xlfn.ANCHORARRAY('BYROW,BYCOL,MAP Exercises'!$J$111),'BYROW,BYCOL,MAP Exercises'!$L$111:$L$120)</f>
        <v>345.40800000000002</v>
      </c>
    </row>
    <row r="1309" spans="1:11" x14ac:dyDescent="0.4">
      <c r="A1309" t="s">
        <v>1475</v>
      </c>
      <c r="B1309" t="s">
        <v>2546</v>
      </c>
      <c r="C1309" s="1">
        <v>45146</v>
      </c>
      <c r="D1309" t="s">
        <v>166</v>
      </c>
      <c r="E1309" t="s">
        <v>18</v>
      </c>
      <c r="F1309" t="s">
        <v>16</v>
      </c>
      <c r="G1309">
        <f>YEAR(tbl_Order[[#This Row],[OrderDate]])</f>
        <v>2023</v>
      </c>
      <c r="H1309">
        <f>MONTH(tbl_Order[[#This Row],[OrderDate]])</f>
        <v>8</v>
      </c>
      <c r="I1309" t="str">
        <f>TEXT(tbl_Order[[#This Row],[OrderDate]],"mmm")</f>
        <v>Aug</v>
      </c>
      <c r="J1309" s="3">
        <f>SUMIFS(tbl_OrderProduct[LinePrice],tbl_OrderProduct[OrderID],tbl_Order[[#This Row],[OrderID]])</f>
        <v>20.49</v>
      </c>
      <c r="K1309" s="3" cm="1">
        <f t="array" ref="K1309">tbl_Order[[#This Row],[Order Price]]*_xlfn.XLOOKUP(tbl_Order[[#This Row],[Order Year]],_xlfn.ANCHORARRAY('BYROW,BYCOL,MAP Exercises'!$J$111),'BYROW,BYCOL,MAP Exercises'!$L$111:$L$120)</f>
        <v>24.587999999999997</v>
      </c>
    </row>
    <row r="1310" spans="1:11" x14ac:dyDescent="0.4">
      <c r="A1310" t="s">
        <v>1476</v>
      </c>
      <c r="B1310" t="s">
        <v>1823</v>
      </c>
      <c r="C1310" s="1">
        <v>45150</v>
      </c>
      <c r="D1310" t="s">
        <v>17</v>
      </c>
      <c r="E1310" t="s">
        <v>18</v>
      </c>
      <c r="F1310" t="s">
        <v>16</v>
      </c>
      <c r="G1310">
        <f>YEAR(tbl_Order[[#This Row],[OrderDate]])</f>
        <v>2023</v>
      </c>
      <c r="H1310">
        <f>MONTH(tbl_Order[[#This Row],[OrderDate]])</f>
        <v>8</v>
      </c>
      <c r="I1310" t="str">
        <f>TEXT(tbl_Order[[#This Row],[OrderDate]],"mmm")</f>
        <v>Aug</v>
      </c>
      <c r="J1310" s="3">
        <f>SUMIFS(tbl_OrderProduct[LinePrice],tbl_OrderProduct[OrderID],tbl_Order[[#This Row],[OrderID]])</f>
        <v>19.95</v>
      </c>
      <c r="K1310" s="3" cm="1">
        <f t="array" ref="K1310">tbl_Order[[#This Row],[Order Price]]*_xlfn.XLOOKUP(tbl_Order[[#This Row],[Order Year]],_xlfn.ANCHORARRAY('BYROW,BYCOL,MAP Exercises'!$J$111),'BYROW,BYCOL,MAP Exercises'!$L$111:$L$120)</f>
        <v>23.939999999999998</v>
      </c>
    </row>
    <row r="1311" spans="1:11" x14ac:dyDescent="0.4">
      <c r="A1311" t="s">
        <v>1477</v>
      </c>
      <c r="B1311" t="s">
        <v>2122</v>
      </c>
      <c r="C1311" s="1">
        <v>45152</v>
      </c>
      <c r="D1311" t="s">
        <v>15</v>
      </c>
      <c r="E1311" t="s">
        <v>18</v>
      </c>
      <c r="F1311" t="s">
        <v>16</v>
      </c>
      <c r="G1311">
        <f>YEAR(tbl_Order[[#This Row],[OrderDate]])</f>
        <v>2023</v>
      </c>
      <c r="H1311">
        <f>MONTH(tbl_Order[[#This Row],[OrderDate]])</f>
        <v>8</v>
      </c>
      <c r="I1311" t="str">
        <f>TEXT(tbl_Order[[#This Row],[OrderDate]],"mmm")</f>
        <v>Aug</v>
      </c>
      <c r="J1311" s="3">
        <f>SUMIFS(tbl_OrderProduct[LinePrice],tbl_OrderProduct[OrderID],tbl_Order[[#This Row],[OrderID]])</f>
        <v>59.849999999999994</v>
      </c>
      <c r="K1311" s="3" cm="1">
        <f t="array" ref="K1311">tbl_Order[[#This Row],[Order Price]]*_xlfn.XLOOKUP(tbl_Order[[#This Row],[Order Year]],_xlfn.ANCHORARRAY('BYROW,BYCOL,MAP Exercises'!$J$111),'BYROW,BYCOL,MAP Exercises'!$L$111:$L$120)</f>
        <v>71.819999999999993</v>
      </c>
    </row>
    <row r="1312" spans="1:11" x14ac:dyDescent="0.4">
      <c r="A1312" t="s">
        <v>1478</v>
      </c>
      <c r="B1312" t="s">
        <v>2329</v>
      </c>
      <c r="C1312" s="1">
        <v>45155</v>
      </c>
      <c r="D1312" t="s">
        <v>15</v>
      </c>
      <c r="E1312" t="s">
        <v>18</v>
      </c>
      <c r="F1312" t="s">
        <v>16</v>
      </c>
      <c r="G1312">
        <f>YEAR(tbl_Order[[#This Row],[OrderDate]])</f>
        <v>2023</v>
      </c>
      <c r="H1312">
        <f>MONTH(tbl_Order[[#This Row],[OrderDate]])</f>
        <v>8</v>
      </c>
      <c r="I1312" t="str">
        <f>TEXT(tbl_Order[[#This Row],[OrderDate]],"mmm")</f>
        <v>Aug</v>
      </c>
      <c r="J1312" s="3">
        <f>SUMIFS(tbl_OrderProduct[LinePrice],tbl_OrderProduct[OrderID],tbl_Order[[#This Row],[OrderID]])</f>
        <v>46.45</v>
      </c>
      <c r="K1312" s="3" cm="1">
        <f t="array" ref="K1312">tbl_Order[[#This Row],[Order Price]]*_xlfn.XLOOKUP(tbl_Order[[#This Row],[Order Year]],_xlfn.ANCHORARRAY('BYROW,BYCOL,MAP Exercises'!$J$111),'BYROW,BYCOL,MAP Exercises'!$L$111:$L$120)</f>
        <v>55.74</v>
      </c>
    </row>
    <row r="1313" spans="1:11" x14ac:dyDescent="0.4">
      <c r="A1313" t="s">
        <v>1479</v>
      </c>
      <c r="B1313" t="s">
        <v>1862</v>
      </c>
      <c r="C1313" s="1">
        <v>45155</v>
      </c>
      <c r="D1313" t="s">
        <v>15</v>
      </c>
      <c r="E1313" t="s">
        <v>167</v>
      </c>
      <c r="F1313" t="s">
        <v>16</v>
      </c>
      <c r="G1313">
        <f>YEAR(tbl_Order[[#This Row],[OrderDate]])</f>
        <v>2023</v>
      </c>
      <c r="H1313">
        <f>MONTH(tbl_Order[[#This Row],[OrderDate]])</f>
        <v>8</v>
      </c>
      <c r="I1313" t="str">
        <f>TEXT(tbl_Order[[#This Row],[OrderDate]],"mmm")</f>
        <v>Aug</v>
      </c>
      <c r="J1313" s="3">
        <f>SUMIFS(tbl_OrderProduct[LinePrice],tbl_OrderProduct[OrderID],tbl_Order[[#This Row],[OrderID]])</f>
        <v>49.49</v>
      </c>
      <c r="K1313" s="3" cm="1">
        <f t="array" ref="K1313">tbl_Order[[#This Row],[Order Price]]*_xlfn.XLOOKUP(tbl_Order[[#This Row],[Order Year]],_xlfn.ANCHORARRAY('BYROW,BYCOL,MAP Exercises'!$J$111),'BYROW,BYCOL,MAP Exercises'!$L$111:$L$120)</f>
        <v>59.387999999999998</v>
      </c>
    </row>
    <row r="1314" spans="1:11" x14ac:dyDescent="0.4">
      <c r="A1314" t="s">
        <v>1480</v>
      </c>
      <c r="B1314" t="s">
        <v>1924</v>
      </c>
      <c r="C1314" s="1">
        <v>45158</v>
      </c>
      <c r="D1314" t="s">
        <v>15</v>
      </c>
      <c r="E1314" t="s">
        <v>167</v>
      </c>
      <c r="F1314" t="s">
        <v>16</v>
      </c>
      <c r="G1314">
        <f>YEAR(tbl_Order[[#This Row],[OrderDate]])</f>
        <v>2023</v>
      </c>
      <c r="H1314">
        <f>MONTH(tbl_Order[[#This Row],[OrderDate]])</f>
        <v>8</v>
      </c>
      <c r="I1314" t="str">
        <f>TEXT(tbl_Order[[#This Row],[OrderDate]],"mmm")</f>
        <v>Aug</v>
      </c>
      <c r="J1314" s="3">
        <f>SUMIFS(tbl_OrderProduct[LinePrice],tbl_OrderProduct[OrderID],tbl_Order[[#This Row],[OrderID]])</f>
        <v>169.45</v>
      </c>
      <c r="K1314" s="3" cm="1">
        <f t="array" ref="K1314">tbl_Order[[#This Row],[Order Price]]*_xlfn.XLOOKUP(tbl_Order[[#This Row],[Order Year]],_xlfn.ANCHORARRAY('BYROW,BYCOL,MAP Exercises'!$J$111),'BYROW,BYCOL,MAP Exercises'!$L$111:$L$120)</f>
        <v>203.33999999999997</v>
      </c>
    </row>
    <row r="1315" spans="1:11" x14ac:dyDescent="0.4">
      <c r="A1315" t="s">
        <v>1481</v>
      </c>
      <c r="B1315" t="s">
        <v>1871</v>
      </c>
      <c r="C1315" s="1">
        <v>45158</v>
      </c>
      <c r="D1315" t="s">
        <v>15</v>
      </c>
      <c r="E1315" t="s">
        <v>167</v>
      </c>
      <c r="F1315" t="s">
        <v>16</v>
      </c>
      <c r="G1315">
        <f>YEAR(tbl_Order[[#This Row],[OrderDate]])</f>
        <v>2023</v>
      </c>
      <c r="H1315">
        <f>MONTH(tbl_Order[[#This Row],[OrderDate]])</f>
        <v>8</v>
      </c>
      <c r="I1315" t="str">
        <f>TEXT(tbl_Order[[#This Row],[OrderDate]],"mmm")</f>
        <v>Aug</v>
      </c>
      <c r="J1315" s="3">
        <f>SUMIFS(tbl_OrderProduct[LinePrice],tbl_OrderProduct[OrderID],tbl_Order[[#This Row],[OrderID]])</f>
        <v>100.95</v>
      </c>
      <c r="K1315" s="3" cm="1">
        <f t="array" ref="K1315">tbl_Order[[#This Row],[Order Price]]*_xlfn.XLOOKUP(tbl_Order[[#This Row],[Order Year]],_xlfn.ANCHORARRAY('BYROW,BYCOL,MAP Exercises'!$J$111),'BYROW,BYCOL,MAP Exercises'!$L$111:$L$120)</f>
        <v>121.14</v>
      </c>
    </row>
    <row r="1316" spans="1:11" x14ac:dyDescent="0.4">
      <c r="A1316" t="s">
        <v>1482</v>
      </c>
      <c r="B1316" t="s">
        <v>1793</v>
      </c>
      <c r="C1316" s="1">
        <v>45161</v>
      </c>
      <c r="D1316" t="s">
        <v>166</v>
      </c>
      <c r="E1316" t="s">
        <v>167</v>
      </c>
      <c r="F1316" t="s">
        <v>16</v>
      </c>
      <c r="G1316">
        <f>YEAR(tbl_Order[[#This Row],[OrderDate]])</f>
        <v>2023</v>
      </c>
      <c r="H1316">
        <f>MONTH(tbl_Order[[#This Row],[OrderDate]])</f>
        <v>8</v>
      </c>
      <c r="I1316" t="str">
        <f>TEXT(tbl_Order[[#This Row],[OrderDate]],"mmm")</f>
        <v>Aug</v>
      </c>
      <c r="J1316" s="3">
        <f>SUMIFS(tbl_OrderProduct[LinePrice],tbl_OrderProduct[OrderID],tbl_Order[[#This Row],[OrderID]])</f>
        <v>274.84000000000003</v>
      </c>
      <c r="K1316" s="3" cm="1">
        <f t="array" ref="K1316">tbl_Order[[#This Row],[Order Price]]*_xlfn.XLOOKUP(tbl_Order[[#This Row],[Order Year]],_xlfn.ANCHORARRAY('BYROW,BYCOL,MAP Exercises'!$J$111),'BYROW,BYCOL,MAP Exercises'!$L$111:$L$120)</f>
        <v>329.80800000000005</v>
      </c>
    </row>
    <row r="1317" spans="1:11" x14ac:dyDescent="0.4">
      <c r="A1317" t="s">
        <v>1483</v>
      </c>
      <c r="B1317" t="s">
        <v>2302</v>
      </c>
      <c r="C1317" s="1">
        <v>45161</v>
      </c>
      <c r="D1317" t="s">
        <v>15</v>
      </c>
      <c r="E1317" t="s">
        <v>167</v>
      </c>
      <c r="F1317" t="s">
        <v>16</v>
      </c>
      <c r="G1317">
        <f>YEAR(tbl_Order[[#This Row],[OrderDate]])</f>
        <v>2023</v>
      </c>
      <c r="H1317">
        <f>MONTH(tbl_Order[[#This Row],[OrderDate]])</f>
        <v>8</v>
      </c>
      <c r="I1317" t="str">
        <f>TEXT(tbl_Order[[#This Row],[OrderDate]],"mmm")</f>
        <v>Aug</v>
      </c>
      <c r="J1317" s="3">
        <f>SUMIFS(tbl_OrderProduct[LinePrice],tbl_OrderProduct[OrderID],tbl_Order[[#This Row],[OrderID]])</f>
        <v>205.49</v>
      </c>
      <c r="K1317" s="3" cm="1">
        <f t="array" ref="K1317">tbl_Order[[#This Row],[Order Price]]*_xlfn.XLOOKUP(tbl_Order[[#This Row],[Order Year]],_xlfn.ANCHORARRAY('BYROW,BYCOL,MAP Exercises'!$J$111),'BYROW,BYCOL,MAP Exercises'!$L$111:$L$120)</f>
        <v>246.58799999999999</v>
      </c>
    </row>
    <row r="1318" spans="1:11" x14ac:dyDescent="0.4">
      <c r="A1318" t="s">
        <v>1484</v>
      </c>
      <c r="B1318" t="s">
        <v>1937</v>
      </c>
      <c r="C1318" s="1">
        <v>45165</v>
      </c>
      <c r="D1318" t="s">
        <v>17</v>
      </c>
      <c r="E1318" t="s">
        <v>20</v>
      </c>
      <c r="F1318" t="s">
        <v>16</v>
      </c>
      <c r="G1318">
        <f>YEAR(tbl_Order[[#This Row],[OrderDate]])</f>
        <v>2023</v>
      </c>
      <c r="H1318">
        <f>MONTH(tbl_Order[[#This Row],[OrderDate]])</f>
        <v>8</v>
      </c>
      <c r="I1318" t="str">
        <f>TEXT(tbl_Order[[#This Row],[OrderDate]],"mmm")</f>
        <v>Aug</v>
      </c>
      <c r="J1318" s="3">
        <f>SUMIFS(tbl_OrderProduct[LinePrice],tbl_OrderProduct[OrderID],tbl_Order[[#This Row],[OrderID]])</f>
        <v>20.49</v>
      </c>
      <c r="K1318" s="3" cm="1">
        <f t="array" ref="K1318">tbl_Order[[#This Row],[Order Price]]*_xlfn.XLOOKUP(tbl_Order[[#This Row],[Order Year]],_xlfn.ANCHORARRAY('BYROW,BYCOL,MAP Exercises'!$J$111),'BYROW,BYCOL,MAP Exercises'!$L$111:$L$120)</f>
        <v>24.587999999999997</v>
      </c>
    </row>
    <row r="1319" spans="1:11" x14ac:dyDescent="0.4">
      <c r="A1319" t="s">
        <v>1485</v>
      </c>
      <c r="B1319" t="s">
        <v>1817</v>
      </c>
      <c r="C1319" s="1">
        <v>45168</v>
      </c>
      <c r="D1319" t="s">
        <v>166</v>
      </c>
      <c r="E1319" t="s">
        <v>18</v>
      </c>
      <c r="F1319" t="s">
        <v>16</v>
      </c>
      <c r="G1319">
        <f>YEAR(tbl_Order[[#This Row],[OrderDate]])</f>
        <v>2023</v>
      </c>
      <c r="H1319">
        <f>MONTH(tbl_Order[[#This Row],[OrderDate]])</f>
        <v>8</v>
      </c>
      <c r="I1319" t="str">
        <f>TEXT(tbl_Order[[#This Row],[OrderDate]],"mmm")</f>
        <v>Aug</v>
      </c>
      <c r="J1319" s="3">
        <f>SUMIFS(tbl_OrderProduct[LinePrice],tbl_OrderProduct[OrderID],tbl_Order[[#This Row],[OrderID]])</f>
        <v>82.95</v>
      </c>
      <c r="K1319" s="3" cm="1">
        <f t="array" ref="K1319">tbl_Order[[#This Row],[Order Price]]*_xlfn.XLOOKUP(tbl_Order[[#This Row],[Order Year]],_xlfn.ANCHORARRAY('BYROW,BYCOL,MAP Exercises'!$J$111),'BYROW,BYCOL,MAP Exercises'!$L$111:$L$120)</f>
        <v>99.54</v>
      </c>
    </row>
    <row r="1320" spans="1:11" x14ac:dyDescent="0.4">
      <c r="A1320" t="s">
        <v>1486</v>
      </c>
      <c r="B1320" t="s">
        <v>1807</v>
      </c>
      <c r="C1320" s="1">
        <v>45170</v>
      </c>
      <c r="D1320" t="s">
        <v>17</v>
      </c>
      <c r="E1320" t="s">
        <v>167</v>
      </c>
      <c r="F1320" t="s">
        <v>16</v>
      </c>
      <c r="G1320">
        <f>YEAR(tbl_Order[[#This Row],[OrderDate]])</f>
        <v>2023</v>
      </c>
      <c r="H1320">
        <f>MONTH(tbl_Order[[#This Row],[OrderDate]])</f>
        <v>9</v>
      </c>
      <c r="I1320" t="str">
        <f>TEXT(tbl_Order[[#This Row],[OrderDate]],"mmm")</f>
        <v>Sep</v>
      </c>
      <c r="J1320" s="3">
        <f>SUMIFS(tbl_OrderProduct[LinePrice],tbl_OrderProduct[OrderID],tbl_Order[[#This Row],[OrderID]])</f>
        <v>20.49</v>
      </c>
      <c r="K1320" s="3" cm="1">
        <f t="array" ref="K1320">tbl_Order[[#This Row],[Order Price]]*_xlfn.XLOOKUP(tbl_Order[[#This Row],[Order Year]],_xlfn.ANCHORARRAY('BYROW,BYCOL,MAP Exercises'!$J$111),'BYROW,BYCOL,MAP Exercises'!$L$111:$L$120)</f>
        <v>24.587999999999997</v>
      </c>
    </row>
    <row r="1321" spans="1:11" x14ac:dyDescent="0.4">
      <c r="A1321" t="s">
        <v>1487</v>
      </c>
      <c r="B1321" t="s">
        <v>1827</v>
      </c>
      <c r="C1321" s="1">
        <v>45170</v>
      </c>
      <c r="D1321" t="s">
        <v>15</v>
      </c>
      <c r="E1321" t="s">
        <v>18</v>
      </c>
      <c r="F1321" t="s">
        <v>16</v>
      </c>
      <c r="G1321">
        <f>YEAR(tbl_Order[[#This Row],[OrderDate]])</f>
        <v>2023</v>
      </c>
      <c r="H1321">
        <f>MONTH(tbl_Order[[#This Row],[OrderDate]])</f>
        <v>9</v>
      </c>
      <c r="I1321" t="str">
        <f>TEXT(tbl_Order[[#This Row],[OrderDate]],"mmm")</f>
        <v>Sep</v>
      </c>
      <c r="J1321" s="3">
        <f>SUMIFS(tbl_OrderProduct[LinePrice],tbl_OrderProduct[OrderID],tbl_Order[[#This Row],[OrderID]])</f>
        <v>45</v>
      </c>
      <c r="K1321" s="3" cm="1">
        <f t="array" ref="K1321">tbl_Order[[#This Row],[Order Price]]*_xlfn.XLOOKUP(tbl_Order[[#This Row],[Order Year]],_xlfn.ANCHORARRAY('BYROW,BYCOL,MAP Exercises'!$J$111),'BYROW,BYCOL,MAP Exercises'!$L$111:$L$120)</f>
        <v>54</v>
      </c>
    </row>
    <row r="1322" spans="1:11" x14ac:dyDescent="0.4">
      <c r="A1322" t="s">
        <v>1488</v>
      </c>
      <c r="B1322" t="s">
        <v>1991</v>
      </c>
      <c r="C1322" s="1">
        <v>45171</v>
      </c>
      <c r="D1322" t="s">
        <v>15</v>
      </c>
      <c r="E1322" t="s">
        <v>18</v>
      </c>
      <c r="F1322" t="s">
        <v>16</v>
      </c>
      <c r="G1322">
        <f>YEAR(tbl_Order[[#This Row],[OrderDate]])</f>
        <v>2023</v>
      </c>
      <c r="H1322">
        <f>MONTH(tbl_Order[[#This Row],[OrderDate]])</f>
        <v>9</v>
      </c>
      <c r="I1322" t="str">
        <f>TEXT(tbl_Order[[#This Row],[OrderDate]],"mmm")</f>
        <v>Sep</v>
      </c>
      <c r="J1322" s="3">
        <f>SUMIFS(tbl_OrderProduct[LinePrice],tbl_OrderProduct[OrderID],tbl_Order[[#This Row],[OrderID]])</f>
        <v>55.95</v>
      </c>
      <c r="K1322" s="3" cm="1">
        <f t="array" ref="K1322">tbl_Order[[#This Row],[Order Price]]*_xlfn.XLOOKUP(tbl_Order[[#This Row],[Order Year]],_xlfn.ANCHORARRAY('BYROW,BYCOL,MAP Exercises'!$J$111),'BYROW,BYCOL,MAP Exercises'!$L$111:$L$120)</f>
        <v>67.14</v>
      </c>
    </row>
    <row r="1323" spans="1:11" x14ac:dyDescent="0.4">
      <c r="A1323" t="s">
        <v>1489</v>
      </c>
      <c r="B1323" t="s">
        <v>2316</v>
      </c>
      <c r="C1323" s="1">
        <v>45173</v>
      </c>
      <c r="D1323" t="s">
        <v>15</v>
      </c>
      <c r="E1323" t="s">
        <v>167</v>
      </c>
      <c r="F1323" t="s">
        <v>16</v>
      </c>
      <c r="G1323">
        <f>YEAR(tbl_Order[[#This Row],[OrderDate]])</f>
        <v>2023</v>
      </c>
      <c r="H1323">
        <f>MONTH(tbl_Order[[#This Row],[OrderDate]])</f>
        <v>9</v>
      </c>
      <c r="I1323" t="str">
        <f>TEXT(tbl_Order[[#This Row],[OrderDate]],"mmm")</f>
        <v>Sep</v>
      </c>
      <c r="J1323" s="3">
        <f>SUMIFS(tbl_OrderProduct[LinePrice],tbl_OrderProduct[OrderID],tbl_Order[[#This Row],[OrderID]])</f>
        <v>278.5</v>
      </c>
      <c r="K1323" s="3" cm="1">
        <f t="array" ref="K1323">tbl_Order[[#This Row],[Order Price]]*_xlfn.XLOOKUP(tbl_Order[[#This Row],[Order Year]],_xlfn.ANCHORARRAY('BYROW,BYCOL,MAP Exercises'!$J$111),'BYROW,BYCOL,MAP Exercises'!$L$111:$L$120)</f>
        <v>334.2</v>
      </c>
    </row>
    <row r="1324" spans="1:11" x14ac:dyDescent="0.4">
      <c r="A1324" t="s">
        <v>1490</v>
      </c>
      <c r="B1324" t="s">
        <v>1814</v>
      </c>
      <c r="C1324" s="1">
        <v>45175</v>
      </c>
      <c r="D1324" t="s">
        <v>17</v>
      </c>
      <c r="E1324" t="s">
        <v>167</v>
      </c>
      <c r="F1324" t="s">
        <v>16</v>
      </c>
      <c r="G1324">
        <f>YEAR(tbl_Order[[#This Row],[OrderDate]])</f>
        <v>2023</v>
      </c>
      <c r="H1324">
        <f>MONTH(tbl_Order[[#This Row],[OrderDate]])</f>
        <v>9</v>
      </c>
      <c r="I1324" t="str">
        <f>TEXT(tbl_Order[[#This Row],[OrderDate]],"mmm")</f>
        <v>Sep</v>
      </c>
      <c r="J1324" s="3">
        <f>SUMIFS(tbl_OrderProduct[LinePrice],tbl_OrderProduct[OrderID],tbl_Order[[#This Row],[OrderID]])</f>
        <v>457.76000000000005</v>
      </c>
      <c r="K1324" s="3" cm="1">
        <f t="array" ref="K1324">tbl_Order[[#This Row],[Order Price]]*_xlfn.XLOOKUP(tbl_Order[[#This Row],[Order Year]],_xlfn.ANCHORARRAY('BYROW,BYCOL,MAP Exercises'!$J$111),'BYROW,BYCOL,MAP Exercises'!$L$111:$L$120)</f>
        <v>549.31200000000001</v>
      </c>
    </row>
    <row r="1325" spans="1:11" x14ac:dyDescent="0.4">
      <c r="A1325" t="s">
        <v>1491</v>
      </c>
      <c r="B1325" t="s">
        <v>1974</v>
      </c>
      <c r="C1325" s="1">
        <v>45177</v>
      </c>
      <c r="D1325" t="s">
        <v>166</v>
      </c>
      <c r="E1325" t="s">
        <v>18</v>
      </c>
      <c r="F1325" t="s">
        <v>16</v>
      </c>
      <c r="G1325">
        <f>YEAR(tbl_Order[[#This Row],[OrderDate]])</f>
        <v>2023</v>
      </c>
      <c r="H1325">
        <f>MONTH(tbl_Order[[#This Row],[OrderDate]])</f>
        <v>9</v>
      </c>
      <c r="I1325" t="str">
        <f>TEXT(tbl_Order[[#This Row],[OrderDate]],"mmm")</f>
        <v>Sep</v>
      </c>
      <c r="J1325" s="3">
        <f>SUMIFS(tbl_OrderProduct[LinePrice],tbl_OrderProduct[OrderID],tbl_Order[[#This Row],[OrderID]])</f>
        <v>358.89</v>
      </c>
      <c r="K1325" s="3" cm="1">
        <f t="array" ref="K1325">tbl_Order[[#This Row],[Order Price]]*_xlfn.XLOOKUP(tbl_Order[[#This Row],[Order Year]],_xlfn.ANCHORARRAY('BYROW,BYCOL,MAP Exercises'!$J$111),'BYROW,BYCOL,MAP Exercises'!$L$111:$L$120)</f>
        <v>430.66799999999995</v>
      </c>
    </row>
    <row r="1326" spans="1:11" x14ac:dyDescent="0.4">
      <c r="A1326" t="s">
        <v>1492</v>
      </c>
      <c r="B1326" t="s">
        <v>2425</v>
      </c>
      <c r="C1326" s="1">
        <v>45178</v>
      </c>
      <c r="D1326" t="s">
        <v>15</v>
      </c>
      <c r="E1326" t="s">
        <v>167</v>
      </c>
      <c r="F1326" t="s">
        <v>16</v>
      </c>
      <c r="G1326">
        <f>YEAR(tbl_Order[[#This Row],[OrderDate]])</f>
        <v>2023</v>
      </c>
      <c r="H1326">
        <f>MONTH(tbl_Order[[#This Row],[OrderDate]])</f>
        <v>9</v>
      </c>
      <c r="I1326" t="str">
        <f>TEXT(tbl_Order[[#This Row],[OrderDate]],"mmm")</f>
        <v>Sep</v>
      </c>
      <c r="J1326" s="3">
        <f>SUMIFS(tbl_OrderProduct[LinePrice],tbl_OrderProduct[OrderID],tbl_Order[[#This Row],[OrderID]])</f>
        <v>123.9</v>
      </c>
      <c r="K1326" s="3" cm="1">
        <f t="array" ref="K1326">tbl_Order[[#This Row],[Order Price]]*_xlfn.XLOOKUP(tbl_Order[[#This Row],[Order Year]],_xlfn.ANCHORARRAY('BYROW,BYCOL,MAP Exercises'!$J$111),'BYROW,BYCOL,MAP Exercises'!$L$111:$L$120)</f>
        <v>148.68</v>
      </c>
    </row>
    <row r="1327" spans="1:11" x14ac:dyDescent="0.4">
      <c r="A1327" t="s">
        <v>1493</v>
      </c>
      <c r="B1327" t="s">
        <v>2140</v>
      </c>
      <c r="C1327" s="1">
        <v>45179</v>
      </c>
      <c r="D1327" t="s">
        <v>15</v>
      </c>
      <c r="E1327" t="s">
        <v>20</v>
      </c>
      <c r="F1327" t="s">
        <v>16</v>
      </c>
      <c r="G1327">
        <f>YEAR(tbl_Order[[#This Row],[OrderDate]])</f>
        <v>2023</v>
      </c>
      <c r="H1327">
        <f>MONTH(tbl_Order[[#This Row],[OrderDate]])</f>
        <v>9</v>
      </c>
      <c r="I1327" t="str">
        <f>TEXT(tbl_Order[[#This Row],[OrderDate]],"mmm")</f>
        <v>Sep</v>
      </c>
      <c r="J1327" s="3">
        <f>SUMIFS(tbl_OrderProduct[LinePrice],tbl_OrderProduct[OrderID],tbl_Order[[#This Row],[OrderID]])</f>
        <v>66</v>
      </c>
      <c r="K1327" s="3" cm="1">
        <f t="array" ref="K1327">tbl_Order[[#This Row],[Order Price]]*_xlfn.XLOOKUP(tbl_Order[[#This Row],[Order Year]],_xlfn.ANCHORARRAY('BYROW,BYCOL,MAP Exercises'!$J$111),'BYROW,BYCOL,MAP Exercises'!$L$111:$L$120)</f>
        <v>79.2</v>
      </c>
    </row>
    <row r="1328" spans="1:11" x14ac:dyDescent="0.4">
      <c r="A1328" t="s">
        <v>1494</v>
      </c>
      <c r="B1328" t="s">
        <v>2413</v>
      </c>
      <c r="C1328" s="1">
        <v>45182</v>
      </c>
      <c r="D1328" t="s">
        <v>15</v>
      </c>
      <c r="E1328" t="s">
        <v>20</v>
      </c>
      <c r="F1328" t="s">
        <v>16</v>
      </c>
      <c r="G1328">
        <f>YEAR(tbl_Order[[#This Row],[OrderDate]])</f>
        <v>2023</v>
      </c>
      <c r="H1328">
        <f>MONTH(tbl_Order[[#This Row],[OrderDate]])</f>
        <v>9</v>
      </c>
      <c r="I1328" t="str">
        <f>TEXT(tbl_Order[[#This Row],[OrderDate]],"mmm")</f>
        <v>Sep</v>
      </c>
      <c r="J1328" s="3">
        <f>SUMIFS(tbl_OrderProduct[LinePrice],tbl_OrderProduct[OrderID],tbl_Order[[#This Row],[OrderID]])</f>
        <v>16.5</v>
      </c>
      <c r="K1328" s="3" cm="1">
        <f t="array" ref="K1328">tbl_Order[[#This Row],[Order Price]]*_xlfn.XLOOKUP(tbl_Order[[#This Row],[Order Year]],_xlfn.ANCHORARRAY('BYROW,BYCOL,MAP Exercises'!$J$111),'BYROW,BYCOL,MAP Exercises'!$L$111:$L$120)</f>
        <v>19.8</v>
      </c>
    </row>
    <row r="1329" spans="1:11" x14ac:dyDescent="0.4">
      <c r="A1329" t="s">
        <v>1495</v>
      </c>
      <c r="B1329" t="s">
        <v>2324</v>
      </c>
      <c r="C1329" s="1">
        <v>45185</v>
      </c>
      <c r="D1329" t="s">
        <v>15</v>
      </c>
      <c r="E1329" t="s">
        <v>167</v>
      </c>
      <c r="F1329" t="s">
        <v>16</v>
      </c>
      <c r="G1329">
        <f>YEAR(tbl_Order[[#This Row],[OrderDate]])</f>
        <v>2023</v>
      </c>
      <c r="H1329">
        <f>MONTH(tbl_Order[[#This Row],[OrderDate]])</f>
        <v>9</v>
      </c>
      <c r="I1329" t="str">
        <f>TEXT(tbl_Order[[#This Row],[OrderDate]],"mmm")</f>
        <v>Sep</v>
      </c>
      <c r="J1329" s="3">
        <f>SUMIFS(tbl_OrderProduct[LinePrice],tbl_OrderProduct[OrderID],tbl_Order[[#This Row],[OrderID]])</f>
        <v>123.48</v>
      </c>
      <c r="K1329" s="3" cm="1">
        <f t="array" ref="K1329">tbl_Order[[#This Row],[Order Price]]*_xlfn.XLOOKUP(tbl_Order[[#This Row],[Order Year]],_xlfn.ANCHORARRAY('BYROW,BYCOL,MAP Exercises'!$J$111),'BYROW,BYCOL,MAP Exercises'!$L$111:$L$120)</f>
        <v>148.17599999999999</v>
      </c>
    </row>
    <row r="1330" spans="1:11" x14ac:dyDescent="0.4">
      <c r="A1330" t="s">
        <v>1496</v>
      </c>
      <c r="B1330" t="s">
        <v>1850</v>
      </c>
      <c r="C1330" s="1">
        <v>45187</v>
      </c>
      <c r="D1330" t="s">
        <v>15</v>
      </c>
      <c r="E1330" t="s">
        <v>167</v>
      </c>
      <c r="F1330" t="s">
        <v>16</v>
      </c>
      <c r="G1330">
        <f>YEAR(tbl_Order[[#This Row],[OrderDate]])</f>
        <v>2023</v>
      </c>
      <c r="H1330">
        <f>MONTH(tbl_Order[[#This Row],[OrderDate]])</f>
        <v>9</v>
      </c>
      <c r="I1330" t="str">
        <f>TEXT(tbl_Order[[#This Row],[OrderDate]],"mmm")</f>
        <v>Sep</v>
      </c>
      <c r="J1330" s="3">
        <f>SUMIFS(tbl_OrderProduct[LinePrice],tbl_OrderProduct[OrderID],tbl_Order[[#This Row],[OrderID]])</f>
        <v>48</v>
      </c>
      <c r="K1330" s="3" cm="1">
        <f t="array" ref="K1330">tbl_Order[[#This Row],[Order Price]]*_xlfn.XLOOKUP(tbl_Order[[#This Row],[Order Year]],_xlfn.ANCHORARRAY('BYROW,BYCOL,MAP Exercises'!$J$111),'BYROW,BYCOL,MAP Exercises'!$L$111:$L$120)</f>
        <v>57.599999999999994</v>
      </c>
    </row>
    <row r="1331" spans="1:11" x14ac:dyDescent="0.4">
      <c r="A1331" t="s">
        <v>1497</v>
      </c>
      <c r="B1331" t="s">
        <v>2475</v>
      </c>
      <c r="C1331" s="1">
        <v>45188</v>
      </c>
      <c r="D1331" t="s">
        <v>166</v>
      </c>
      <c r="E1331" t="s">
        <v>20</v>
      </c>
      <c r="F1331" t="s">
        <v>16</v>
      </c>
      <c r="G1331">
        <f>YEAR(tbl_Order[[#This Row],[OrderDate]])</f>
        <v>2023</v>
      </c>
      <c r="H1331">
        <f>MONTH(tbl_Order[[#This Row],[OrderDate]])</f>
        <v>9</v>
      </c>
      <c r="I1331" t="str">
        <f>TEXT(tbl_Order[[#This Row],[OrderDate]],"mmm")</f>
        <v>Sep</v>
      </c>
      <c r="J1331" s="3">
        <f>SUMIFS(tbl_OrderProduct[LinePrice],tbl_OrderProduct[OrderID],tbl_Order[[#This Row],[OrderID]])</f>
        <v>34.99</v>
      </c>
      <c r="K1331" s="3" cm="1">
        <f t="array" ref="K1331">tbl_Order[[#This Row],[Order Price]]*_xlfn.XLOOKUP(tbl_Order[[#This Row],[Order Year]],_xlfn.ANCHORARRAY('BYROW,BYCOL,MAP Exercises'!$J$111),'BYROW,BYCOL,MAP Exercises'!$L$111:$L$120)</f>
        <v>41.988</v>
      </c>
    </row>
    <row r="1332" spans="1:11" x14ac:dyDescent="0.4">
      <c r="A1332" t="s">
        <v>1498</v>
      </c>
      <c r="B1332" t="s">
        <v>2459</v>
      </c>
      <c r="C1332" s="1">
        <v>45188</v>
      </c>
      <c r="D1332" t="s">
        <v>17</v>
      </c>
      <c r="E1332" t="s">
        <v>167</v>
      </c>
      <c r="F1332" t="s">
        <v>16</v>
      </c>
      <c r="G1332">
        <f>YEAR(tbl_Order[[#This Row],[OrderDate]])</f>
        <v>2023</v>
      </c>
      <c r="H1332">
        <f>MONTH(tbl_Order[[#This Row],[OrderDate]])</f>
        <v>9</v>
      </c>
      <c r="I1332" t="str">
        <f>TEXT(tbl_Order[[#This Row],[OrderDate]],"mmm")</f>
        <v>Sep</v>
      </c>
      <c r="J1332" s="3">
        <f>SUMIFS(tbl_OrderProduct[LinePrice],tbl_OrderProduct[OrderID],tbl_Order[[#This Row],[OrderID]])</f>
        <v>60.95</v>
      </c>
      <c r="K1332" s="3" cm="1">
        <f t="array" ref="K1332">tbl_Order[[#This Row],[Order Price]]*_xlfn.XLOOKUP(tbl_Order[[#This Row],[Order Year]],_xlfn.ANCHORARRAY('BYROW,BYCOL,MAP Exercises'!$J$111),'BYROW,BYCOL,MAP Exercises'!$L$111:$L$120)</f>
        <v>73.14</v>
      </c>
    </row>
    <row r="1333" spans="1:11" x14ac:dyDescent="0.4">
      <c r="A1333" t="s">
        <v>1499</v>
      </c>
      <c r="B1333" t="s">
        <v>2016</v>
      </c>
      <c r="C1333" s="1">
        <v>45190</v>
      </c>
      <c r="D1333" t="s">
        <v>17</v>
      </c>
      <c r="E1333" t="s">
        <v>167</v>
      </c>
      <c r="F1333" t="s">
        <v>16</v>
      </c>
      <c r="G1333">
        <f>YEAR(tbl_Order[[#This Row],[OrderDate]])</f>
        <v>2023</v>
      </c>
      <c r="H1333">
        <f>MONTH(tbl_Order[[#This Row],[OrderDate]])</f>
        <v>9</v>
      </c>
      <c r="I1333" t="str">
        <f>TEXT(tbl_Order[[#This Row],[OrderDate]],"mmm")</f>
        <v>Sep</v>
      </c>
      <c r="J1333" s="3">
        <f>SUMIFS(tbl_OrderProduct[LinePrice],tbl_OrderProduct[OrderID],tbl_Order[[#This Row],[OrderID]])</f>
        <v>24</v>
      </c>
      <c r="K1333" s="3" cm="1">
        <f t="array" ref="K1333">tbl_Order[[#This Row],[Order Price]]*_xlfn.XLOOKUP(tbl_Order[[#This Row],[Order Year]],_xlfn.ANCHORARRAY('BYROW,BYCOL,MAP Exercises'!$J$111),'BYROW,BYCOL,MAP Exercises'!$L$111:$L$120)</f>
        <v>28.799999999999997</v>
      </c>
    </row>
    <row r="1334" spans="1:11" x14ac:dyDescent="0.4">
      <c r="A1334" t="s">
        <v>1500</v>
      </c>
      <c r="B1334" t="s">
        <v>2473</v>
      </c>
      <c r="C1334" s="1">
        <v>45194</v>
      </c>
      <c r="D1334" t="s">
        <v>15</v>
      </c>
      <c r="E1334" t="s">
        <v>167</v>
      </c>
      <c r="F1334" t="s">
        <v>16</v>
      </c>
      <c r="G1334">
        <f>YEAR(tbl_Order[[#This Row],[OrderDate]])</f>
        <v>2023</v>
      </c>
      <c r="H1334">
        <f>MONTH(tbl_Order[[#This Row],[OrderDate]])</f>
        <v>9</v>
      </c>
      <c r="I1334" t="str">
        <f>TEXT(tbl_Order[[#This Row],[OrderDate]],"mmm")</f>
        <v>Sep</v>
      </c>
      <c r="J1334" s="3">
        <f>SUMIFS(tbl_OrderProduct[LinePrice],tbl_OrderProduct[OrderID],tbl_Order[[#This Row],[OrderID]])</f>
        <v>184.43</v>
      </c>
      <c r="K1334" s="3" cm="1">
        <f t="array" ref="K1334">tbl_Order[[#This Row],[Order Price]]*_xlfn.XLOOKUP(tbl_Order[[#This Row],[Order Year]],_xlfn.ANCHORARRAY('BYROW,BYCOL,MAP Exercises'!$J$111),'BYROW,BYCOL,MAP Exercises'!$L$111:$L$120)</f>
        <v>221.316</v>
      </c>
    </row>
    <row r="1335" spans="1:11" x14ac:dyDescent="0.4">
      <c r="A1335" t="s">
        <v>1501</v>
      </c>
      <c r="B1335" t="s">
        <v>2225</v>
      </c>
      <c r="C1335" s="1">
        <v>45198</v>
      </c>
      <c r="D1335" t="s">
        <v>166</v>
      </c>
      <c r="E1335" t="s">
        <v>20</v>
      </c>
      <c r="F1335" t="s">
        <v>16</v>
      </c>
      <c r="G1335">
        <f>YEAR(tbl_Order[[#This Row],[OrderDate]])</f>
        <v>2023</v>
      </c>
      <c r="H1335">
        <f>MONTH(tbl_Order[[#This Row],[OrderDate]])</f>
        <v>9</v>
      </c>
      <c r="I1335" t="str">
        <f>TEXT(tbl_Order[[#This Row],[OrderDate]],"mmm")</f>
        <v>Sep</v>
      </c>
      <c r="J1335" s="3">
        <f>SUMIFS(tbl_OrderProduct[LinePrice],tbl_OrderProduct[OrderID],tbl_Order[[#This Row],[OrderID]])</f>
        <v>73.95</v>
      </c>
      <c r="K1335" s="3" cm="1">
        <f t="array" ref="K1335">tbl_Order[[#This Row],[Order Price]]*_xlfn.XLOOKUP(tbl_Order[[#This Row],[Order Year]],_xlfn.ANCHORARRAY('BYROW,BYCOL,MAP Exercises'!$J$111),'BYROW,BYCOL,MAP Exercises'!$L$111:$L$120)</f>
        <v>88.74</v>
      </c>
    </row>
    <row r="1336" spans="1:11" x14ac:dyDescent="0.4">
      <c r="A1336" t="s">
        <v>1502</v>
      </c>
      <c r="B1336" t="s">
        <v>2595</v>
      </c>
      <c r="C1336" s="1">
        <v>45201</v>
      </c>
      <c r="D1336" t="s">
        <v>15</v>
      </c>
      <c r="E1336" t="s">
        <v>20</v>
      </c>
      <c r="F1336" t="s">
        <v>16</v>
      </c>
      <c r="G1336">
        <f>YEAR(tbl_Order[[#This Row],[OrderDate]])</f>
        <v>2023</v>
      </c>
      <c r="H1336">
        <f>MONTH(tbl_Order[[#This Row],[OrderDate]])</f>
        <v>10</v>
      </c>
      <c r="I1336" t="str">
        <f>TEXT(tbl_Order[[#This Row],[OrderDate]],"mmm")</f>
        <v>Oct</v>
      </c>
      <c r="J1336" s="3">
        <f>SUMIFS(tbl_OrderProduct[LinePrice],tbl_OrderProduct[OrderID],tbl_Order[[#This Row],[OrderID]])</f>
        <v>147</v>
      </c>
      <c r="K1336" s="3" cm="1">
        <f t="array" ref="K1336">tbl_Order[[#This Row],[Order Price]]*_xlfn.XLOOKUP(tbl_Order[[#This Row],[Order Year]],_xlfn.ANCHORARRAY('BYROW,BYCOL,MAP Exercises'!$J$111),'BYROW,BYCOL,MAP Exercises'!$L$111:$L$120)</f>
        <v>176.4</v>
      </c>
    </row>
    <row r="1337" spans="1:11" x14ac:dyDescent="0.4">
      <c r="A1337" t="s">
        <v>1503</v>
      </c>
      <c r="B1337" t="s">
        <v>2341</v>
      </c>
      <c r="C1337" s="1">
        <v>45205</v>
      </c>
      <c r="D1337" t="s">
        <v>15</v>
      </c>
      <c r="E1337" t="s">
        <v>20</v>
      </c>
      <c r="F1337" t="s">
        <v>16</v>
      </c>
      <c r="G1337">
        <f>YEAR(tbl_Order[[#This Row],[OrderDate]])</f>
        <v>2023</v>
      </c>
      <c r="H1337">
        <f>MONTH(tbl_Order[[#This Row],[OrderDate]])</f>
        <v>10</v>
      </c>
      <c r="I1337" t="str">
        <f>TEXT(tbl_Order[[#This Row],[OrderDate]],"mmm")</f>
        <v>Oct</v>
      </c>
      <c r="J1337" s="3">
        <f>SUMIFS(tbl_OrderProduct[LinePrice],tbl_OrderProduct[OrderID],tbl_Order[[#This Row],[OrderID]])</f>
        <v>305.87</v>
      </c>
      <c r="K1337" s="3" cm="1">
        <f t="array" ref="K1337">tbl_Order[[#This Row],[Order Price]]*_xlfn.XLOOKUP(tbl_Order[[#This Row],[Order Year]],_xlfn.ANCHORARRAY('BYROW,BYCOL,MAP Exercises'!$J$111),'BYROW,BYCOL,MAP Exercises'!$L$111:$L$120)</f>
        <v>367.04399999999998</v>
      </c>
    </row>
    <row r="1338" spans="1:11" x14ac:dyDescent="0.4">
      <c r="A1338" t="s">
        <v>1504</v>
      </c>
      <c r="B1338" t="s">
        <v>2444</v>
      </c>
      <c r="C1338" s="1">
        <v>45207</v>
      </c>
      <c r="D1338" t="s">
        <v>15</v>
      </c>
      <c r="E1338" t="s">
        <v>18</v>
      </c>
      <c r="F1338" t="s">
        <v>16</v>
      </c>
      <c r="G1338">
        <f>YEAR(tbl_Order[[#This Row],[OrderDate]])</f>
        <v>2023</v>
      </c>
      <c r="H1338">
        <f>MONTH(tbl_Order[[#This Row],[OrderDate]])</f>
        <v>10</v>
      </c>
      <c r="I1338" t="str">
        <f>TEXT(tbl_Order[[#This Row],[OrderDate]],"mmm")</f>
        <v>Oct</v>
      </c>
      <c r="J1338" s="3">
        <f>SUMIFS(tbl_OrderProduct[LinePrice],tbl_OrderProduct[OrderID],tbl_Order[[#This Row],[OrderID]])</f>
        <v>129.88</v>
      </c>
      <c r="K1338" s="3" cm="1">
        <f t="array" ref="K1338">tbl_Order[[#This Row],[Order Price]]*_xlfn.XLOOKUP(tbl_Order[[#This Row],[Order Year]],_xlfn.ANCHORARRAY('BYROW,BYCOL,MAP Exercises'!$J$111),'BYROW,BYCOL,MAP Exercises'!$L$111:$L$120)</f>
        <v>155.85599999999999</v>
      </c>
    </row>
    <row r="1339" spans="1:11" x14ac:dyDescent="0.4">
      <c r="A1339" t="s">
        <v>1505</v>
      </c>
      <c r="B1339" t="s">
        <v>2544</v>
      </c>
      <c r="C1339" s="1">
        <v>45211</v>
      </c>
      <c r="D1339" t="s">
        <v>17</v>
      </c>
      <c r="E1339" t="s">
        <v>18</v>
      </c>
      <c r="F1339" t="s">
        <v>16</v>
      </c>
      <c r="G1339">
        <f>YEAR(tbl_Order[[#This Row],[OrderDate]])</f>
        <v>2023</v>
      </c>
      <c r="H1339">
        <f>MONTH(tbl_Order[[#This Row],[OrderDate]])</f>
        <v>10</v>
      </c>
      <c r="I1339" t="str">
        <f>TEXT(tbl_Order[[#This Row],[OrderDate]],"mmm")</f>
        <v>Oct</v>
      </c>
      <c r="J1339" s="3">
        <f>SUMIFS(tbl_OrderProduct[LinePrice],tbl_OrderProduct[OrderID],tbl_Order[[#This Row],[OrderID]])</f>
        <v>109.49000000000001</v>
      </c>
      <c r="K1339" s="3" cm="1">
        <f t="array" ref="K1339">tbl_Order[[#This Row],[Order Price]]*_xlfn.XLOOKUP(tbl_Order[[#This Row],[Order Year]],_xlfn.ANCHORARRAY('BYROW,BYCOL,MAP Exercises'!$J$111),'BYROW,BYCOL,MAP Exercises'!$L$111:$L$120)</f>
        <v>131.38800000000001</v>
      </c>
    </row>
    <row r="1340" spans="1:11" x14ac:dyDescent="0.4">
      <c r="A1340" t="s">
        <v>1506</v>
      </c>
      <c r="B1340" t="s">
        <v>2053</v>
      </c>
      <c r="C1340" s="1">
        <v>45215</v>
      </c>
      <c r="D1340" t="s">
        <v>15</v>
      </c>
      <c r="E1340" t="s">
        <v>20</v>
      </c>
      <c r="F1340" t="s">
        <v>16</v>
      </c>
      <c r="G1340">
        <f>YEAR(tbl_Order[[#This Row],[OrderDate]])</f>
        <v>2023</v>
      </c>
      <c r="H1340">
        <f>MONTH(tbl_Order[[#This Row],[OrderDate]])</f>
        <v>10</v>
      </c>
      <c r="I1340" t="str">
        <f>TEXT(tbl_Order[[#This Row],[OrderDate]],"mmm")</f>
        <v>Oct</v>
      </c>
      <c r="J1340" s="3">
        <f>SUMIFS(tbl_OrderProduct[LinePrice],tbl_OrderProduct[OrderID],tbl_Order[[#This Row],[OrderID]])</f>
        <v>55.95</v>
      </c>
      <c r="K1340" s="3" cm="1">
        <f t="array" ref="K1340">tbl_Order[[#This Row],[Order Price]]*_xlfn.XLOOKUP(tbl_Order[[#This Row],[Order Year]],_xlfn.ANCHORARRAY('BYROW,BYCOL,MAP Exercises'!$J$111),'BYROW,BYCOL,MAP Exercises'!$L$111:$L$120)</f>
        <v>67.14</v>
      </c>
    </row>
    <row r="1341" spans="1:11" x14ac:dyDescent="0.4">
      <c r="A1341" t="s">
        <v>1507</v>
      </c>
      <c r="B1341" t="s">
        <v>2522</v>
      </c>
      <c r="C1341" s="1">
        <v>45215</v>
      </c>
      <c r="D1341" t="s">
        <v>17</v>
      </c>
      <c r="E1341" t="s">
        <v>167</v>
      </c>
      <c r="F1341" t="s">
        <v>16</v>
      </c>
      <c r="G1341">
        <f>YEAR(tbl_Order[[#This Row],[OrderDate]])</f>
        <v>2023</v>
      </c>
      <c r="H1341">
        <f>MONTH(tbl_Order[[#This Row],[OrderDate]])</f>
        <v>10</v>
      </c>
      <c r="I1341" t="str">
        <f>TEXT(tbl_Order[[#This Row],[OrderDate]],"mmm")</f>
        <v>Oct</v>
      </c>
      <c r="J1341" s="3">
        <f>SUMIFS(tbl_OrderProduct[LinePrice],tbl_OrderProduct[OrderID],tbl_Order[[#This Row],[OrderID]])</f>
        <v>62.44</v>
      </c>
      <c r="K1341" s="3" cm="1">
        <f t="array" ref="K1341">tbl_Order[[#This Row],[Order Price]]*_xlfn.XLOOKUP(tbl_Order[[#This Row],[Order Year]],_xlfn.ANCHORARRAY('BYROW,BYCOL,MAP Exercises'!$J$111),'BYROW,BYCOL,MAP Exercises'!$L$111:$L$120)</f>
        <v>74.927999999999997</v>
      </c>
    </row>
    <row r="1342" spans="1:11" x14ac:dyDescent="0.4">
      <c r="A1342" t="s">
        <v>1508</v>
      </c>
      <c r="B1342" t="s">
        <v>1895</v>
      </c>
      <c r="C1342" s="1">
        <v>45217</v>
      </c>
      <c r="D1342" t="s">
        <v>15</v>
      </c>
      <c r="E1342" t="s">
        <v>167</v>
      </c>
      <c r="F1342" t="s">
        <v>16</v>
      </c>
      <c r="G1342">
        <f>YEAR(tbl_Order[[#This Row],[OrderDate]])</f>
        <v>2023</v>
      </c>
      <c r="H1342">
        <f>MONTH(tbl_Order[[#This Row],[OrderDate]])</f>
        <v>10</v>
      </c>
      <c r="I1342" t="str">
        <f>TEXT(tbl_Order[[#This Row],[OrderDate]],"mmm")</f>
        <v>Oct</v>
      </c>
      <c r="J1342" s="3">
        <f>SUMIFS(tbl_OrderProduct[LinePrice],tbl_OrderProduct[OrderID],tbl_Order[[#This Row],[OrderID]])</f>
        <v>202.49</v>
      </c>
      <c r="K1342" s="3" cm="1">
        <f t="array" ref="K1342">tbl_Order[[#This Row],[Order Price]]*_xlfn.XLOOKUP(tbl_Order[[#This Row],[Order Year]],_xlfn.ANCHORARRAY('BYROW,BYCOL,MAP Exercises'!$J$111),'BYROW,BYCOL,MAP Exercises'!$L$111:$L$120)</f>
        <v>242.988</v>
      </c>
    </row>
    <row r="1343" spans="1:11" x14ac:dyDescent="0.4">
      <c r="A1343" t="s">
        <v>1509</v>
      </c>
      <c r="B1343" t="s">
        <v>2389</v>
      </c>
      <c r="C1343" s="1">
        <v>45217</v>
      </c>
      <c r="D1343" t="s">
        <v>17</v>
      </c>
      <c r="E1343" t="s">
        <v>167</v>
      </c>
      <c r="F1343" t="s">
        <v>16</v>
      </c>
      <c r="G1343">
        <f>YEAR(tbl_Order[[#This Row],[OrderDate]])</f>
        <v>2023</v>
      </c>
      <c r="H1343">
        <f>MONTH(tbl_Order[[#This Row],[OrderDate]])</f>
        <v>10</v>
      </c>
      <c r="I1343" t="str">
        <f>TEXT(tbl_Order[[#This Row],[OrderDate]],"mmm")</f>
        <v>Oct</v>
      </c>
      <c r="J1343" s="3">
        <f>SUMIFS(tbl_OrderProduct[LinePrice],tbl_OrderProduct[OrderID],tbl_Order[[#This Row],[OrderID]])</f>
        <v>24</v>
      </c>
      <c r="K1343" s="3" cm="1">
        <f t="array" ref="K1343">tbl_Order[[#This Row],[Order Price]]*_xlfn.XLOOKUP(tbl_Order[[#This Row],[Order Year]],_xlfn.ANCHORARRAY('BYROW,BYCOL,MAP Exercises'!$J$111),'BYROW,BYCOL,MAP Exercises'!$L$111:$L$120)</f>
        <v>28.799999999999997</v>
      </c>
    </row>
    <row r="1344" spans="1:11" x14ac:dyDescent="0.4">
      <c r="A1344" t="s">
        <v>1510</v>
      </c>
      <c r="B1344" t="s">
        <v>2227</v>
      </c>
      <c r="C1344" s="1">
        <v>45219</v>
      </c>
      <c r="D1344" t="s">
        <v>15</v>
      </c>
      <c r="E1344" t="s">
        <v>18</v>
      </c>
      <c r="F1344" t="s">
        <v>16</v>
      </c>
      <c r="G1344">
        <f>YEAR(tbl_Order[[#This Row],[OrderDate]])</f>
        <v>2023</v>
      </c>
      <c r="H1344">
        <f>MONTH(tbl_Order[[#This Row],[OrderDate]])</f>
        <v>10</v>
      </c>
      <c r="I1344" t="str">
        <f>TEXT(tbl_Order[[#This Row],[OrderDate]],"mmm")</f>
        <v>Oct</v>
      </c>
      <c r="J1344" s="3">
        <f>SUMIFS(tbl_OrderProduct[LinePrice],tbl_OrderProduct[OrderID],tbl_Order[[#This Row],[OrderID]])</f>
        <v>104.5</v>
      </c>
      <c r="K1344" s="3" cm="1">
        <f t="array" ref="K1344">tbl_Order[[#This Row],[Order Price]]*_xlfn.XLOOKUP(tbl_Order[[#This Row],[Order Year]],_xlfn.ANCHORARRAY('BYROW,BYCOL,MAP Exercises'!$J$111),'BYROW,BYCOL,MAP Exercises'!$L$111:$L$120)</f>
        <v>125.39999999999999</v>
      </c>
    </row>
    <row r="1345" spans="1:11" x14ac:dyDescent="0.4">
      <c r="A1345" t="s">
        <v>1511</v>
      </c>
      <c r="B1345" t="s">
        <v>2042</v>
      </c>
      <c r="C1345" s="1">
        <v>45221</v>
      </c>
      <c r="D1345" t="s">
        <v>15</v>
      </c>
      <c r="E1345" t="s">
        <v>20</v>
      </c>
      <c r="F1345" t="s">
        <v>16</v>
      </c>
      <c r="G1345">
        <f>YEAR(tbl_Order[[#This Row],[OrderDate]])</f>
        <v>2023</v>
      </c>
      <c r="H1345">
        <f>MONTH(tbl_Order[[#This Row],[OrderDate]])</f>
        <v>10</v>
      </c>
      <c r="I1345" t="str">
        <f>TEXT(tbl_Order[[#This Row],[OrderDate]],"mmm")</f>
        <v>Oct</v>
      </c>
      <c r="J1345" s="3">
        <f>SUMIFS(tbl_OrderProduct[LinePrice],tbl_OrderProduct[OrderID],tbl_Order[[#This Row],[OrderID]])</f>
        <v>137.80000000000001</v>
      </c>
      <c r="K1345" s="3" cm="1">
        <f t="array" ref="K1345">tbl_Order[[#This Row],[Order Price]]*_xlfn.XLOOKUP(tbl_Order[[#This Row],[Order Year]],_xlfn.ANCHORARRAY('BYROW,BYCOL,MAP Exercises'!$J$111),'BYROW,BYCOL,MAP Exercises'!$L$111:$L$120)</f>
        <v>165.36</v>
      </c>
    </row>
    <row r="1346" spans="1:11" x14ac:dyDescent="0.4">
      <c r="A1346" t="s">
        <v>1512</v>
      </c>
      <c r="B1346" t="s">
        <v>2283</v>
      </c>
      <c r="C1346" s="1">
        <v>45221</v>
      </c>
      <c r="D1346" t="s">
        <v>15</v>
      </c>
      <c r="E1346" t="s">
        <v>167</v>
      </c>
      <c r="F1346" t="s">
        <v>16</v>
      </c>
      <c r="G1346">
        <f>YEAR(tbl_Order[[#This Row],[OrderDate]])</f>
        <v>2023</v>
      </c>
      <c r="H1346">
        <f>MONTH(tbl_Order[[#This Row],[OrderDate]])</f>
        <v>10</v>
      </c>
      <c r="I1346" t="str">
        <f>TEXT(tbl_Order[[#This Row],[OrderDate]],"mmm")</f>
        <v>Oct</v>
      </c>
      <c r="J1346" s="3">
        <f>SUMIFS(tbl_OrderProduct[LinePrice],tbl_OrderProduct[OrderID],tbl_Order[[#This Row],[OrderID]])</f>
        <v>86.9</v>
      </c>
      <c r="K1346" s="3" cm="1">
        <f t="array" ref="K1346">tbl_Order[[#This Row],[Order Price]]*_xlfn.XLOOKUP(tbl_Order[[#This Row],[Order Year]],_xlfn.ANCHORARRAY('BYROW,BYCOL,MAP Exercises'!$J$111),'BYROW,BYCOL,MAP Exercises'!$L$111:$L$120)</f>
        <v>104.28</v>
      </c>
    </row>
    <row r="1347" spans="1:11" x14ac:dyDescent="0.4">
      <c r="A1347" t="s">
        <v>1513</v>
      </c>
      <c r="B1347" t="s">
        <v>2510</v>
      </c>
      <c r="C1347" s="1">
        <v>45223</v>
      </c>
      <c r="D1347" t="s">
        <v>17</v>
      </c>
      <c r="E1347" t="s">
        <v>18</v>
      </c>
      <c r="F1347" t="s">
        <v>16</v>
      </c>
      <c r="G1347">
        <f>YEAR(tbl_Order[[#This Row],[OrderDate]])</f>
        <v>2023</v>
      </c>
      <c r="H1347">
        <f>MONTH(tbl_Order[[#This Row],[OrderDate]])</f>
        <v>10</v>
      </c>
      <c r="I1347" t="str">
        <f>TEXT(tbl_Order[[#This Row],[OrderDate]],"mmm")</f>
        <v>Oct</v>
      </c>
      <c r="J1347" s="3">
        <f>SUMIFS(tbl_OrderProduct[LinePrice],tbl_OrderProduct[OrderID],tbl_Order[[#This Row],[OrderID]])</f>
        <v>406.35</v>
      </c>
      <c r="K1347" s="3" cm="1">
        <f t="array" ref="K1347">tbl_Order[[#This Row],[Order Price]]*_xlfn.XLOOKUP(tbl_Order[[#This Row],[Order Year]],_xlfn.ANCHORARRAY('BYROW,BYCOL,MAP Exercises'!$J$111),'BYROW,BYCOL,MAP Exercises'!$L$111:$L$120)</f>
        <v>487.62</v>
      </c>
    </row>
    <row r="1348" spans="1:11" x14ac:dyDescent="0.4">
      <c r="A1348" t="s">
        <v>1514</v>
      </c>
      <c r="B1348" t="s">
        <v>2243</v>
      </c>
      <c r="C1348" s="1">
        <v>45226</v>
      </c>
      <c r="D1348" t="s">
        <v>15</v>
      </c>
      <c r="E1348" t="s">
        <v>167</v>
      </c>
      <c r="F1348" t="s">
        <v>16</v>
      </c>
      <c r="G1348">
        <f>YEAR(tbl_Order[[#This Row],[OrderDate]])</f>
        <v>2023</v>
      </c>
      <c r="H1348">
        <f>MONTH(tbl_Order[[#This Row],[OrderDate]])</f>
        <v>10</v>
      </c>
      <c r="I1348" t="str">
        <f>TEXT(tbl_Order[[#This Row],[OrderDate]],"mmm")</f>
        <v>Oct</v>
      </c>
      <c r="J1348" s="3">
        <f>SUMIFS(tbl_OrderProduct[LinePrice],tbl_OrderProduct[OrderID],tbl_Order[[#This Row],[OrderID]])</f>
        <v>16.5</v>
      </c>
      <c r="K1348" s="3" cm="1">
        <f t="array" ref="K1348">tbl_Order[[#This Row],[Order Price]]*_xlfn.XLOOKUP(tbl_Order[[#This Row],[Order Year]],_xlfn.ANCHORARRAY('BYROW,BYCOL,MAP Exercises'!$J$111),'BYROW,BYCOL,MAP Exercises'!$L$111:$L$120)</f>
        <v>19.8</v>
      </c>
    </row>
    <row r="1349" spans="1:11" x14ac:dyDescent="0.4">
      <c r="A1349" t="s">
        <v>1515</v>
      </c>
      <c r="B1349" t="s">
        <v>2537</v>
      </c>
      <c r="C1349" s="1">
        <v>45228</v>
      </c>
      <c r="D1349" t="s">
        <v>17</v>
      </c>
      <c r="E1349" t="s">
        <v>167</v>
      </c>
      <c r="F1349" t="s">
        <v>16</v>
      </c>
      <c r="G1349">
        <f>YEAR(tbl_Order[[#This Row],[OrderDate]])</f>
        <v>2023</v>
      </c>
      <c r="H1349">
        <f>MONTH(tbl_Order[[#This Row],[OrderDate]])</f>
        <v>10</v>
      </c>
      <c r="I1349" t="str">
        <f>TEXT(tbl_Order[[#This Row],[OrderDate]],"mmm")</f>
        <v>Oct</v>
      </c>
      <c r="J1349" s="3">
        <f>SUMIFS(tbl_OrderProduct[LinePrice],tbl_OrderProduct[OrderID],tbl_Order[[#This Row],[OrderID]])</f>
        <v>49.49</v>
      </c>
      <c r="K1349" s="3" cm="1">
        <f t="array" ref="K1349">tbl_Order[[#This Row],[Order Price]]*_xlfn.XLOOKUP(tbl_Order[[#This Row],[Order Year]],_xlfn.ANCHORARRAY('BYROW,BYCOL,MAP Exercises'!$J$111),'BYROW,BYCOL,MAP Exercises'!$L$111:$L$120)</f>
        <v>59.387999999999998</v>
      </c>
    </row>
    <row r="1350" spans="1:11" x14ac:dyDescent="0.4">
      <c r="A1350" t="s">
        <v>1516</v>
      </c>
      <c r="B1350" t="s">
        <v>1962</v>
      </c>
      <c r="C1350" s="1">
        <v>45229</v>
      </c>
      <c r="D1350" t="s">
        <v>166</v>
      </c>
      <c r="E1350" t="s">
        <v>167</v>
      </c>
      <c r="F1350" t="s">
        <v>16</v>
      </c>
      <c r="G1350">
        <f>YEAR(tbl_Order[[#This Row],[OrderDate]])</f>
        <v>2023</v>
      </c>
      <c r="H1350">
        <f>MONTH(tbl_Order[[#This Row],[OrderDate]])</f>
        <v>10</v>
      </c>
      <c r="I1350" t="str">
        <f>TEXT(tbl_Order[[#This Row],[OrderDate]],"mmm")</f>
        <v>Oct</v>
      </c>
      <c r="J1350" s="3">
        <f>SUMIFS(tbl_OrderProduct[LinePrice],tbl_OrderProduct[OrderID],tbl_Order[[#This Row],[OrderID]])</f>
        <v>37.950000000000003</v>
      </c>
      <c r="K1350" s="3" cm="1">
        <f t="array" ref="K1350">tbl_Order[[#This Row],[Order Price]]*_xlfn.XLOOKUP(tbl_Order[[#This Row],[Order Year]],_xlfn.ANCHORARRAY('BYROW,BYCOL,MAP Exercises'!$J$111),'BYROW,BYCOL,MAP Exercises'!$L$111:$L$120)</f>
        <v>45.54</v>
      </c>
    </row>
    <row r="1351" spans="1:11" x14ac:dyDescent="0.4">
      <c r="A1351" t="s">
        <v>1517</v>
      </c>
      <c r="B1351" t="s">
        <v>2456</v>
      </c>
      <c r="C1351" s="1">
        <v>45232</v>
      </c>
      <c r="D1351" t="s">
        <v>17</v>
      </c>
      <c r="E1351" t="s">
        <v>18</v>
      </c>
      <c r="F1351" t="s">
        <v>16</v>
      </c>
      <c r="G1351">
        <f>YEAR(tbl_Order[[#This Row],[OrderDate]])</f>
        <v>2023</v>
      </c>
      <c r="H1351">
        <f>MONTH(tbl_Order[[#This Row],[OrderDate]])</f>
        <v>11</v>
      </c>
      <c r="I1351" t="str">
        <f>TEXT(tbl_Order[[#This Row],[OrderDate]],"mmm")</f>
        <v>Nov</v>
      </c>
      <c r="J1351" s="3">
        <f>SUMIFS(tbl_OrderProduct[LinePrice],tbl_OrderProduct[OrderID],tbl_Order[[#This Row],[OrderID]])</f>
        <v>69.900000000000006</v>
      </c>
      <c r="K1351" s="3" cm="1">
        <f t="array" ref="K1351">tbl_Order[[#This Row],[Order Price]]*_xlfn.XLOOKUP(tbl_Order[[#This Row],[Order Year]],_xlfn.ANCHORARRAY('BYROW,BYCOL,MAP Exercises'!$J$111),'BYROW,BYCOL,MAP Exercises'!$L$111:$L$120)</f>
        <v>83.88000000000001</v>
      </c>
    </row>
    <row r="1352" spans="1:11" x14ac:dyDescent="0.4">
      <c r="A1352" t="s">
        <v>1518</v>
      </c>
      <c r="B1352" t="s">
        <v>2219</v>
      </c>
      <c r="C1352" s="1">
        <v>45235</v>
      </c>
      <c r="D1352" t="s">
        <v>15</v>
      </c>
      <c r="E1352" t="s">
        <v>167</v>
      </c>
      <c r="F1352" t="s">
        <v>16</v>
      </c>
      <c r="G1352">
        <f>YEAR(tbl_Order[[#This Row],[OrderDate]])</f>
        <v>2023</v>
      </c>
      <c r="H1352">
        <f>MONTH(tbl_Order[[#This Row],[OrderDate]])</f>
        <v>11</v>
      </c>
      <c r="I1352" t="str">
        <f>TEXT(tbl_Order[[#This Row],[OrderDate]],"mmm")</f>
        <v>Nov</v>
      </c>
      <c r="J1352" s="3">
        <f>SUMIFS(tbl_OrderProduct[LinePrice],tbl_OrderProduct[OrderID],tbl_Order[[#This Row],[OrderID]])</f>
        <v>141.97999999999999</v>
      </c>
      <c r="K1352" s="3" cm="1">
        <f t="array" ref="K1352">tbl_Order[[#This Row],[Order Price]]*_xlfn.XLOOKUP(tbl_Order[[#This Row],[Order Year]],_xlfn.ANCHORARRAY('BYROW,BYCOL,MAP Exercises'!$J$111),'BYROW,BYCOL,MAP Exercises'!$L$111:$L$120)</f>
        <v>170.37599999999998</v>
      </c>
    </row>
    <row r="1353" spans="1:11" x14ac:dyDescent="0.4">
      <c r="A1353" t="s">
        <v>1519</v>
      </c>
      <c r="B1353" t="s">
        <v>2123</v>
      </c>
      <c r="C1353" s="1">
        <v>45239</v>
      </c>
      <c r="D1353" t="s">
        <v>15</v>
      </c>
      <c r="E1353" t="s">
        <v>167</v>
      </c>
      <c r="F1353" t="s">
        <v>16</v>
      </c>
      <c r="G1353">
        <f>YEAR(tbl_Order[[#This Row],[OrderDate]])</f>
        <v>2023</v>
      </c>
      <c r="H1353">
        <f>MONTH(tbl_Order[[#This Row],[OrderDate]])</f>
        <v>11</v>
      </c>
      <c r="I1353" t="str">
        <f>TEXT(tbl_Order[[#This Row],[OrderDate]],"mmm")</f>
        <v>Nov</v>
      </c>
      <c r="J1353" s="3">
        <f>SUMIFS(tbl_OrderProduct[LinePrice],tbl_OrderProduct[OrderID],tbl_Order[[#This Row],[OrderID]])</f>
        <v>49</v>
      </c>
      <c r="K1353" s="3" cm="1">
        <f t="array" ref="K1353">tbl_Order[[#This Row],[Order Price]]*_xlfn.XLOOKUP(tbl_Order[[#This Row],[Order Year]],_xlfn.ANCHORARRAY('BYROW,BYCOL,MAP Exercises'!$J$111),'BYROW,BYCOL,MAP Exercises'!$L$111:$L$120)</f>
        <v>58.8</v>
      </c>
    </row>
    <row r="1354" spans="1:11" x14ac:dyDescent="0.4">
      <c r="A1354" t="s">
        <v>1520</v>
      </c>
      <c r="B1354" t="s">
        <v>2436</v>
      </c>
      <c r="C1354" s="1">
        <v>45241</v>
      </c>
      <c r="D1354" t="s">
        <v>15</v>
      </c>
      <c r="E1354" t="s">
        <v>18</v>
      </c>
      <c r="F1354" t="s">
        <v>16</v>
      </c>
      <c r="G1354">
        <f>YEAR(tbl_Order[[#This Row],[OrderDate]])</f>
        <v>2023</v>
      </c>
      <c r="H1354">
        <f>MONTH(tbl_Order[[#This Row],[OrderDate]])</f>
        <v>11</v>
      </c>
      <c r="I1354" t="str">
        <f>TEXT(tbl_Order[[#This Row],[OrderDate]],"mmm")</f>
        <v>Nov</v>
      </c>
      <c r="J1354" s="3">
        <f>SUMIFS(tbl_OrderProduct[LinePrice],tbl_OrderProduct[OrderID],tbl_Order[[#This Row],[OrderID]])</f>
        <v>234.29000000000002</v>
      </c>
      <c r="K1354" s="3" cm="1">
        <f t="array" ref="K1354">tbl_Order[[#This Row],[Order Price]]*_xlfn.XLOOKUP(tbl_Order[[#This Row],[Order Year]],_xlfn.ANCHORARRAY('BYROW,BYCOL,MAP Exercises'!$J$111),'BYROW,BYCOL,MAP Exercises'!$L$111:$L$120)</f>
        <v>281.14800000000002</v>
      </c>
    </row>
    <row r="1355" spans="1:11" x14ac:dyDescent="0.4">
      <c r="A1355" t="s">
        <v>1521</v>
      </c>
      <c r="B1355" t="s">
        <v>2319</v>
      </c>
      <c r="C1355" s="1">
        <v>45243</v>
      </c>
      <c r="D1355" t="s">
        <v>17</v>
      </c>
      <c r="E1355" t="s">
        <v>167</v>
      </c>
      <c r="F1355" t="s">
        <v>16</v>
      </c>
      <c r="G1355">
        <f>YEAR(tbl_Order[[#This Row],[OrderDate]])</f>
        <v>2023</v>
      </c>
      <c r="H1355">
        <f>MONTH(tbl_Order[[#This Row],[OrderDate]])</f>
        <v>11</v>
      </c>
      <c r="I1355" t="str">
        <f>TEXT(tbl_Order[[#This Row],[OrderDate]],"mmm")</f>
        <v>Nov</v>
      </c>
      <c r="J1355" s="3">
        <f>SUMIFS(tbl_OrderProduct[LinePrice],tbl_OrderProduct[OrderID],tbl_Order[[#This Row],[OrderID]])</f>
        <v>19.95</v>
      </c>
      <c r="K1355" s="3" cm="1">
        <f t="array" ref="K1355">tbl_Order[[#This Row],[Order Price]]*_xlfn.XLOOKUP(tbl_Order[[#This Row],[Order Year]],_xlfn.ANCHORARRAY('BYROW,BYCOL,MAP Exercises'!$J$111),'BYROW,BYCOL,MAP Exercises'!$L$111:$L$120)</f>
        <v>23.939999999999998</v>
      </c>
    </row>
    <row r="1356" spans="1:11" x14ac:dyDescent="0.4">
      <c r="A1356" t="s">
        <v>1522</v>
      </c>
      <c r="B1356" t="s">
        <v>2189</v>
      </c>
      <c r="C1356" s="1">
        <v>45245</v>
      </c>
      <c r="D1356" t="s">
        <v>17</v>
      </c>
      <c r="E1356" t="s">
        <v>18</v>
      </c>
      <c r="F1356" t="s">
        <v>16</v>
      </c>
      <c r="G1356">
        <f>YEAR(tbl_Order[[#This Row],[OrderDate]])</f>
        <v>2023</v>
      </c>
      <c r="H1356">
        <f>MONTH(tbl_Order[[#This Row],[OrderDate]])</f>
        <v>11</v>
      </c>
      <c r="I1356" t="str">
        <f>TEXT(tbl_Order[[#This Row],[OrderDate]],"mmm")</f>
        <v>Nov</v>
      </c>
      <c r="J1356" s="3">
        <f>SUMIFS(tbl_OrderProduct[LinePrice],tbl_OrderProduct[OrderID],tbl_Order[[#This Row],[OrderID]])</f>
        <v>186.94</v>
      </c>
      <c r="K1356" s="3" cm="1">
        <f t="array" ref="K1356">tbl_Order[[#This Row],[Order Price]]*_xlfn.XLOOKUP(tbl_Order[[#This Row],[Order Year]],_xlfn.ANCHORARRAY('BYROW,BYCOL,MAP Exercises'!$J$111),'BYROW,BYCOL,MAP Exercises'!$L$111:$L$120)</f>
        <v>224.328</v>
      </c>
    </row>
    <row r="1357" spans="1:11" x14ac:dyDescent="0.4">
      <c r="A1357" t="s">
        <v>1523</v>
      </c>
      <c r="B1357" t="s">
        <v>2511</v>
      </c>
      <c r="C1357" s="1">
        <v>45247</v>
      </c>
      <c r="D1357" t="s">
        <v>17</v>
      </c>
      <c r="E1357" t="s">
        <v>167</v>
      </c>
      <c r="F1357" t="s">
        <v>16</v>
      </c>
      <c r="G1357">
        <f>YEAR(tbl_Order[[#This Row],[OrderDate]])</f>
        <v>2023</v>
      </c>
      <c r="H1357">
        <f>MONTH(tbl_Order[[#This Row],[OrderDate]])</f>
        <v>11</v>
      </c>
      <c r="I1357" t="str">
        <f>TEXT(tbl_Order[[#This Row],[OrderDate]],"mmm")</f>
        <v>Nov</v>
      </c>
      <c r="J1357" s="3">
        <f>SUMIFS(tbl_OrderProduct[LinePrice],tbl_OrderProduct[OrderID],tbl_Order[[#This Row],[OrderID]])</f>
        <v>150.44</v>
      </c>
      <c r="K1357" s="3" cm="1">
        <f t="array" ref="K1357">tbl_Order[[#This Row],[Order Price]]*_xlfn.XLOOKUP(tbl_Order[[#This Row],[Order Year]],_xlfn.ANCHORARRAY('BYROW,BYCOL,MAP Exercises'!$J$111),'BYROW,BYCOL,MAP Exercises'!$L$111:$L$120)</f>
        <v>180.52799999999999</v>
      </c>
    </row>
    <row r="1358" spans="1:11" x14ac:dyDescent="0.4">
      <c r="A1358" t="s">
        <v>1524</v>
      </c>
      <c r="B1358" t="s">
        <v>1824</v>
      </c>
      <c r="C1358" s="1">
        <v>45250</v>
      </c>
      <c r="D1358" t="s">
        <v>166</v>
      </c>
      <c r="E1358" t="s">
        <v>167</v>
      </c>
      <c r="F1358" t="s">
        <v>16</v>
      </c>
      <c r="G1358">
        <f>YEAR(tbl_Order[[#This Row],[OrderDate]])</f>
        <v>2023</v>
      </c>
      <c r="H1358">
        <f>MONTH(tbl_Order[[#This Row],[OrderDate]])</f>
        <v>11</v>
      </c>
      <c r="I1358" t="str">
        <f>TEXT(tbl_Order[[#This Row],[OrderDate]],"mmm")</f>
        <v>Nov</v>
      </c>
      <c r="J1358" s="3">
        <f>SUMIFS(tbl_OrderProduct[LinePrice],tbl_OrderProduct[OrderID],tbl_Order[[#This Row],[OrderID]])</f>
        <v>175.5</v>
      </c>
      <c r="K1358" s="3" cm="1">
        <f t="array" ref="K1358">tbl_Order[[#This Row],[Order Price]]*_xlfn.XLOOKUP(tbl_Order[[#This Row],[Order Year]],_xlfn.ANCHORARRAY('BYROW,BYCOL,MAP Exercises'!$J$111),'BYROW,BYCOL,MAP Exercises'!$L$111:$L$120)</f>
        <v>210.6</v>
      </c>
    </row>
    <row r="1359" spans="1:11" x14ac:dyDescent="0.4">
      <c r="A1359" t="s">
        <v>1525</v>
      </c>
      <c r="B1359" t="s">
        <v>2638</v>
      </c>
      <c r="C1359" s="1">
        <v>45254</v>
      </c>
      <c r="D1359" t="s">
        <v>15</v>
      </c>
      <c r="E1359" t="s">
        <v>167</v>
      </c>
      <c r="F1359" t="s">
        <v>16</v>
      </c>
      <c r="G1359">
        <f>YEAR(tbl_Order[[#This Row],[OrderDate]])</f>
        <v>2023</v>
      </c>
      <c r="H1359">
        <f>MONTH(tbl_Order[[#This Row],[OrderDate]])</f>
        <v>11</v>
      </c>
      <c r="I1359" t="str">
        <f>TEXT(tbl_Order[[#This Row],[OrderDate]],"mmm")</f>
        <v>Nov</v>
      </c>
      <c r="J1359" s="3">
        <f>SUMIFS(tbl_OrderProduct[LinePrice],tbl_OrderProduct[OrderID],tbl_Order[[#This Row],[OrderID]])</f>
        <v>190.47000000000003</v>
      </c>
      <c r="K1359" s="3" cm="1">
        <f t="array" ref="K1359">tbl_Order[[#This Row],[Order Price]]*_xlfn.XLOOKUP(tbl_Order[[#This Row],[Order Year]],_xlfn.ANCHORARRAY('BYROW,BYCOL,MAP Exercises'!$J$111),'BYROW,BYCOL,MAP Exercises'!$L$111:$L$120)</f>
        <v>228.56400000000002</v>
      </c>
    </row>
    <row r="1360" spans="1:11" x14ac:dyDescent="0.4">
      <c r="A1360" t="s">
        <v>1526</v>
      </c>
      <c r="B1360" t="s">
        <v>2560</v>
      </c>
      <c r="C1360" s="1">
        <v>45257</v>
      </c>
      <c r="D1360" t="s">
        <v>15</v>
      </c>
      <c r="E1360" t="s">
        <v>167</v>
      </c>
      <c r="F1360" t="s">
        <v>16</v>
      </c>
      <c r="G1360">
        <f>YEAR(tbl_Order[[#This Row],[OrderDate]])</f>
        <v>2023</v>
      </c>
      <c r="H1360">
        <f>MONTH(tbl_Order[[#This Row],[OrderDate]])</f>
        <v>11</v>
      </c>
      <c r="I1360" t="str">
        <f>TEXT(tbl_Order[[#This Row],[OrderDate]],"mmm")</f>
        <v>Nov</v>
      </c>
      <c r="J1360" s="3">
        <f>SUMIFS(tbl_OrderProduct[LinePrice],tbl_OrderProduct[OrderID],tbl_Order[[#This Row],[OrderID]])</f>
        <v>75.900000000000006</v>
      </c>
      <c r="K1360" s="3" cm="1">
        <f t="array" ref="K1360">tbl_Order[[#This Row],[Order Price]]*_xlfn.XLOOKUP(tbl_Order[[#This Row],[Order Year]],_xlfn.ANCHORARRAY('BYROW,BYCOL,MAP Exercises'!$J$111),'BYROW,BYCOL,MAP Exercises'!$L$111:$L$120)</f>
        <v>91.08</v>
      </c>
    </row>
    <row r="1361" spans="1:11" x14ac:dyDescent="0.4">
      <c r="A1361" t="s">
        <v>1527</v>
      </c>
      <c r="B1361" t="s">
        <v>2537</v>
      </c>
      <c r="C1361" s="1">
        <v>45258</v>
      </c>
      <c r="D1361" t="s">
        <v>15</v>
      </c>
      <c r="E1361" t="s">
        <v>18</v>
      </c>
      <c r="F1361" t="s">
        <v>16</v>
      </c>
      <c r="G1361">
        <f>YEAR(tbl_Order[[#This Row],[OrderDate]])</f>
        <v>2023</v>
      </c>
      <c r="H1361">
        <f>MONTH(tbl_Order[[#This Row],[OrderDate]])</f>
        <v>11</v>
      </c>
      <c r="I1361" t="str">
        <f>TEXT(tbl_Order[[#This Row],[OrderDate]],"mmm")</f>
        <v>Nov</v>
      </c>
      <c r="J1361" s="3">
        <f>SUMIFS(tbl_OrderProduct[LinePrice],tbl_OrderProduct[OrderID],tbl_Order[[#This Row],[OrderID]])</f>
        <v>82.49</v>
      </c>
      <c r="K1361" s="3" cm="1">
        <f t="array" ref="K1361">tbl_Order[[#This Row],[Order Price]]*_xlfn.XLOOKUP(tbl_Order[[#This Row],[Order Year]],_xlfn.ANCHORARRAY('BYROW,BYCOL,MAP Exercises'!$J$111),'BYROW,BYCOL,MAP Exercises'!$L$111:$L$120)</f>
        <v>98.987999999999985</v>
      </c>
    </row>
    <row r="1362" spans="1:11" x14ac:dyDescent="0.4">
      <c r="A1362" t="s">
        <v>1528</v>
      </c>
      <c r="B1362" t="s">
        <v>2663</v>
      </c>
      <c r="C1362" s="1">
        <v>45260</v>
      </c>
      <c r="D1362" t="s">
        <v>166</v>
      </c>
      <c r="E1362" t="s">
        <v>167</v>
      </c>
      <c r="F1362" t="s">
        <v>16</v>
      </c>
      <c r="G1362">
        <f>YEAR(tbl_Order[[#This Row],[OrderDate]])</f>
        <v>2023</v>
      </c>
      <c r="H1362">
        <f>MONTH(tbl_Order[[#This Row],[OrderDate]])</f>
        <v>11</v>
      </c>
      <c r="I1362" t="str">
        <f>TEXT(tbl_Order[[#This Row],[OrderDate]],"mmm")</f>
        <v>Nov</v>
      </c>
      <c r="J1362" s="3">
        <f>SUMIFS(tbl_OrderProduct[LinePrice],tbl_OrderProduct[OrderID],tbl_Order[[#This Row],[OrderID]])</f>
        <v>37.950000000000003</v>
      </c>
      <c r="K1362" s="3" cm="1">
        <f t="array" ref="K1362">tbl_Order[[#This Row],[Order Price]]*_xlfn.XLOOKUP(tbl_Order[[#This Row],[Order Year]],_xlfn.ANCHORARRAY('BYROW,BYCOL,MAP Exercises'!$J$111),'BYROW,BYCOL,MAP Exercises'!$L$111:$L$120)</f>
        <v>45.54</v>
      </c>
    </row>
    <row r="1363" spans="1:11" x14ac:dyDescent="0.4">
      <c r="A1363" t="s">
        <v>1529</v>
      </c>
      <c r="B1363" t="s">
        <v>2271</v>
      </c>
      <c r="C1363" s="1">
        <v>45262</v>
      </c>
      <c r="D1363" t="s">
        <v>17</v>
      </c>
      <c r="E1363" t="s">
        <v>20</v>
      </c>
      <c r="F1363" t="s">
        <v>16</v>
      </c>
      <c r="G1363">
        <f>YEAR(tbl_Order[[#This Row],[OrderDate]])</f>
        <v>2023</v>
      </c>
      <c r="H1363">
        <f>MONTH(tbl_Order[[#This Row],[OrderDate]])</f>
        <v>12</v>
      </c>
      <c r="I1363" t="str">
        <f>TEXT(tbl_Order[[#This Row],[OrderDate]],"mmm")</f>
        <v>Dec</v>
      </c>
      <c r="J1363" s="3">
        <f>SUMIFS(tbl_OrderProduct[LinePrice],tbl_OrderProduct[OrderID],tbl_Order[[#This Row],[OrderID]])</f>
        <v>165.44</v>
      </c>
      <c r="K1363" s="3" cm="1">
        <f t="array" ref="K1363">tbl_Order[[#This Row],[Order Price]]*_xlfn.XLOOKUP(tbl_Order[[#This Row],[Order Year]],_xlfn.ANCHORARRAY('BYROW,BYCOL,MAP Exercises'!$J$111),'BYROW,BYCOL,MAP Exercises'!$L$111:$L$120)</f>
        <v>198.52799999999999</v>
      </c>
    </row>
    <row r="1364" spans="1:11" x14ac:dyDescent="0.4">
      <c r="A1364" t="s">
        <v>1530</v>
      </c>
      <c r="B1364" t="s">
        <v>2374</v>
      </c>
      <c r="C1364" s="1">
        <v>45265</v>
      </c>
      <c r="D1364" t="s">
        <v>15</v>
      </c>
      <c r="E1364" t="s">
        <v>167</v>
      </c>
      <c r="F1364" t="s">
        <v>16</v>
      </c>
      <c r="G1364">
        <f>YEAR(tbl_Order[[#This Row],[OrderDate]])</f>
        <v>2023</v>
      </c>
      <c r="H1364">
        <f>MONTH(tbl_Order[[#This Row],[OrderDate]])</f>
        <v>12</v>
      </c>
      <c r="I1364" t="str">
        <f>TEXT(tbl_Order[[#This Row],[OrderDate]],"mmm")</f>
        <v>Dec</v>
      </c>
      <c r="J1364" s="3">
        <f>SUMIFS(tbl_OrderProduct[LinePrice],tbl_OrderProduct[OrderID],tbl_Order[[#This Row],[OrderID]])</f>
        <v>201.91000000000003</v>
      </c>
      <c r="K1364" s="3" cm="1">
        <f t="array" ref="K1364">tbl_Order[[#This Row],[Order Price]]*_xlfn.XLOOKUP(tbl_Order[[#This Row],[Order Year]],_xlfn.ANCHORARRAY('BYROW,BYCOL,MAP Exercises'!$J$111),'BYROW,BYCOL,MAP Exercises'!$L$111:$L$120)</f>
        <v>242.29200000000003</v>
      </c>
    </row>
    <row r="1365" spans="1:11" x14ac:dyDescent="0.4">
      <c r="A1365" t="s">
        <v>1531</v>
      </c>
      <c r="B1365" t="s">
        <v>2404</v>
      </c>
      <c r="C1365" s="1">
        <v>45267</v>
      </c>
      <c r="D1365" t="s">
        <v>17</v>
      </c>
      <c r="E1365" t="s">
        <v>167</v>
      </c>
      <c r="F1365" t="s">
        <v>16</v>
      </c>
      <c r="G1365">
        <f>YEAR(tbl_Order[[#This Row],[OrderDate]])</f>
        <v>2023</v>
      </c>
      <c r="H1365">
        <f>MONTH(tbl_Order[[#This Row],[OrderDate]])</f>
        <v>12</v>
      </c>
      <c r="I1365" t="str">
        <f>TEXT(tbl_Order[[#This Row],[OrderDate]],"mmm")</f>
        <v>Dec</v>
      </c>
      <c r="J1365" s="3">
        <f>SUMIFS(tbl_OrderProduct[LinePrice],tbl_OrderProduct[OrderID],tbl_Order[[#This Row],[OrderID]])</f>
        <v>135.37</v>
      </c>
      <c r="K1365" s="3" cm="1">
        <f t="array" ref="K1365">tbl_Order[[#This Row],[Order Price]]*_xlfn.XLOOKUP(tbl_Order[[#This Row],[Order Year]],_xlfn.ANCHORARRAY('BYROW,BYCOL,MAP Exercises'!$J$111),'BYROW,BYCOL,MAP Exercises'!$L$111:$L$120)</f>
        <v>162.44399999999999</v>
      </c>
    </row>
    <row r="1366" spans="1:11" x14ac:dyDescent="0.4">
      <c r="A1366" t="s">
        <v>1532</v>
      </c>
      <c r="B1366" t="s">
        <v>1983</v>
      </c>
      <c r="C1366" s="1">
        <v>45270</v>
      </c>
      <c r="D1366" t="s">
        <v>15</v>
      </c>
      <c r="E1366" t="s">
        <v>167</v>
      </c>
      <c r="F1366" t="s">
        <v>16</v>
      </c>
      <c r="G1366">
        <f>YEAR(tbl_Order[[#This Row],[OrderDate]])</f>
        <v>2023</v>
      </c>
      <c r="H1366">
        <f>MONTH(tbl_Order[[#This Row],[OrderDate]])</f>
        <v>12</v>
      </c>
      <c r="I1366" t="str">
        <f>TEXT(tbl_Order[[#This Row],[OrderDate]],"mmm")</f>
        <v>Dec</v>
      </c>
      <c r="J1366" s="3">
        <f>SUMIFS(tbl_OrderProduct[LinePrice],tbl_OrderProduct[OrderID],tbl_Order[[#This Row],[OrderID]])</f>
        <v>252.34000000000003</v>
      </c>
      <c r="K1366" s="3" cm="1">
        <f t="array" ref="K1366">tbl_Order[[#This Row],[Order Price]]*_xlfn.XLOOKUP(tbl_Order[[#This Row],[Order Year]],_xlfn.ANCHORARRAY('BYROW,BYCOL,MAP Exercises'!$J$111),'BYROW,BYCOL,MAP Exercises'!$L$111:$L$120)</f>
        <v>302.80800000000005</v>
      </c>
    </row>
    <row r="1367" spans="1:11" x14ac:dyDescent="0.4">
      <c r="A1367" t="s">
        <v>1533</v>
      </c>
      <c r="B1367" t="s">
        <v>2269</v>
      </c>
      <c r="C1367" s="1">
        <v>45272</v>
      </c>
      <c r="D1367" t="s">
        <v>166</v>
      </c>
      <c r="E1367" t="s">
        <v>167</v>
      </c>
      <c r="F1367" t="s">
        <v>16</v>
      </c>
      <c r="G1367">
        <f>YEAR(tbl_Order[[#This Row],[OrderDate]])</f>
        <v>2023</v>
      </c>
      <c r="H1367">
        <f>MONTH(tbl_Order[[#This Row],[OrderDate]])</f>
        <v>12</v>
      </c>
      <c r="I1367" t="str">
        <f>TEXT(tbl_Order[[#This Row],[OrderDate]],"mmm")</f>
        <v>Dec</v>
      </c>
      <c r="J1367" s="3">
        <f>SUMIFS(tbl_OrderProduct[LinePrice],tbl_OrderProduct[OrderID],tbl_Order[[#This Row],[OrderID]])</f>
        <v>53</v>
      </c>
      <c r="K1367" s="3" cm="1">
        <f t="array" ref="K1367">tbl_Order[[#This Row],[Order Price]]*_xlfn.XLOOKUP(tbl_Order[[#This Row],[Order Year]],_xlfn.ANCHORARRAY('BYROW,BYCOL,MAP Exercises'!$J$111),'BYROW,BYCOL,MAP Exercises'!$L$111:$L$120)</f>
        <v>63.599999999999994</v>
      </c>
    </row>
    <row r="1368" spans="1:11" x14ac:dyDescent="0.4">
      <c r="A1368" t="s">
        <v>1534</v>
      </c>
      <c r="B1368" t="s">
        <v>2533</v>
      </c>
      <c r="C1368" s="1">
        <v>45273</v>
      </c>
      <c r="D1368" t="s">
        <v>15</v>
      </c>
      <c r="E1368" t="s">
        <v>167</v>
      </c>
      <c r="F1368" t="s">
        <v>16</v>
      </c>
      <c r="G1368">
        <f>YEAR(tbl_Order[[#This Row],[OrderDate]])</f>
        <v>2023</v>
      </c>
      <c r="H1368">
        <f>MONTH(tbl_Order[[#This Row],[OrderDate]])</f>
        <v>12</v>
      </c>
      <c r="I1368" t="str">
        <f>TEXT(tbl_Order[[#This Row],[OrderDate]],"mmm")</f>
        <v>Dec</v>
      </c>
      <c r="J1368" s="3">
        <f>SUMIFS(tbl_OrderProduct[LinePrice],tbl_OrderProduct[OrderID],tbl_Order[[#This Row],[OrderID]])</f>
        <v>82.97</v>
      </c>
      <c r="K1368" s="3" cm="1">
        <f t="array" ref="K1368">tbl_Order[[#This Row],[Order Price]]*_xlfn.XLOOKUP(tbl_Order[[#This Row],[Order Year]],_xlfn.ANCHORARRAY('BYROW,BYCOL,MAP Exercises'!$J$111),'BYROW,BYCOL,MAP Exercises'!$L$111:$L$120)</f>
        <v>99.563999999999993</v>
      </c>
    </row>
    <row r="1369" spans="1:11" x14ac:dyDescent="0.4">
      <c r="A1369" t="s">
        <v>1535</v>
      </c>
      <c r="B1369" t="s">
        <v>2310</v>
      </c>
      <c r="C1369" s="1">
        <v>45275</v>
      </c>
      <c r="D1369" t="s">
        <v>17</v>
      </c>
      <c r="E1369" t="s">
        <v>167</v>
      </c>
      <c r="F1369" t="s">
        <v>16</v>
      </c>
      <c r="G1369">
        <f>YEAR(tbl_Order[[#This Row],[OrderDate]])</f>
        <v>2023</v>
      </c>
      <c r="H1369">
        <f>MONTH(tbl_Order[[#This Row],[OrderDate]])</f>
        <v>12</v>
      </c>
      <c r="I1369" t="str">
        <f>TEXT(tbl_Order[[#This Row],[OrderDate]],"mmm")</f>
        <v>Dec</v>
      </c>
      <c r="J1369" s="3">
        <f>SUMIFS(tbl_OrderProduct[LinePrice],tbl_OrderProduct[OrderID],tbl_Order[[#This Row],[OrderID]])</f>
        <v>73.95</v>
      </c>
      <c r="K1369" s="3" cm="1">
        <f t="array" ref="K1369">tbl_Order[[#This Row],[Order Price]]*_xlfn.XLOOKUP(tbl_Order[[#This Row],[Order Year]],_xlfn.ANCHORARRAY('BYROW,BYCOL,MAP Exercises'!$J$111),'BYROW,BYCOL,MAP Exercises'!$L$111:$L$120)</f>
        <v>88.74</v>
      </c>
    </row>
    <row r="1370" spans="1:11" x14ac:dyDescent="0.4">
      <c r="A1370" t="s">
        <v>1536</v>
      </c>
      <c r="B1370" t="s">
        <v>2326</v>
      </c>
      <c r="C1370" s="1">
        <v>45277</v>
      </c>
      <c r="D1370" t="s">
        <v>17</v>
      </c>
      <c r="E1370" t="s">
        <v>167</v>
      </c>
      <c r="F1370" t="s">
        <v>16</v>
      </c>
      <c r="G1370">
        <f>YEAR(tbl_Order[[#This Row],[OrderDate]])</f>
        <v>2023</v>
      </c>
      <c r="H1370">
        <f>MONTH(tbl_Order[[#This Row],[OrderDate]])</f>
        <v>12</v>
      </c>
      <c r="I1370" t="str">
        <f>TEXT(tbl_Order[[#This Row],[OrderDate]],"mmm")</f>
        <v>Dec</v>
      </c>
      <c r="J1370" s="3">
        <f>SUMIFS(tbl_OrderProduct[LinePrice],tbl_OrderProduct[OrderID],tbl_Order[[#This Row],[OrderID]])</f>
        <v>95.97</v>
      </c>
      <c r="K1370" s="3" cm="1">
        <f t="array" ref="K1370">tbl_Order[[#This Row],[Order Price]]*_xlfn.XLOOKUP(tbl_Order[[#This Row],[Order Year]],_xlfn.ANCHORARRAY('BYROW,BYCOL,MAP Exercises'!$J$111),'BYROW,BYCOL,MAP Exercises'!$L$111:$L$120)</f>
        <v>115.16399999999999</v>
      </c>
    </row>
    <row r="1371" spans="1:11" x14ac:dyDescent="0.4">
      <c r="A1371" t="s">
        <v>1537</v>
      </c>
      <c r="B1371" t="s">
        <v>2547</v>
      </c>
      <c r="C1371" s="1">
        <v>45279</v>
      </c>
      <c r="D1371" t="s">
        <v>15</v>
      </c>
      <c r="E1371" t="s">
        <v>167</v>
      </c>
      <c r="F1371" t="s">
        <v>16</v>
      </c>
      <c r="G1371">
        <f>YEAR(tbl_Order[[#This Row],[OrderDate]])</f>
        <v>2023</v>
      </c>
      <c r="H1371">
        <f>MONTH(tbl_Order[[#This Row],[OrderDate]])</f>
        <v>12</v>
      </c>
      <c r="I1371" t="str">
        <f>TEXT(tbl_Order[[#This Row],[OrderDate]],"mmm")</f>
        <v>Dec</v>
      </c>
      <c r="J1371" s="3">
        <f>SUMIFS(tbl_OrderProduct[LinePrice],tbl_OrderProduct[OrderID],tbl_Order[[#This Row],[OrderID]])</f>
        <v>38</v>
      </c>
      <c r="K1371" s="3" cm="1">
        <f t="array" ref="K1371">tbl_Order[[#This Row],[Order Price]]*_xlfn.XLOOKUP(tbl_Order[[#This Row],[Order Year]],_xlfn.ANCHORARRAY('BYROW,BYCOL,MAP Exercises'!$J$111),'BYROW,BYCOL,MAP Exercises'!$L$111:$L$120)</f>
        <v>45.6</v>
      </c>
    </row>
    <row r="1372" spans="1:11" x14ac:dyDescent="0.4">
      <c r="A1372" t="s">
        <v>1538</v>
      </c>
      <c r="B1372" t="s">
        <v>2177</v>
      </c>
      <c r="C1372" s="1">
        <v>45283</v>
      </c>
      <c r="D1372" t="s">
        <v>17</v>
      </c>
      <c r="E1372" t="s">
        <v>167</v>
      </c>
      <c r="F1372" t="s">
        <v>16</v>
      </c>
      <c r="G1372">
        <f>YEAR(tbl_Order[[#This Row],[OrderDate]])</f>
        <v>2023</v>
      </c>
      <c r="H1372">
        <f>MONTH(tbl_Order[[#This Row],[OrderDate]])</f>
        <v>12</v>
      </c>
      <c r="I1372" t="str">
        <f>TEXT(tbl_Order[[#This Row],[OrderDate]],"mmm")</f>
        <v>Dec</v>
      </c>
      <c r="J1372" s="3">
        <f>SUMIFS(tbl_OrderProduct[LinePrice],tbl_OrderProduct[OrderID],tbl_Order[[#This Row],[OrderID]])</f>
        <v>72.5</v>
      </c>
      <c r="K1372" s="3" cm="1">
        <f t="array" ref="K1372">tbl_Order[[#This Row],[Order Price]]*_xlfn.XLOOKUP(tbl_Order[[#This Row],[Order Year]],_xlfn.ANCHORARRAY('BYROW,BYCOL,MAP Exercises'!$J$111),'BYROW,BYCOL,MAP Exercises'!$L$111:$L$120)</f>
        <v>87</v>
      </c>
    </row>
    <row r="1373" spans="1:11" x14ac:dyDescent="0.4">
      <c r="A1373" t="s">
        <v>1539</v>
      </c>
      <c r="B1373" t="s">
        <v>1896</v>
      </c>
      <c r="C1373" s="1">
        <v>45285</v>
      </c>
      <c r="D1373" t="s">
        <v>17</v>
      </c>
      <c r="E1373" t="s">
        <v>18</v>
      </c>
      <c r="F1373" t="s">
        <v>16</v>
      </c>
      <c r="G1373">
        <f>YEAR(tbl_Order[[#This Row],[OrderDate]])</f>
        <v>2023</v>
      </c>
      <c r="H1373">
        <f>MONTH(tbl_Order[[#This Row],[OrderDate]])</f>
        <v>12</v>
      </c>
      <c r="I1373" t="str">
        <f>TEXT(tbl_Order[[#This Row],[OrderDate]],"mmm")</f>
        <v>Dec</v>
      </c>
      <c r="J1373" s="3">
        <f>SUMIFS(tbl_OrderProduct[LinePrice],tbl_OrderProduct[OrderID],tbl_Order[[#This Row],[OrderID]])</f>
        <v>355.95</v>
      </c>
      <c r="K1373" s="3" cm="1">
        <f t="array" ref="K1373">tbl_Order[[#This Row],[Order Price]]*_xlfn.XLOOKUP(tbl_Order[[#This Row],[Order Year]],_xlfn.ANCHORARRAY('BYROW,BYCOL,MAP Exercises'!$J$111),'BYROW,BYCOL,MAP Exercises'!$L$111:$L$120)</f>
        <v>427.14</v>
      </c>
    </row>
    <row r="1374" spans="1:11" x14ac:dyDescent="0.4">
      <c r="A1374" t="s">
        <v>1540</v>
      </c>
      <c r="B1374" t="s">
        <v>1841</v>
      </c>
      <c r="C1374" s="1">
        <v>45287</v>
      </c>
      <c r="D1374" t="s">
        <v>15</v>
      </c>
      <c r="E1374" t="s">
        <v>167</v>
      </c>
      <c r="F1374" t="s">
        <v>16</v>
      </c>
      <c r="G1374">
        <f>YEAR(tbl_Order[[#This Row],[OrderDate]])</f>
        <v>2023</v>
      </c>
      <c r="H1374">
        <f>MONTH(tbl_Order[[#This Row],[OrderDate]])</f>
        <v>12</v>
      </c>
      <c r="I1374" t="str">
        <f>TEXT(tbl_Order[[#This Row],[OrderDate]],"mmm")</f>
        <v>Dec</v>
      </c>
      <c r="J1374" s="3">
        <f>SUMIFS(tbl_OrderProduct[LinePrice],tbl_OrderProduct[OrderID],tbl_Order[[#This Row],[OrderID]])</f>
        <v>34</v>
      </c>
      <c r="K1374" s="3" cm="1">
        <f t="array" ref="K1374">tbl_Order[[#This Row],[Order Price]]*_xlfn.XLOOKUP(tbl_Order[[#This Row],[Order Year]],_xlfn.ANCHORARRAY('BYROW,BYCOL,MAP Exercises'!$J$111),'BYROW,BYCOL,MAP Exercises'!$L$111:$L$120)</f>
        <v>40.799999999999997</v>
      </c>
    </row>
    <row r="1375" spans="1:11" x14ac:dyDescent="0.4">
      <c r="A1375" t="s">
        <v>1541</v>
      </c>
      <c r="B1375" t="s">
        <v>2115</v>
      </c>
      <c r="C1375" s="1">
        <v>45289</v>
      </c>
      <c r="D1375" t="s">
        <v>15</v>
      </c>
      <c r="E1375" t="s">
        <v>167</v>
      </c>
      <c r="F1375" t="s">
        <v>16</v>
      </c>
      <c r="G1375">
        <f>YEAR(tbl_Order[[#This Row],[OrderDate]])</f>
        <v>2023</v>
      </c>
      <c r="H1375">
        <f>MONTH(tbl_Order[[#This Row],[OrderDate]])</f>
        <v>12</v>
      </c>
      <c r="I1375" t="str">
        <f>TEXT(tbl_Order[[#This Row],[OrderDate]],"mmm")</f>
        <v>Dec</v>
      </c>
      <c r="J1375" s="3">
        <f>SUMIFS(tbl_OrderProduct[LinePrice],tbl_OrderProduct[OrderID],tbl_Order[[#This Row],[OrderID]])</f>
        <v>159.47</v>
      </c>
      <c r="K1375" s="3" cm="1">
        <f t="array" ref="K1375">tbl_Order[[#This Row],[Order Price]]*_xlfn.XLOOKUP(tbl_Order[[#This Row],[Order Year]],_xlfn.ANCHORARRAY('BYROW,BYCOL,MAP Exercises'!$J$111),'BYROW,BYCOL,MAP Exercises'!$L$111:$L$120)</f>
        <v>191.364</v>
      </c>
    </row>
    <row r="1376" spans="1:11" x14ac:dyDescent="0.4">
      <c r="A1376" t="s">
        <v>1542</v>
      </c>
      <c r="B1376" t="s">
        <v>2524</v>
      </c>
      <c r="C1376" s="1">
        <v>45291</v>
      </c>
      <c r="D1376" t="s">
        <v>166</v>
      </c>
      <c r="E1376" t="s">
        <v>167</v>
      </c>
      <c r="F1376" t="s">
        <v>16</v>
      </c>
      <c r="G1376">
        <f>YEAR(tbl_Order[[#This Row],[OrderDate]])</f>
        <v>2023</v>
      </c>
      <c r="H1376">
        <f>MONTH(tbl_Order[[#This Row],[OrderDate]])</f>
        <v>12</v>
      </c>
      <c r="I1376" t="str">
        <f>TEXT(tbl_Order[[#This Row],[OrderDate]],"mmm")</f>
        <v>Dec</v>
      </c>
      <c r="J1376" s="3">
        <f>SUMIFS(tbl_OrderProduct[LinePrice],tbl_OrderProduct[OrderID],tbl_Order[[#This Row],[OrderID]])</f>
        <v>49</v>
      </c>
      <c r="K1376" s="3" cm="1">
        <f t="array" ref="K1376">tbl_Order[[#This Row],[Order Price]]*_xlfn.XLOOKUP(tbl_Order[[#This Row],[Order Year]],_xlfn.ANCHORARRAY('BYROW,BYCOL,MAP Exercises'!$J$111),'BYROW,BYCOL,MAP Exercises'!$L$111:$L$120)</f>
        <v>58.8</v>
      </c>
    </row>
    <row r="1377" spans="1:11" x14ac:dyDescent="0.4">
      <c r="A1377" t="s">
        <v>1543</v>
      </c>
      <c r="B1377" t="s">
        <v>2631</v>
      </c>
      <c r="C1377" s="1">
        <v>45292</v>
      </c>
      <c r="D1377" t="s">
        <v>15</v>
      </c>
      <c r="E1377" t="s">
        <v>20</v>
      </c>
      <c r="F1377" t="s">
        <v>16</v>
      </c>
      <c r="G1377">
        <f>YEAR(tbl_Order[[#This Row],[OrderDate]])</f>
        <v>2024</v>
      </c>
      <c r="H1377">
        <f>MONTH(tbl_Order[[#This Row],[OrderDate]])</f>
        <v>1</v>
      </c>
      <c r="I1377" t="str">
        <f>TEXT(tbl_Order[[#This Row],[OrderDate]],"mmm")</f>
        <v>Jan</v>
      </c>
      <c r="J1377" s="3">
        <f>SUMIFS(tbl_OrderProduct[LinePrice],tbl_OrderProduct[OrderID],tbl_Order[[#This Row],[OrderID]])</f>
        <v>125.44</v>
      </c>
      <c r="K1377" s="3" cm="1">
        <f t="array" ref="K1377">tbl_Order[[#This Row],[Order Price]]*_xlfn.XLOOKUP(tbl_Order[[#This Row],[Order Year]],_xlfn.ANCHORARRAY('BYROW,BYCOL,MAP Exercises'!$J$111),'BYROW,BYCOL,MAP Exercises'!$L$111:$L$120)</f>
        <v>156.80000000000001</v>
      </c>
    </row>
    <row r="1378" spans="1:11" x14ac:dyDescent="0.4">
      <c r="A1378" t="s">
        <v>1544</v>
      </c>
      <c r="B1378" t="s">
        <v>2200</v>
      </c>
      <c r="C1378" s="1">
        <v>45293</v>
      </c>
      <c r="D1378" t="s">
        <v>15</v>
      </c>
      <c r="E1378" t="s">
        <v>18</v>
      </c>
      <c r="F1378" t="s">
        <v>16</v>
      </c>
      <c r="G1378">
        <f>YEAR(tbl_Order[[#This Row],[OrderDate]])</f>
        <v>2024</v>
      </c>
      <c r="H1378">
        <f>MONTH(tbl_Order[[#This Row],[OrderDate]])</f>
        <v>1</v>
      </c>
      <c r="I1378" t="str">
        <f>TEXT(tbl_Order[[#This Row],[OrderDate]],"mmm")</f>
        <v>Jan</v>
      </c>
      <c r="J1378" s="3">
        <f>SUMIFS(tbl_OrderProduct[LinePrice],tbl_OrderProduct[OrderID],tbl_Order[[#This Row],[OrderID]])</f>
        <v>243.28999999999996</v>
      </c>
      <c r="K1378" s="3" cm="1">
        <f t="array" ref="K1378">tbl_Order[[#This Row],[Order Price]]*_xlfn.XLOOKUP(tbl_Order[[#This Row],[Order Year]],_xlfn.ANCHORARRAY('BYROW,BYCOL,MAP Exercises'!$J$111),'BYROW,BYCOL,MAP Exercises'!$L$111:$L$120)</f>
        <v>304.11249999999995</v>
      </c>
    </row>
    <row r="1379" spans="1:11" x14ac:dyDescent="0.4">
      <c r="A1379" t="s">
        <v>1545</v>
      </c>
      <c r="B1379" t="s">
        <v>1964</v>
      </c>
      <c r="C1379" s="1">
        <v>45296</v>
      </c>
      <c r="D1379" t="s">
        <v>15</v>
      </c>
      <c r="E1379" t="s">
        <v>167</v>
      </c>
      <c r="F1379" t="s">
        <v>16</v>
      </c>
      <c r="G1379">
        <f>YEAR(tbl_Order[[#This Row],[OrderDate]])</f>
        <v>2024</v>
      </c>
      <c r="H1379">
        <f>MONTH(tbl_Order[[#This Row],[OrderDate]])</f>
        <v>1</v>
      </c>
      <c r="I1379" t="str">
        <f>TEXT(tbl_Order[[#This Row],[OrderDate]],"mmm")</f>
        <v>Jan</v>
      </c>
      <c r="J1379" s="3">
        <f>SUMIFS(tbl_OrderProduct[LinePrice],tbl_OrderProduct[OrderID],tbl_Order[[#This Row],[OrderID]])</f>
        <v>206.48000000000002</v>
      </c>
      <c r="K1379" s="3" cm="1">
        <f t="array" ref="K1379">tbl_Order[[#This Row],[Order Price]]*_xlfn.XLOOKUP(tbl_Order[[#This Row],[Order Year]],_xlfn.ANCHORARRAY('BYROW,BYCOL,MAP Exercises'!$J$111),'BYROW,BYCOL,MAP Exercises'!$L$111:$L$120)</f>
        <v>258.10000000000002</v>
      </c>
    </row>
    <row r="1380" spans="1:11" x14ac:dyDescent="0.4">
      <c r="A1380" t="s">
        <v>1546</v>
      </c>
      <c r="B1380" t="s">
        <v>2385</v>
      </c>
      <c r="C1380" s="1">
        <v>45296</v>
      </c>
      <c r="D1380" t="s">
        <v>15</v>
      </c>
      <c r="E1380" t="s">
        <v>167</v>
      </c>
      <c r="F1380" t="s">
        <v>16</v>
      </c>
      <c r="G1380">
        <f>YEAR(tbl_Order[[#This Row],[OrderDate]])</f>
        <v>2024</v>
      </c>
      <c r="H1380">
        <f>MONTH(tbl_Order[[#This Row],[OrderDate]])</f>
        <v>1</v>
      </c>
      <c r="I1380" t="str">
        <f>TEXT(tbl_Order[[#This Row],[OrderDate]],"mmm")</f>
        <v>Jan</v>
      </c>
      <c r="J1380" s="3">
        <f>SUMIFS(tbl_OrderProduct[LinePrice],tbl_OrderProduct[OrderID],tbl_Order[[#This Row],[OrderID]])</f>
        <v>62</v>
      </c>
      <c r="K1380" s="3" cm="1">
        <f t="array" ref="K1380">tbl_Order[[#This Row],[Order Price]]*_xlfn.XLOOKUP(tbl_Order[[#This Row],[Order Year]],_xlfn.ANCHORARRAY('BYROW,BYCOL,MAP Exercises'!$J$111),'BYROW,BYCOL,MAP Exercises'!$L$111:$L$120)</f>
        <v>77.5</v>
      </c>
    </row>
    <row r="1381" spans="1:11" x14ac:dyDescent="0.4">
      <c r="A1381" t="s">
        <v>1547</v>
      </c>
      <c r="B1381" t="s">
        <v>2242</v>
      </c>
      <c r="C1381" s="1">
        <v>45299</v>
      </c>
      <c r="D1381" t="s">
        <v>166</v>
      </c>
      <c r="E1381" t="s">
        <v>167</v>
      </c>
      <c r="F1381" t="s">
        <v>16</v>
      </c>
      <c r="G1381">
        <f>YEAR(tbl_Order[[#This Row],[OrderDate]])</f>
        <v>2024</v>
      </c>
      <c r="H1381">
        <f>MONTH(tbl_Order[[#This Row],[OrderDate]])</f>
        <v>1</v>
      </c>
      <c r="I1381" t="str">
        <f>TEXT(tbl_Order[[#This Row],[OrderDate]],"mmm")</f>
        <v>Jan</v>
      </c>
      <c r="J1381" s="3">
        <f>SUMIFS(tbl_OrderProduct[LinePrice],tbl_OrderProduct[OrderID],tbl_Order[[#This Row],[OrderID]])</f>
        <v>251.43</v>
      </c>
      <c r="K1381" s="3" cm="1">
        <f t="array" ref="K1381">tbl_Order[[#This Row],[Order Price]]*_xlfn.XLOOKUP(tbl_Order[[#This Row],[Order Year]],_xlfn.ANCHORARRAY('BYROW,BYCOL,MAP Exercises'!$J$111),'BYROW,BYCOL,MAP Exercises'!$L$111:$L$120)</f>
        <v>314.28750000000002</v>
      </c>
    </row>
    <row r="1382" spans="1:11" x14ac:dyDescent="0.4">
      <c r="A1382" t="s">
        <v>1548</v>
      </c>
      <c r="B1382" t="s">
        <v>2499</v>
      </c>
      <c r="C1382" s="1">
        <v>45300</v>
      </c>
      <c r="D1382" t="s">
        <v>15</v>
      </c>
      <c r="E1382" t="s">
        <v>167</v>
      </c>
      <c r="F1382" t="s">
        <v>16</v>
      </c>
      <c r="G1382">
        <f>YEAR(tbl_Order[[#This Row],[OrderDate]])</f>
        <v>2024</v>
      </c>
      <c r="H1382">
        <f>MONTH(tbl_Order[[#This Row],[OrderDate]])</f>
        <v>1</v>
      </c>
      <c r="I1382" t="str">
        <f>TEXT(tbl_Order[[#This Row],[OrderDate]],"mmm")</f>
        <v>Jan</v>
      </c>
      <c r="J1382" s="3">
        <f>SUMIFS(tbl_OrderProduct[LinePrice],tbl_OrderProduct[OrderID],tbl_Order[[#This Row],[OrderID]])</f>
        <v>284.98</v>
      </c>
      <c r="K1382" s="3" cm="1">
        <f t="array" ref="K1382">tbl_Order[[#This Row],[Order Price]]*_xlfn.XLOOKUP(tbl_Order[[#This Row],[Order Year]],_xlfn.ANCHORARRAY('BYROW,BYCOL,MAP Exercises'!$J$111),'BYROW,BYCOL,MAP Exercises'!$L$111:$L$120)</f>
        <v>356.22500000000002</v>
      </c>
    </row>
    <row r="1383" spans="1:11" x14ac:dyDescent="0.4">
      <c r="A1383" t="s">
        <v>1549</v>
      </c>
      <c r="B1383" t="s">
        <v>2432</v>
      </c>
      <c r="C1383" s="1">
        <v>45303</v>
      </c>
      <c r="D1383" t="s">
        <v>166</v>
      </c>
      <c r="E1383" t="s">
        <v>20</v>
      </c>
      <c r="F1383" t="s">
        <v>16</v>
      </c>
      <c r="G1383">
        <f>YEAR(tbl_Order[[#This Row],[OrderDate]])</f>
        <v>2024</v>
      </c>
      <c r="H1383">
        <f>MONTH(tbl_Order[[#This Row],[OrderDate]])</f>
        <v>1</v>
      </c>
      <c r="I1383" t="str">
        <f>TEXT(tbl_Order[[#This Row],[OrderDate]],"mmm")</f>
        <v>Jan</v>
      </c>
      <c r="J1383" s="3">
        <f>SUMIFS(tbl_OrderProduct[LinePrice],tbl_OrderProduct[OrderID],tbl_Order[[#This Row],[OrderID]])</f>
        <v>12.95</v>
      </c>
      <c r="K1383" s="3" cm="1">
        <f t="array" ref="K1383">tbl_Order[[#This Row],[Order Price]]*_xlfn.XLOOKUP(tbl_Order[[#This Row],[Order Year]],_xlfn.ANCHORARRAY('BYROW,BYCOL,MAP Exercises'!$J$111),'BYROW,BYCOL,MAP Exercises'!$L$111:$L$120)</f>
        <v>16.1875</v>
      </c>
    </row>
    <row r="1384" spans="1:11" x14ac:dyDescent="0.4">
      <c r="A1384" t="s">
        <v>1550</v>
      </c>
      <c r="B1384" t="s">
        <v>2321</v>
      </c>
      <c r="C1384" s="1">
        <v>45306</v>
      </c>
      <c r="D1384" t="s">
        <v>15</v>
      </c>
      <c r="E1384" t="s">
        <v>167</v>
      </c>
      <c r="F1384" t="s">
        <v>16</v>
      </c>
      <c r="G1384">
        <f>YEAR(tbl_Order[[#This Row],[OrderDate]])</f>
        <v>2024</v>
      </c>
      <c r="H1384">
        <f>MONTH(tbl_Order[[#This Row],[OrderDate]])</f>
        <v>1</v>
      </c>
      <c r="I1384" t="str">
        <f>TEXT(tbl_Order[[#This Row],[OrderDate]],"mmm")</f>
        <v>Jan</v>
      </c>
      <c r="J1384" s="3">
        <f>SUMIFS(tbl_OrderProduct[LinePrice],tbl_OrderProduct[OrderID],tbl_Order[[#This Row],[OrderID]])</f>
        <v>41.98</v>
      </c>
      <c r="K1384" s="3" cm="1">
        <f t="array" ref="K1384">tbl_Order[[#This Row],[Order Price]]*_xlfn.XLOOKUP(tbl_Order[[#This Row],[Order Year]],_xlfn.ANCHORARRAY('BYROW,BYCOL,MAP Exercises'!$J$111),'BYROW,BYCOL,MAP Exercises'!$L$111:$L$120)</f>
        <v>52.474999999999994</v>
      </c>
    </row>
    <row r="1385" spans="1:11" x14ac:dyDescent="0.4">
      <c r="A1385" t="s">
        <v>1551</v>
      </c>
      <c r="B1385" t="s">
        <v>2230</v>
      </c>
      <c r="C1385" s="1">
        <v>45307</v>
      </c>
      <c r="D1385" t="s">
        <v>17</v>
      </c>
      <c r="E1385" t="s">
        <v>167</v>
      </c>
      <c r="F1385" t="s">
        <v>16</v>
      </c>
      <c r="G1385">
        <f>YEAR(tbl_Order[[#This Row],[OrderDate]])</f>
        <v>2024</v>
      </c>
      <c r="H1385">
        <f>MONTH(tbl_Order[[#This Row],[OrderDate]])</f>
        <v>1</v>
      </c>
      <c r="I1385" t="str">
        <f>TEXT(tbl_Order[[#This Row],[OrderDate]],"mmm")</f>
        <v>Jan</v>
      </c>
      <c r="J1385" s="3">
        <f>SUMIFS(tbl_OrderProduct[LinePrice],tbl_OrderProduct[OrderID],tbl_Order[[#This Row],[OrderID]])</f>
        <v>12.95</v>
      </c>
      <c r="K1385" s="3" cm="1">
        <f t="array" ref="K1385">tbl_Order[[#This Row],[Order Price]]*_xlfn.XLOOKUP(tbl_Order[[#This Row],[Order Year]],_xlfn.ANCHORARRAY('BYROW,BYCOL,MAP Exercises'!$J$111),'BYROW,BYCOL,MAP Exercises'!$L$111:$L$120)</f>
        <v>16.1875</v>
      </c>
    </row>
    <row r="1386" spans="1:11" x14ac:dyDescent="0.4">
      <c r="A1386" t="s">
        <v>1552</v>
      </c>
      <c r="B1386" t="s">
        <v>2427</v>
      </c>
      <c r="C1386" s="1">
        <v>45308</v>
      </c>
      <c r="D1386" t="s">
        <v>15</v>
      </c>
      <c r="E1386" t="s">
        <v>18</v>
      </c>
      <c r="F1386" t="s">
        <v>16</v>
      </c>
      <c r="G1386">
        <f>YEAR(tbl_Order[[#This Row],[OrderDate]])</f>
        <v>2024</v>
      </c>
      <c r="H1386">
        <f>MONTH(tbl_Order[[#This Row],[OrderDate]])</f>
        <v>1</v>
      </c>
      <c r="I1386" t="str">
        <f>TEXT(tbl_Order[[#This Row],[OrderDate]],"mmm")</f>
        <v>Jan</v>
      </c>
      <c r="J1386" s="3">
        <f>SUMIFS(tbl_OrderProduct[LinePrice],tbl_OrderProduct[OrderID],tbl_Order[[#This Row],[OrderID]])</f>
        <v>74</v>
      </c>
      <c r="K1386" s="3" cm="1">
        <f t="array" ref="K1386">tbl_Order[[#This Row],[Order Price]]*_xlfn.XLOOKUP(tbl_Order[[#This Row],[Order Year]],_xlfn.ANCHORARRAY('BYROW,BYCOL,MAP Exercises'!$J$111),'BYROW,BYCOL,MAP Exercises'!$L$111:$L$120)</f>
        <v>92.5</v>
      </c>
    </row>
    <row r="1387" spans="1:11" x14ac:dyDescent="0.4">
      <c r="A1387" t="s">
        <v>1553</v>
      </c>
      <c r="B1387" t="s">
        <v>2584</v>
      </c>
      <c r="C1387" s="1">
        <v>45311</v>
      </c>
      <c r="D1387" t="s">
        <v>15</v>
      </c>
      <c r="E1387" t="s">
        <v>167</v>
      </c>
      <c r="F1387" t="s">
        <v>16</v>
      </c>
      <c r="G1387">
        <f>YEAR(tbl_Order[[#This Row],[OrderDate]])</f>
        <v>2024</v>
      </c>
      <c r="H1387">
        <f>MONTH(tbl_Order[[#This Row],[OrderDate]])</f>
        <v>1</v>
      </c>
      <c r="I1387" t="str">
        <f>TEXT(tbl_Order[[#This Row],[OrderDate]],"mmm")</f>
        <v>Jan</v>
      </c>
      <c r="J1387" s="3">
        <f>SUMIFS(tbl_OrderProduct[LinePrice],tbl_OrderProduct[OrderID],tbl_Order[[#This Row],[OrderID]])</f>
        <v>143</v>
      </c>
      <c r="K1387" s="3" cm="1">
        <f t="array" ref="K1387">tbl_Order[[#This Row],[Order Price]]*_xlfn.XLOOKUP(tbl_Order[[#This Row],[Order Year]],_xlfn.ANCHORARRAY('BYROW,BYCOL,MAP Exercises'!$J$111),'BYROW,BYCOL,MAP Exercises'!$L$111:$L$120)</f>
        <v>178.75</v>
      </c>
    </row>
    <row r="1388" spans="1:11" x14ac:dyDescent="0.4">
      <c r="A1388" t="s">
        <v>1554</v>
      </c>
      <c r="B1388" t="s">
        <v>1883</v>
      </c>
      <c r="C1388" s="1">
        <v>45313</v>
      </c>
      <c r="D1388" t="s">
        <v>17</v>
      </c>
      <c r="E1388" t="s">
        <v>167</v>
      </c>
      <c r="F1388" t="s">
        <v>16</v>
      </c>
      <c r="G1388">
        <f>YEAR(tbl_Order[[#This Row],[OrderDate]])</f>
        <v>2024</v>
      </c>
      <c r="H1388">
        <f>MONTH(tbl_Order[[#This Row],[OrderDate]])</f>
        <v>1</v>
      </c>
      <c r="I1388" t="str">
        <f>TEXT(tbl_Order[[#This Row],[OrderDate]],"mmm")</f>
        <v>Jan</v>
      </c>
      <c r="J1388" s="3">
        <f>SUMIFS(tbl_OrderProduct[LinePrice],tbl_OrderProduct[OrderID],tbl_Order[[#This Row],[OrderID]])</f>
        <v>49</v>
      </c>
      <c r="K1388" s="3" cm="1">
        <f t="array" ref="K1388">tbl_Order[[#This Row],[Order Price]]*_xlfn.XLOOKUP(tbl_Order[[#This Row],[Order Year]],_xlfn.ANCHORARRAY('BYROW,BYCOL,MAP Exercises'!$J$111),'BYROW,BYCOL,MAP Exercises'!$L$111:$L$120)</f>
        <v>61.25</v>
      </c>
    </row>
    <row r="1389" spans="1:11" x14ac:dyDescent="0.4">
      <c r="A1389" t="s">
        <v>1555</v>
      </c>
      <c r="B1389" t="s">
        <v>1885</v>
      </c>
      <c r="C1389" s="1">
        <v>45316</v>
      </c>
      <c r="D1389" t="s">
        <v>17</v>
      </c>
      <c r="E1389" t="s">
        <v>167</v>
      </c>
      <c r="F1389" t="s">
        <v>16</v>
      </c>
      <c r="G1389">
        <f>YEAR(tbl_Order[[#This Row],[OrderDate]])</f>
        <v>2024</v>
      </c>
      <c r="H1389">
        <f>MONTH(tbl_Order[[#This Row],[OrderDate]])</f>
        <v>1</v>
      </c>
      <c r="I1389" t="str">
        <f>TEXT(tbl_Order[[#This Row],[OrderDate]],"mmm")</f>
        <v>Jan</v>
      </c>
      <c r="J1389" s="3">
        <f>SUMIFS(tbl_OrderProduct[LinePrice],tbl_OrderProduct[OrderID],tbl_Order[[#This Row],[OrderID]])</f>
        <v>344.91999999999996</v>
      </c>
      <c r="K1389" s="3" cm="1">
        <f t="array" ref="K1389">tbl_Order[[#This Row],[Order Price]]*_xlfn.XLOOKUP(tbl_Order[[#This Row],[Order Year]],_xlfn.ANCHORARRAY('BYROW,BYCOL,MAP Exercises'!$J$111),'BYROW,BYCOL,MAP Exercises'!$L$111:$L$120)</f>
        <v>431.15</v>
      </c>
    </row>
    <row r="1390" spans="1:11" x14ac:dyDescent="0.4">
      <c r="A1390" t="s">
        <v>1556</v>
      </c>
      <c r="B1390" t="s">
        <v>2378</v>
      </c>
      <c r="C1390" s="1">
        <v>45318</v>
      </c>
      <c r="D1390" t="s">
        <v>15</v>
      </c>
      <c r="E1390" t="s">
        <v>167</v>
      </c>
      <c r="F1390" t="s">
        <v>16</v>
      </c>
      <c r="G1390">
        <f>YEAR(tbl_Order[[#This Row],[OrderDate]])</f>
        <v>2024</v>
      </c>
      <c r="H1390">
        <f>MONTH(tbl_Order[[#This Row],[OrderDate]])</f>
        <v>1</v>
      </c>
      <c r="I1390" t="str">
        <f>TEXT(tbl_Order[[#This Row],[OrderDate]],"mmm")</f>
        <v>Jan</v>
      </c>
      <c r="J1390" s="3">
        <f>SUMIFS(tbl_OrderProduct[LinePrice],tbl_OrderProduct[OrderID],tbl_Order[[#This Row],[OrderID]])</f>
        <v>40.99</v>
      </c>
      <c r="K1390" s="3" cm="1">
        <f t="array" ref="K1390">tbl_Order[[#This Row],[Order Price]]*_xlfn.XLOOKUP(tbl_Order[[#This Row],[Order Year]],_xlfn.ANCHORARRAY('BYROW,BYCOL,MAP Exercises'!$J$111),'BYROW,BYCOL,MAP Exercises'!$L$111:$L$120)</f>
        <v>51.237500000000004</v>
      </c>
    </row>
    <row r="1391" spans="1:11" x14ac:dyDescent="0.4">
      <c r="A1391" t="s">
        <v>1557</v>
      </c>
      <c r="B1391" t="s">
        <v>1875</v>
      </c>
      <c r="C1391" s="1">
        <v>45321</v>
      </c>
      <c r="D1391" t="s">
        <v>15</v>
      </c>
      <c r="E1391" t="s">
        <v>20</v>
      </c>
      <c r="F1391" t="s">
        <v>16</v>
      </c>
      <c r="G1391">
        <f>YEAR(tbl_Order[[#This Row],[OrderDate]])</f>
        <v>2024</v>
      </c>
      <c r="H1391">
        <f>MONTH(tbl_Order[[#This Row],[OrderDate]])</f>
        <v>1</v>
      </c>
      <c r="I1391" t="str">
        <f>TEXT(tbl_Order[[#This Row],[OrderDate]],"mmm")</f>
        <v>Jan</v>
      </c>
      <c r="J1391" s="3">
        <f>SUMIFS(tbl_OrderProduct[LinePrice],tbl_OrderProduct[OrderID],tbl_Order[[#This Row],[OrderID]])</f>
        <v>48</v>
      </c>
      <c r="K1391" s="3" cm="1">
        <f t="array" ref="K1391">tbl_Order[[#This Row],[Order Price]]*_xlfn.XLOOKUP(tbl_Order[[#This Row],[Order Year]],_xlfn.ANCHORARRAY('BYROW,BYCOL,MAP Exercises'!$J$111),'BYROW,BYCOL,MAP Exercises'!$L$111:$L$120)</f>
        <v>60</v>
      </c>
    </row>
    <row r="1392" spans="1:11" x14ac:dyDescent="0.4">
      <c r="A1392" t="s">
        <v>1558</v>
      </c>
      <c r="B1392" t="s">
        <v>2013</v>
      </c>
      <c r="C1392" s="1">
        <v>45322</v>
      </c>
      <c r="D1392" t="s">
        <v>17</v>
      </c>
      <c r="E1392" t="s">
        <v>167</v>
      </c>
      <c r="F1392" t="s">
        <v>16</v>
      </c>
      <c r="G1392">
        <f>YEAR(tbl_Order[[#This Row],[OrderDate]])</f>
        <v>2024</v>
      </c>
      <c r="H1392">
        <f>MONTH(tbl_Order[[#This Row],[OrderDate]])</f>
        <v>1</v>
      </c>
      <c r="I1392" t="str">
        <f>TEXT(tbl_Order[[#This Row],[OrderDate]],"mmm")</f>
        <v>Jan</v>
      </c>
      <c r="J1392" s="3">
        <f>SUMIFS(tbl_OrderProduct[LinePrice],tbl_OrderProduct[OrderID],tbl_Order[[#This Row],[OrderID]])</f>
        <v>360.8</v>
      </c>
      <c r="K1392" s="3" cm="1">
        <f t="array" ref="K1392">tbl_Order[[#This Row],[Order Price]]*_xlfn.XLOOKUP(tbl_Order[[#This Row],[Order Year]],_xlfn.ANCHORARRAY('BYROW,BYCOL,MAP Exercises'!$J$111),'BYROW,BYCOL,MAP Exercises'!$L$111:$L$120)</f>
        <v>451</v>
      </c>
    </row>
    <row r="1393" spans="1:11" x14ac:dyDescent="0.4">
      <c r="A1393" t="s">
        <v>1559</v>
      </c>
      <c r="B1393" t="s">
        <v>2008</v>
      </c>
      <c r="C1393" s="1">
        <v>45326</v>
      </c>
      <c r="D1393" t="s">
        <v>15</v>
      </c>
      <c r="E1393" t="s">
        <v>18</v>
      </c>
      <c r="F1393" t="s">
        <v>16</v>
      </c>
      <c r="G1393">
        <f>YEAR(tbl_Order[[#This Row],[OrderDate]])</f>
        <v>2024</v>
      </c>
      <c r="H1393">
        <f>MONTH(tbl_Order[[#This Row],[OrderDate]])</f>
        <v>2</v>
      </c>
      <c r="I1393" t="str">
        <f>TEXT(tbl_Order[[#This Row],[OrderDate]],"mmm")</f>
        <v>Feb</v>
      </c>
      <c r="J1393" s="3">
        <f>SUMIFS(tbl_OrderProduct[LinePrice],tbl_OrderProduct[OrderID],tbl_Order[[#This Row],[OrderID]])</f>
        <v>141.97999999999999</v>
      </c>
      <c r="K1393" s="3" cm="1">
        <f t="array" ref="K1393">tbl_Order[[#This Row],[Order Price]]*_xlfn.XLOOKUP(tbl_Order[[#This Row],[Order Year]],_xlfn.ANCHORARRAY('BYROW,BYCOL,MAP Exercises'!$J$111),'BYROW,BYCOL,MAP Exercises'!$L$111:$L$120)</f>
        <v>177.47499999999999</v>
      </c>
    </row>
    <row r="1394" spans="1:11" x14ac:dyDescent="0.4">
      <c r="A1394" t="s">
        <v>1560</v>
      </c>
      <c r="B1394" t="s">
        <v>1749</v>
      </c>
      <c r="C1394" s="1">
        <v>45328</v>
      </c>
      <c r="D1394" t="s">
        <v>15</v>
      </c>
      <c r="E1394" t="s">
        <v>18</v>
      </c>
      <c r="F1394" t="s">
        <v>16</v>
      </c>
      <c r="G1394">
        <f>YEAR(tbl_Order[[#This Row],[OrderDate]])</f>
        <v>2024</v>
      </c>
      <c r="H1394">
        <f>MONTH(tbl_Order[[#This Row],[OrderDate]])</f>
        <v>2</v>
      </c>
      <c r="I1394" t="str">
        <f>TEXT(tbl_Order[[#This Row],[OrderDate]],"mmm")</f>
        <v>Feb</v>
      </c>
      <c r="J1394" s="3">
        <f>SUMIFS(tbl_OrderProduct[LinePrice],tbl_OrderProduct[OrderID],tbl_Order[[#This Row],[OrderID]])</f>
        <v>99.9</v>
      </c>
      <c r="K1394" s="3" cm="1">
        <f t="array" ref="K1394">tbl_Order[[#This Row],[Order Price]]*_xlfn.XLOOKUP(tbl_Order[[#This Row],[Order Year]],_xlfn.ANCHORARRAY('BYROW,BYCOL,MAP Exercises'!$J$111),'BYROW,BYCOL,MAP Exercises'!$L$111:$L$120)</f>
        <v>124.875</v>
      </c>
    </row>
    <row r="1395" spans="1:11" x14ac:dyDescent="0.4">
      <c r="A1395" t="s">
        <v>1561</v>
      </c>
      <c r="B1395" t="s">
        <v>2511</v>
      </c>
      <c r="C1395" s="1">
        <v>45331</v>
      </c>
      <c r="D1395" t="s">
        <v>15</v>
      </c>
      <c r="E1395" t="s">
        <v>20</v>
      </c>
      <c r="F1395" t="s">
        <v>16</v>
      </c>
      <c r="G1395">
        <f>YEAR(tbl_Order[[#This Row],[OrderDate]])</f>
        <v>2024</v>
      </c>
      <c r="H1395">
        <f>MONTH(tbl_Order[[#This Row],[OrderDate]])</f>
        <v>2</v>
      </c>
      <c r="I1395" t="str">
        <f>TEXT(tbl_Order[[#This Row],[OrderDate]],"mmm")</f>
        <v>Feb</v>
      </c>
      <c r="J1395" s="3">
        <f>SUMIFS(tbl_OrderProduct[LinePrice],tbl_OrderProduct[OrderID],tbl_Order[[#This Row],[OrderID]])</f>
        <v>365.42</v>
      </c>
      <c r="K1395" s="3" cm="1">
        <f t="array" ref="K1395">tbl_Order[[#This Row],[Order Price]]*_xlfn.XLOOKUP(tbl_Order[[#This Row],[Order Year]],_xlfn.ANCHORARRAY('BYROW,BYCOL,MAP Exercises'!$J$111),'BYROW,BYCOL,MAP Exercises'!$L$111:$L$120)</f>
        <v>456.77500000000003</v>
      </c>
    </row>
    <row r="1396" spans="1:11" x14ac:dyDescent="0.4">
      <c r="A1396" t="s">
        <v>1562</v>
      </c>
      <c r="B1396" t="s">
        <v>2630</v>
      </c>
      <c r="C1396" s="1">
        <v>45332</v>
      </c>
      <c r="D1396" t="s">
        <v>15</v>
      </c>
      <c r="E1396" t="s">
        <v>18</v>
      </c>
      <c r="F1396" t="s">
        <v>16</v>
      </c>
      <c r="G1396">
        <f>YEAR(tbl_Order[[#This Row],[OrderDate]])</f>
        <v>2024</v>
      </c>
      <c r="H1396">
        <f>MONTH(tbl_Order[[#This Row],[OrderDate]])</f>
        <v>2</v>
      </c>
      <c r="I1396" t="str">
        <f>TEXT(tbl_Order[[#This Row],[OrderDate]],"mmm")</f>
        <v>Feb</v>
      </c>
      <c r="J1396" s="3">
        <f>SUMIFS(tbl_OrderProduct[LinePrice],tbl_OrderProduct[OrderID],tbl_Order[[#This Row],[OrderID]])</f>
        <v>304.29000000000002</v>
      </c>
      <c r="K1396" s="3" cm="1">
        <f t="array" ref="K1396">tbl_Order[[#This Row],[Order Price]]*_xlfn.XLOOKUP(tbl_Order[[#This Row],[Order Year]],_xlfn.ANCHORARRAY('BYROW,BYCOL,MAP Exercises'!$J$111),'BYROW,BYCOL,MAP Exercises'!$L$111:$L$120)</f>
        <v>380.36250000000001</v>
      </c>
    </row>
    <row r="1397" spans="1:11" x14ac:dyDescent="0.4">
      <c r="A1397" t="s">
        <v>1563</v>
      </c>
      <c r="B1397" t="s">
        <v>1900</v>
      </c>
      <c r="C1397" s="1">
        <v>45334</v>
      </c>
      <c r="D1397" t="s">
        <v>17</v>
      </c>
      <c r="E1397" t="s">
        <v>167</v>
      </c>
      <c r="F1397" t="s">
        <v>16</v>
      </c>
      <c r="G1397">
        <f>YEAR(tbl_Order[[#This Row],[OrderDate]])</f>
        <v>2024</v>
      </c>
      <c r="H1397">
        <f>MONTH(tbl_Order[[#This Row],[OrderDate]])</f>
        <v>2</v>
      </c>
      <c r="I1397" t="str">
        <f>TEXT(tbl_Order[[#This Row],[OrderDate]],"mmm")</f>
        <v>Feb</v>
      </c>
      <c r="J1397" s="3">
        <f>SUMIFS(tbl_OrderProduct[LinePrice],tbl_OrderProduct[OrderID],tbl_Order[[#This Row],[OrderID]])</f>
        <v>296.92</v>
      </c>
      <c r="K1397" s="3" cm="1">
        <f t="array" ref="K1397">tbl_Order[[#This Row],[Order Price]]*_xlfn.XLOOKUP(tbl_Order[[#This Row],[Order Year]],_xlfn.ANCHORARRAY('BYROW,BYCOL,MAP Exercises'!$J$111),'BYROW,BYCOL,MAP Exercises'!$L$111:$L$120)</f>
        <v>371.15000000000003</v>
      </c>
    </row>
    <row r="1398" spans="1:11" x14ac:dyDescent="0.4">
      <c r="A1398" t="s">
        <v>1564</v>
      </c>
      <c r="B1398" t="s">
        <v>2442</v>
      </c>
      <c r="C1398" s="1">
        <v>45336</v>
      </c>
      <c r="D1398" t="s">
        <v>17</v>
      </c>
      <c r="E1398" t="s">
        <v>20</v>
      </c>
      <c r="F1398" t="s">
        <v>16</v>
      </c>
      <c r="G1398">
        <f>YEAR(tbl_Order[[#This Row],[OrderDate]])</f>
        <v>2024</v>
      </c>
      <c r="H1398">
        <f>MONTH(tbl_Order[[#This Row],[OrderDate]])</f>
        <v>2</v>
      </c>
      <c r="I1398" t="str">
        <f>TEXT(tbl_Order[[#This Row],[OrderDate]],"mmm")</f>
        <v>Feb</v>
      </c>
      <c r="J1398" s="3">
        <f>SUMIFS(tbl_OrderProduct[LinePrice],tbl_OrderProduct[OrderID],tbl_Order[[#This Row],[OrderID]])</f>
        <v>74</v>
      </c>
      <c r="K1398" s="3" cm="1">
        <f t="array" ref="K1398">tbl_Order[[#This Row],[Order Price]]*_xlfn.XLOOKUP(tbl_Order[[#This Row],[Order Year]],_xlfn.ANCHORARRAY('BYROW,BYCOL,MAP Exercises'!$J$111),'BYROW,BYCOL,MAP Exercises'!$L$111:$L$120)</f>
        <v>92.5</v>
      </c>
    </row>
    <row r="1399" spans="1:11" x14ac:dyDescent="0.4">
      <c r="A1399" t="s">
        <v>1565</v>
      </c>
      <c r="B1399" t="s">
        <v>2362</v>
      </c>
      <c r="C1399" s="1">
        <v>45339</v>
      </c>
      <c r="D1399" t="s">
        <v>15</v>
      </c>
      <c r="E1399" t="s">
        <v>18</v>
      </c>
      <c r="F1399" t="s">
        <v>16</v>
      </c>
      <c r="G1399">
        <f>YEAR(tbl_Order[[#This Row],[OrderDate]])</f>
        <v>2024</v>
      </c>
      <c r="H1399">
        <f>MONTH(tbl_Order[[#This Row],[OrderDate]])</f>
        <v>2</v>
      </c>
      <c r="I1399" t="str">
        <f>TEXT(tbl_Order[[#This Row],[OrderDate]],"mmm")</f>
        <v>Feb</v>
      </c>
      <c r="J1399" s="3">
        <f>SUMIFS(tbl_OrderProduct[LinePrice],tbl_OrderProduct[OrderID],tbl_Order[[#This Row],[OrderID]])</f>
        <v>175.9</v>
      </c>
      <c r="K1399" s="3" cm="1">
        <f t="array" ref="K1399">tbl_Order[[#This Row],[Order Price]]*_xlfn.XLOOKUP(tbl_Order[[#This Row],[Order Year]],_xlfn.ANCHORARRAY('BYROW,BYCOL,MAP Exercises'!$J$111),'BYROW,BYCOL,MAP Exercises'!$L$111:$L$120)</f>
        <v>219.875</v>
      </c>
    </row>
    <row r="1400" spans="1:11" x14ac:dyDescent="0.4">
      <c r="A1400" t="s">
        <v>1566</v>
      </c>
      <c r="B1400" t="s">
        <v>2577</v>
      </c>
      <c r="C1400" s="1">
        <v>45341</v>
      </c>
      <c r="D1400" t="s">
        <v>15</v>
      </c>
      <c r="E1400" t="s">
        <v>167</v>
      </c>
      <c r="F1400" t="s">
        <v>16</v>
      </c>
      <c r="G1400">
        <f>YEAR(tbl_Order[[#This Row],[OrderDate]])</f>
        <v>2024</v>
      </c>
      <c r="H1400">
        <f>MONTH(tbl_Order[[#This Row],[OrderDate]])</f>
        <v>2</v>
      </c>
      <c r="I1400" t="str">
        <f>TEXT(tbl_Order[[#This Row],[OrderDate]],"mmm")</f>
        <v>Feb</v>
      </c>
      <c r="J1400" s="3">
        <f>SUMIFS(tbl_OrderProduct[LinePrice],tbl_OrderProduct[OrderID],tbl_Order[[#This Row],[OrderID]])</f>
        <v>222.4</v>
      </c>
      <c r="K1400" s="3" cm="1">
        <f t="array" ref="K1400">tbl_Order[[#This Row],[Order Price]]*_xlfn.XLOOKUP(tbl_Order[[#This Row],[Order Year]],_xlfn.ANCHORARRAY('BYROW,BYCOL,MAP Exercises'!$J$111),'BYROW,BYCOL,MAP Exercises'!$L$111:$L$120)</f>
        <v>278</v>
      </c>
    </row>
    <row r="1401" spans="1:11" x14ac:dyDescent="0.4">
      <c r="A1401" t="s">
        <v>1567</v>
      </c>
      <c r="B1401" t="s">
        <v>2134</v>
      </c>
      <c r="C1401" s="1">
        <v>45345</v>
      </c>
      <c r="D1401" t="s">
        <v>166</v>
      </c>
      <c r="E1401" t="s">
        <v>18</v>
      </c>
      <c r="F1401" t="s">
        <v>16</v>
      </c>
      <c r="G1401">
        <f>YEAR(tbl_Order[[#This Row],[OrderDate]])</f>
        <v>2024</v>
      </c>
      <c r="H1401">
        <f>MONTH(tbl_Order[[#This Row],[OrderDate]])</f>
        <v>2</v>
      </c>
      <c r="I1401" t="str">
        <f>TEXT(tbl_Order[[#This Row],[OrderDate]],"mmm")</f>
        <v>Feb</v>
      </c>
      <c r="J1401" s="3">
        <f>SUMIFS(tbl_OrderProduct[LinePrice],tbl_OrderProduct[OrderID],tbl_Order[[#This Row],[OrderID]])</f>
        <v>63.49</v>
      </c>
      <c r="K1401" s="3" cm="1">
        <f t="array" ref="K1401">tbl_Order[[#This Row],[Order Price]]*_xlfn.XLOOKUP(tbl_Order[[#This Row],[Order Year]],_xlfn.ANCHORARRAY('BYROW,BYCOL,MAP Exercises'!$J$111),'BYROW,BYCOL,MAP Exercises'!$L$111:$L$120)</f>
        <v>79.362499999999997</v>
      </c>
    </row>
    <row r="1402" spans="1:11" x14ac:dyDescent="0.4">
      <c r="A1402" t="s">
        <v>1568</v>
      </c>
      <c r="B1402" t="s">
        <v>1888</v>
      </c>
      <c r="C1402" s="1">
        <v>45349</v>
      </c>
      <c r="D1402" t="s">
        <v>166</v>
      </c>
      <c r="E1402" t="s">
        <v>20</v>
      </c>
      <c r="F1402" t="s">
        <v>16</v>
      </c>
      <c r="G1402">
        <f>YEAR(tbl_Order[[#This Row],[OrderDate]])</f>
        <v>2024</v>
      </c>
      <c r="H1402">
        <f>MONTH(tbl_Order[[#This Row],[OrderDate]])</f>
        <v>2</v>
      </c>
      <c r="I1402" t="str">
        <f>TEXT(tbl_Order[[#This Row],[OrderDate]],"mmm")</f>
        <v>Feb</v>
      </c>
      <c r="J1402" s="3">
        <f>SUMIFS(tbl_OrderProduct[LinePrice],tbl_OrderProduct[OrderID],tbl_Order[[#This Row],[OrderID]])</f>
        <v>192.89</v>
      </c>
      <c r="K1402" s="3" cm="1">
        <f t="array" ref="K1402">tbl_Order[[#This Row],[Order Price]]*_xlfn.XLOOKUP(tbl_Order[[#This Row],[Order Year]],_xlfn.ANCHORARRAY('BYROW,BYCOL,MAP Exercises'!$J$111),'BYROW,BYCOL,MAP Exercises'!$L$111:$L$120)</f>
        <v>241.11249999999998</v>
      </c>
    </row>
    <row r="1403" spans="1:11" x14ac:dyDescent="0.4">
      <c r="A1403" t="s">
        <v>1569</v>
      </c>
      <c r="B1403" t="s">
        <v>2280</v>
      </c>
      <c r="C1403" s="1">
        <v>45353</v>
      </c>
      <c r="D1403" t="s">
        <v>15</v>
      </c>
      <c r="E1403" t="s">
        <v>167</v>
      </c>
      <c r="F1403" t="s">
        <v>16</v>
      </c>
      <c r="G1403">
        <f>YEAR(tbl_Order[[#This Row],[OrderDate]])</f>
        <v>2024</v>
      </c>
      <c r="H1403">
        <f>MONTH(tbl_Order[[#This Row],[OrderDate]])</f>
        <v>3</v>
      </c>
      <c r="I1403" t="str">
        <f>TEXT(tbl_Order[[#This Row],[OrderDate]],"mmm")</f>
        <v>Mar</v>
      </c>
      <c r="J1403" s="3">
        <f>SUMIFS(tbl_OrderProduct[LinePrice],tbl_OrderProduct[OrderID],tbl_Order[[#This Row],[OrderID]])</f>
        <v>40.5</v>
      </c>
      <c r="K1403" s="3" cm="1">
        <f t="array" ref="K1403">tbl_Order[[#This Row],[Order Price]]*_xlfn.XLOOKUP(tbl_Order[[#This Row],[Order Year]],_xlfn.ANCHORARRAY('BYROW,BYCOL,MAP Exercises'!$J$111),'BYROW,BYCOL,MAP Exercises'!$L$111:$L$120)</f>
        <v>50.625</v>
      </c>
    </row>
    <row r="1404" spans="1:11" x14ac:dyDescent="0.4">
      <c r="A1404" t="s">
        <v>1570</v>
      </c>
      <c r="B1404" t="s">
        <v>2457</v>
      </c>
      <c r="C1404" s="1">
        <v>45354</v>
      </c>
      <c r="D1404" t="s">
        <v>15</v>
      </c>
      <c r="E1404" t="s">
        <v>167</v>
      </c>
      <c r="F1404" t="s">
        <v>16</v>
      </c>
      <c r="G1404">
        <f>YEAR(tbl_Order[[#This Row],[OrderDate]])</f>
        <v>2024</v>
      </c>
      <c r="H1404">
        <f>MONTH(tbl_Order[[#This Row],[OrderDate]])</f>
        <v>3</v>
      </c>
      <c r="I1404" t="str">
        <f>TEXT(tbl_Order[[#This Row],[OrderDate]],"mmm")</f>
        <v>Mar</v>
      </c>
      <c r="J1404" s="3">
        <f>SUMIFS(tbl_OrderProduct[LinePrice],tbl_OrderProduct[OrderID],tbl_Order[[#This Row],[OrderID]])</f>
        <v>147.9</v>
      </c>
      <c r="K1404" s="3" cm="1">
        <f t="array" ref="K1404">tbl_Order[[#This Row],[Order Price]]*_xlfn.XLOOKUP(tbl_Order[[#This Row],[Order Year]],_xlfn.ANCHORARRAY('BYROW,BYCOL,MAP Exercises'!$J$111),'BYROW,BYCOL,MAP Exercises'!$L$111:$L$120)</f>
        <v>184.875</v>
      </c>
    </row>
    <row r="1405" spans="1:11" x14ac:dyDescent="0.4">
      <c r="A1405" t="s">
        <v>1571</v>
      </c>
      <c r="B1405" t="s">
        <v>2358</v>
      </c>
      <c r="C1405" s="1">
        <v>45357</v>
      </c>
      <c r="D1405" t="s">
        <v>17</v>
      </c>
      <c r="E1405" t="s">
        <v>167</v>
      </c>
      <c r="F1405" t="s">
        <v>16</v>
      </c>
      <c r="G1405">
        <f>YEAR(tbl_Order[[#This Row],[OrderDate]])</f>
        <v>2024</v>
      </c>
      <c r="H1405">
        <f>MONTH(tbl_Order[[#This Row],[OrderDate]])</f>
        <v>3</v>
      </c>
      <c r="I1405" t="str">
        <f>TEXT(tbl_Order[[#This Row],[OrderDate]],"mmm")</f>
        <v>Mar</v>
      </c>
      <c r="J1405" s="3">
        <f>SUMIFS(tbl_OrderProduct[LinePrice],tbl_OrderProduct[OrderID],tbl_Order[[#This Row],[OrderID]])</f>
        <v>228.92999999999998</v>
      </c>
      <c r="K1405" s="3" cm="1">
        <f t="array" ref="K1405">tbl_Order[[#This Row],[Order Price]]*_xlfn.XLOOKUP(tbl_Order[[#This Row],[Order Year]],_xlfn.ANCHORARRAY('BYROW,BYCOL,MAP Exercises'!$J$111),'BYROW,BYCOL,MAP Exercises'!$L$111:$L$120)</f>
        <v>286.16249999999997</v>
      </c>
    </row>
    <row r="1406" spans="1:11" x14ac:dyDescent="0.4">
      <c r="A1406" t="s">
        <v>1572</v>
      </c>
      <c r="B1406" t="s">
        <v>1869</v>
      </c>
      <c r="C1406" s="1">
        <v>45361</v>
      </c>
      <c r="D1406" t="s">
        <v>15</v>
      </c>
      <c r="E1406" t="s">
        <v>167</v>
      </c>
      <c r="F1406" t="s">
        <v>16</v>
      </c>
      <c r="G1406">
        <f>YEAR(tbl_Order[[#This Row],[OrderDate]])</f>
        <v>2024</v>
      </c>
      <c r="H1406">
        <f>MONTH(tbl_Order[[#This Row],[OrderDate]])</f>
        <v>3</v>
      </c>
      <c r="I1406" t="str">
        <f>TEXT(tbl_Order[[#This Row],[OrderDate]],"mmm")</f>
        <v>Mar</v>
      </c>
      <c r="J1406" s="3">
        <f>SUMIFS(tbl_OrderProduct[LinePrice],tbl_OrderProduct[OrderID],tbl_Order[[#This Row],[OrderID]])</f>
        <v>67</v>
      </c>
      <c r="K1406" s="3" cm="1">
        <f t="array" ref="K1406">tbl_Order[[#This Row],[Order Price]]*_xlfn.XLOOKUP(tbl_Order[[#This Row],[Order Year]],_xlfn.ANCHORARRAY('BYROW,BYCOL,MAP Exercises'!$J$111),'BYROW,BYCOL,MAP Exercises'!$L$111:$L$120)</f>
        <v>83.75</v>
      </c>
    </row>
    <row r="1407" spans="1:11" x14ac:dyDescent="0.4">
      <c r="A1407" t="s">
        <v>1573</v>
      </c>
      <c r="B1407" t="s">
        <v>1921</v>
      </c>
      <c r="C1407" s="1">
        <v>45362</v>
      </c>
      <c r="D1407" t="s">
        <v>15</v>
      </c>
      <c r="E1407" t="s">
        <v>167</v>
      </c>
      <c r="F1407" t="s">
        <v>16</v>
      </c>
      <c r="G1407">
        <f>YEAR(tbl_Order[[#This Row],[OrderDate]])</f>
        <v>2024</v>
      </c>
      <c r="H1407">
        <f>MONTH(tbl_Order[[#This Row],[OrderDate]])</f>
        <v>3</v>
      </c>
      <c r="I1407" t="str">
        <f>TEXT(tbl_Order[[#This Row],[OrderDate]],"mmm")</f>
        <v>Mar</v>
      </c>
      <c r="J1407" s="3">
        <f>SUMIFS(tbl_OrderProduct[LinePrice],tbl_OrderProduct[OrderID],tbl_Order[[#This Row],[OrderID]])</f>
        <v>112.98</v>
      </c>
      <c r="K1407" s="3" cm="1">
        <f t="array" ref="K1407">tbl_Order[[#This Row],[Order Price]]*_xlfn.XLOOKUP(tbl_Order[[#This Row],[Order Year]],_xlfn.ANCHORARRAY('BYROW,BYCOL,MAP Exercises'!$J$111),'BYROW,BYCOL,MAP Exercises'!$L$111:$L$120)</f>
        <v>141.22499999999999</v>
      </c>
    </row>
    <row r="1408" spans="1:11" x14ac:dyDescent="0.4">
      <c r="A1408" t="s">
        <v>1574</v>
      </c>
      <c r="B1408" t="s">
        <v>2201</v>
      </c>
      <c r="C1408" s="1">
        <v>45365</v>
      </c>
      <c r="D1408" t="s">
        <v>166</v>
      </c>
      <c r="E1408" t="s">
        <v>18</v>
      </c>
      <c r="F1408" t="s">
        <v>16</v>
      </c>
      <c r="G1408">
        <f>YEAR(tbl_Order[[#This Row],[OrderDate]])</f>
        <v>2024</v>
      </c>
      <c r="H1408">
        <f>MONTH(tbl_Order[[#This Row],[OrderDate]])</f>
        <v>3</v>
      </c>
      <c r="I1408" t="str">
        <f>TEXT(tbl_Order[[#This Row],[OrderDate]],"mmm")</f>
        <v>Mar</v>
      </c>
      <c r="J1408" s="3">
        <f>SUMIFS(tbl_OrderProduct[LinePrice],tbl_OrderProduct[OrderID],tbl_Order[[#This Row],[OrderID]])</f>
        <v>168.88000000000002</v>
      </c>
      <c r="K1408" s="3" cm="1">
        <f t="array" ref="K1408">tbl_Order[[#This Row],[Order Price]]*_xlfn.XLOOKUP(tbl_Order[[#This Row],[Order Year]],_xlfn.ANCHORARRAY('BYROW,BYCOL,MAP Exercises'!$J$111),'BYROW,BYCOL,MAP Exercises'!$L$111:$L$120)</f>
        <v>211.10000000000002</v>
      </c>
    </row>
    <row r="1409" spans="1:11" x14ac:dyDescent="0.4">
      <c r="A1409" t="s">
        <v>1575</v>
      </c>
      <c r="B1409" t="s">
        <v>1872</v>
      </c>
      <c r="C1409" s="1">
        <v>45369</v>
      </c>
      <c r="D1409" t="s">
        <v>17</v>
      </c>
      <c r="E1409" t="s">
        <v>167</v>
      </c>
      <c r="F1409" t="s">
        <v>16</v>
      </c>
      <c r="G1409">
        <f>YEAR(tbl_Order[[#This Row],[OrderDate]])</f>
        <v>2024</v>
      </c>
      <c r="H1409">
        <f>MONTH(tbl_Order[[#This Row],[OrderDate]])</f>
        <v>3</v>
      </c>
      <c r="I1409" t="str">
        <f>TEXT(tbl_Order[[#This Row],[OrderDate]],"mmm")</f>
        <v>Mar</v>
      </c>
      <c r="J1409" s="3">
        <f>SUMIFS(tbl_OrderProduct[LinePrice],tbl_OrderProduct[OrderID],tbl_Order[[#This Row],[OrderID]])</f>
        <v>270.83000000000004</v>
      </c>
      <c r="K1409" s="3" cm="1">
        <f t="array" ref="K1409">tbl_Order[[#This Row],[Order Price]]*_xlfn.XLOOKUP(tbl_Order[[#This Row],[Order Year]],_xlfn.ANCHORARRAY('BYROW,BYCOL,MAP Exercises'!$J$111),'BYROW,BYCOL,MAP Exercises'!$L$111:$L$120)</f>
        <v>338.53750000000002</v>
      </c>
    </row>
    <row r="1410" spans="1:11" x14ac:dyDescent="0.4">
      <c r="A1410" t="s">
        <v>1576</v>
      </c>
      <c r="B1410" t="s">
        <v>2094</v>
      </c>
      <c r="C1410" s="1">
        <v>45370</v>
      </c>
      <c r="D1410" t="s">
        <v>15</v>
      </c>
      <c r="E1410" t="s">
        <v>18</v>
      </c>
      <c r="F1410" t="s">
        <v>16</v>
      </c>
      <c r="G1410">
        <f>YEAR(tbl_Order[[#This Row],[OrderDate]])</f>
        <v>2024</v>
      </c>
      <c r="H1410">
        <f>MONTH(tbl_Order[[#This Row],[OrderDate]])</f>
        <v>3</v>
      </c>
      <c r="I1410" t="str">
        <f>TEXT(tbl_Order[[#This Row],[OrderDate]],"mmm")</f>
        <v>Mar</v>
      </c>
      <c r="J1410" s="3">
        <f>SUMIFS(tbl_OrderProduct[LinePrice],tbl_OrderProduct[OrderID],tbl_Order[[#This Row],[OrderID]])</f>
        <v>271.88</v>
      </c>
      <c r="K1410" s="3" cm="1">
        <f t="array" ref="K1410">tbl_Order[[#This Row],[Order Price]]*_xlfn.XLOOKUP(tbl_Order[[#This Row],[Order Year]],_xlfn.ANCHORARRAY('BYROW,BYCOL,MAP Exercises'!$J$111),'BYROW,BYCOL,MAP Exercises'!$L$111:$L$120)</f>
        <v>339.85</v>
      </c>
    </row>
    <row r="1411" spans="1:11" x14ac:dyDescent="0.4">
      <c r="A1411" t="s">
        <v>1577</v>
      </c>
      <c r="B1411" t="s">
        <v>2277</v>
      </c>
      <c r="C1411" s="1">
        <v>45373</v>
      </c>
      <c r="D1411" t="s">
        <v>15</v>
      </c>
      <c r="E1411" t="s">
        <v>167</v>
      </c>
      <c r="F1411" t="s">
        <v>16</v>
      </c>
      <c r="G1411">
        <f>YEAR(tbl_Order[[#This Row],[OrderDate]])</f>
        <v>2024</v>
      </c>
      <c r="H1411">
        <f>MONTH(tbl_Order[[#This Row],[OrderDate]])</f>
        <v>3</v>
      </c>
      <c r="I1411" t="str">
        <f>TEXT(tbl_Order[[#This Row],[OrderDate]],"mmm")</f>
        <v>Mar</v>
      </c>
      <c r="J1411" s="3">
        <f>SUMIFS(tbl_OrderProduct[LinePrice],tbl_OrderProduct[OrderID],tbl_Order[[#This Row],[OrderID]])</f>
        <v>73.95</v>
      </c>
      <c r="K1411" s="3" cm="1">
        <f t="array" ref="K1411">tbl_Order[[#This Row],[Order Price]]*_xlfn.XLOOKUP(tbl_Order[[#This Row],[Order Year]],_xlfn.ANCHORARRAY('BYROW,BYCOL,MAP Exercises'!$J$111),'BYROW,BYCOL,MAP Exercises'!$L$111:$L$120)</f>
        <v>92.4375</v>
      </c>
    </row>
    <row r="1412" spans="1:11" x14ac:dyDescent="0.4">
      <c r="A1412" t="s">
        <v>1578</v>
      </c>
      <c r="B1412" t="s">
        <v>2509</v>
      </c>
      <c r="C1412" s="1">
        <v>45376</v>
      </c>
      <c r="D1412" t="s">
        <v>17</v>
      </c>
      <c r="E1412" t="s">
        <v>167</v>
      </c>
      <c r="F1412" t="s">
        <v>16</v>
      </c>
      <c r="G1412">
        <f>YEAR(tbl_Order[[#This Row],[OrderDate]])</f>
        <v>2024</v>
      </c>
      <c r="H1412">
        <f>MONTH(tbl_Order[[#This Row],[OrderDate]])</f>
        <v>3</v>
      </c>
      <c r="I1412" t="str">
        <f>TEXT(tbl_Order[[#This Row],[OrderDate]],"mmm")</f>
        <v>Mar</v>
      </c>
      <c r="J1412" s="3">
        <f>SUMIFS(tbl_OrderProduct[LinePrice],tbl_OrderProduct[OrderID],tbl_Order[[#This Row],[OrderID]])</f>
        <v>39.9</v>
      </c>
      <c r="K1412" s="3" cm="1">
        <f t="array" ref="K1412">tbl_Order[[#This Row],[Order Price]]*_xlfn.XLOOKUP(tbl_Order[[#This Row],[Order Year]],_xlfn.ANCHORARRAY('BYROW,BYCOL,MAP Exercises'!$J$111),'BYROW,BYCOL,MAP Exercises'!$L$111:$L$120)</f>
        <v>49.875</v>
      </c>
    </row>
    <row r="1413" spans="1:11" x14ac:dyDescent="0.4">
      <c r="A1413" t="s">
        <v>1579</v>
      </c>
      <c r="B1413" t="s">
        <v>1953</v>
      </c>
      <c r="C1413" s="1">
        <v>45379</v>
      </c>
      <c r="D1413" t="s">
        <v>15</v>
      </c>
      <c r="E1413" t="s">
        <v>18</v>
      </c>
      <c r="F1413" t="s">
        <v>16</v>
      </c>
      <c r="G1413">
        <f>YEAR(tbl_Order[[#This Row],[OrderDate]])</f>
        <v>2024</v>
      </c>
      <c r="H1413">
        <f>MONTH(tbl_Order[[#This Row],[OrderDate]])</f>
        <v>3</v>
      </c>
      <c r="I1413" t="str">
        <f>TEXT(tbl_Order[[#This Row],[OrderDate]],"mmm")</f>
        <v>Mar</v>
      </c>
      <c r="J1413" s="3">
        <f>SUMIFS(tbl_OrderProduct[LinePrice],tbl_OrderProduct[OrderID],tbl_Order[[#This Row],[OrderID]])</f>
        <v>67.489999999999995</v>
      </c>
      <c r="K1413" s="3" cm="1">
        <f t="array" ref="K1413">tbl_Order[[#This Row],[Order Price]]*_xlfn.XLOOKUP(tbl_Order[[#This Row],[Order Year]],_xlfn.ANCHORARRAY('BYROW,BYCOL,MAP Exercises'!$J$111),'BYROW,BYCOL,MAP Exercises'!$L$111:$L$120)</f>
        <v>84.362499999999997</v>
      </c>
    </row>
    <row r="1414" spans="1:11" x14ac:dyDescent="0.4">
      <c r="A1414" t="s">
        <v>1580</v>
      </c>
      <c r="B1414" t="s">
        <v>2622</v>
      </c>
      <c r="C1414" s="1">
        <v>45380</v>
      </c>
      <c r="D1414" t="s">
        <v>166</v>
      </c>
      <c r="E1414" t="s">
        <v>20</v>
      </c>
      <c r="F1414" t="s">
        <v>16</v>
      </c>
      <c r="G1414">
        <f>YEAR(tbl_Order[[#This Row],[OrderDate]])</f>
        <v>2024</v>
      </c>
      <c r="H1414">
        <f>MONTH(tbl_Order[[#This Row],[OrderDate]])</f>
        <v>3</v>
      </c>
      <c r="I1414" t="str">
        <f>TEXT(tbl_Order[[#This Row],[OrderDate]],"mmm")</f>
        <v>Mar</v>
      </c>
      <c r="J1414" s="3">
        <f>SUMIFS(tbl_OrderProduct[LinePrice],tbl_OrderProduct[OrderID],tbl_Order[[#This Row],[OrderID]])</f>
        <v>89.990000000000009</v>
      </c>
      <c r="K1414" s="3" cm="1">
        <f t="array" ref="K1414">tbl_Order[[#This Row],[Order Price]]*_xlfn.XLOOKUP(tbl_Order[[#This Row],[Order Year]],_xlfn.ANCHORARRAY('BYROW,BYCOL,MAP Exercises'!$J$111),'BYROW,BYCOL,MAP Exercises'!$L$111:$L$120)</f>
        <v>112.48750000000001</v>
      </c>
    </row>
    <row r="1415" spans="1:11" x14ac:dyDescent="0.4">
      <c r="A1415" t="s">
        <v>1581</v>
      </c>
      <c r="B1415" t="s">
        <v>1780</v>
      </c>
      <c r="C1415" s="1">
        <v>45381</v>
      </c>
      <c r="D1415" t="s">
        <v>166</v>
      </c>
      <c r="E1415" t="s">
        <v>167</v>
      </c>
      <c r="F1415" t="s">
        <v>16</v>
      </c>
      <c r="G1415">
        <f>YEAR(tbl_Order[[#This Row],[OrderDate]])</f>
        <v>2024</v>
      </c>
      <c r="H1415">
        <f>MONTH(tbl_Order[[#This Row],[OrderDate]])</f>
        <v>3</v>
      </c>
      <c r="I1415" t="str">
        <f>TEXT(tbl_Order[[#This Row],[OrderDate]],"mmm")</f>
        <v>Mar</v>
      </c>
      <c r="J1415" s="3">
        <f>SUMIFS(tbl_OrderProduct[LinePrice],tbl_OrderProduct[OrderID],tbl_Order[[#This Row],[OrderID]])</f>
        <v>279.27</v>
      </c>
      <c r="K1415" s="3" cm="1">
        <f t="array" ref="K1415">tbl_Order[[#This Row],[Order Price]]*_xlfn.XLOOKUP(tbl_Order[[#This Row],[Order Year]],_xlfn.ANCHORARRAY('BYROW,BYCOL,MAP Exercises'!$J$111),'BYROW,BYCOL,MAP Exercises'!$L$111:$L$120)</f>
        <v>349.08749999999998</v>
      </c>
    </row>
    <row r="1416" spans="1:11" x14ac:dyDescent="0.4">
      <c r="A1416" t="s">
        <v>1582</v>
      </c>
      <c r="B1416" t="s">
        <v>2442</v>
      </c>
      <c r="C1416" s="1">
        <v>45383</v>
      </c>
      <c r="D1416" t="s">
        <v>15</v>
      </c>
      <c r="E1416" t="s">
        <v>167</v>
      </c>
      <c r="F1416" t="s">
        <v>16</v>
      </c>
      <c r="G1416">
        <f>YEAR(tbl_Order[[#This Row],[OrderDate]])</f>
        <v>2024</v>
      </c>
      <c r="H1416">
        <f>MONTH(tbl_Order[[#This Row],[OrderDate]])</f>
        <v>4</v>
      </c>
      <c r="I1416" t="str">
        <f>TEXT(tbl_Order[[#This Row],[OrderDate]],"mmm")</f>
        <v>Apr</v>
      </c>
      <c r="J1416" s="3">
        <f>SUMIFS(tbl_OrderProduct[LinePrice],tbl_OrderProduct[OrderID],tbl_Order[[#This Row],[OrderID]])</f>
        <v>64.5</v>
      </c>
      <c r="K1416" s="3" cm="1">
        <f t="array" ref="K1416">tbl_Order[[#This Row],[Order Price]]*_xlfn.XLOOKUP(tbl_Order[[#This Row],[Order Year]],_xlfn.ANCHORARRAY('BYROW,BYCOL,MAP Exercises'!$J$111),'BYROW,BYCOL,MAP Exercises'!$L$111:$L$120)</f>
        <v>80.625</v>
      </c>
    </row>
    <row r="1417" spans="1:11" x14ac:dyDescent="0.4">
      <c r="A1417" t="s">
        <v>1583</v>
      </c>
      <c r="B1417" t="s">
        <v>1762</v>
      </c>
      <c r="C1417" s="1">
        <v>45384</v>
      </c>
      <c r="D1417" t="s">
        <v>17</v>
      </c>
      <c r="E1417" t="s">
        <v>20</v>
      </c>
      <c r="F1417" t="s">
        <v>16</v>
      </c>
      <c r="G1417">
        <f>YEAR(tbl_Order[[#This Row],[OrderDate]])</f>
        <v>2024</v>
      </c>
      <c r="H1417">
        <f>MONTH(tbl_Order[[#This Row],[OrderDate]])</f>
        <v>4</v>
      </c>
      <c r="I1417" t="str">
        <f>TEXT(tbl_Order[[#This Row],[OrderDate]],"mmm")</f>
        <v>Apr</v>
      </c>
      <c r="J1417" s="3">
        <f>SUMIFS(tbl_OrderProduct[LinePrice],tbl_OrderProduct[OrderID],tbl_Order[[#This Row],[OrderID]])</f>
        <v>237.38</v>
      </c>
      <c r="K1417" s="3" cm="1">
        <f t="array" ref="K1417">tbl_Order[[#This Row],[Order Price]]*_xlfn.XLOOKUP(tbl_Order[[#This Row],[Order Year]],_xlfn.ANCHORARRAY('BYROW,BYCOL,MAP Exercises'!$J$111),'BYROW,BYCOL,MAP Exercises'!$L$111:$L$120)</f>
        <v>296.72500000000002</v>
      </c>
    </row>
    <row r="1418" spans="1:11" x14ac:dyDescent="0.4">
      <c r="A1418" t="s">
        <v>1584</v>
      </c>
      <c r="B1418" t="s">
        <v>2069</v>
      </c>
      <c r="C1418" s="1">
        <v>45388</v>
      </c>
      <c r="D1418" t="s">
        <v>166</v>
      </c>
      <c r="E1418" t="s">
        <v>167</v>
      </c>
      <c r="F1418" t="s">
        <v>16</v>
      </c>
      <c r="G1418">
        <f>YEAR(tbl_Order[[#This Row],[OrderDate]])</f>
        <v>2024</v>
      </c>
      <c r="H1418">
        <f>MONTH(tbl_Order[[#This Row],[OrderDate]])</f>
        <v>4</v>
      </c>
      <c r="I1418" t="str">
        <f>TEXT(tbl_Order[[#This Row],[OrderDate]],"mmm")</f>
        <v>Apr</v>
      </c>
      <c r="J1418" s="3">
        <f>SUMIFS(tbl_OrderProduct[LinePrice],tbl_OrderProduct[OrderID],tbl_Order[[#This Row],[OrderID]])</f>
        <v>35</v>
      </c>
      <c r="K1418" s="3" cm="1">
        <f t="array" ref="K1418">tbl_Order[[#This Row],[Order Price]]*_xlfn.XLOOKUP(tbl_Order[[#This Row],[Order Year]],_xlfn.ANCHORARRAY('BYROW,BYCOL,MAP Exercises'!$J$111),'BYROW,BYCOL,MAP Exercises'!$L$111:$L$120)</f>
        <v>43.75</v>
      </c>
    </row>
    <row r="1419" spans="1:11" x14ac:dyDescent="0.4">
      <c r="A1419" t="s">
        <v>1585</v>
      </c>
      <c r="B1419" t="s">
        <v>1833</v>
      </c>
      <c r="C1419" s="1">
        <v>45388</v>
      </c>
      <c r="D1419" t="s">
        <v>15</v>
      </c>
      <c r="E1419" t="s">
        <v>167</v>
      </c>
      <c r="F1419" t="s">
        <v>16</v>
      </c>
      <c r="G1419">
        <f>YEAR(tbl_Order[[#This Row],[OrderDate]])</f>
        <v>2024</v>
      </c>
      <c r="H1419">
        <f>MONTH(tbl_Order[[#This Row],[OrderDate]])</f>
        <v>4</v>
      </c>
      <c r="I1419" t="str">
        <f>TEXT(tbl_Order[[#This Row],[OrderDate]],"mmm")</f>
        <v>Apr</v>
      </c>
      <c r="J1419" s="3">
        <f>SUMIFS(tbl_OrderProduct[LinePrice],tbl_OrderProduct[OrderID],tbl_Order[[#This Row],[OrderID]])</f>
        <v>211.42000000000002</v>
      </c>
      <c r="K1419" s="3" cm="1">
        <f t="array" ref="K1419">tbl_Order[[#This Row],[Order Price]]*_xlfn.XLOOKUP(tbl_Order[[#This Row],[Order Year]],_xlfn.ANCHORARRAY('BYROW,BYCOL,MAP Exercises'!$J$111),'BYROW,BYCOL,MAP Exercises'!$L$111:$L$120)</f>
        <v>264.27500000000003</v>
      </c>
    </row>
    <row r="1420" spans="1:11" x14ac:dyDescent="0.4">
      <c r="A1420" t="s">
        <v>1586</v>
      </c>
      <c r="B1420" t="s">
        <v>2581</v>
      </c>
      <c r="C1420" s="1">
        <v>45391</v>
      </c>
      <c r="D1420" t="s">
        <v>15</v>
      </c>
      <c r="E1420" t="s">
        <v>20</v>
      </c>
      <c r="F1420" t="s">
        <v>16</v>
      </c>
      <c r="G1420">
        <f>YEAR(tbl_Order[[#This Row],[OrderDate]])</f>
        <v>2024</v>
      </c>
      <c r="H1420">
        <f>MONTH(tbl_Order[[#This Row],[OrderDate]])</f>
        <v>4</v>
      </c>
      <c r="I1420" t="str">
        <f>TEXT(tbl_Order[[#This Row],[OrderDate]],"mmm")</f>
        <v>Apr</v>
      </c>
      <c r="J1420" s="3">
        <f>SUMIFS(tbl_OrderProduct[LinePrice],tbl_OrderProduct[OrderID],tbl_Order[[#This Row],[OrderID]])</f>
        <v>23.95</v>
      </c>
      <c r="K1420" s="3" cm="1">
        <f t="array" ref="K1420">tbl_Order[[#This Row],[Order Price]]*_xlfn.XLOOKUP(tbl_Order[[#This Row],[Order Year]],_xlfn.ANCHORARRAY('BYROW,BYCOL,MAP Exercises'!$J$111),'BYROW,BYCOL,MAP Exercises'!$L$111:$L$120)</f>
        <v>29.9375</v>
      </c>
    </row>
    <row r="1421" spans="1:11" x14ac:dyDescent="0.4">
      <c r="A1421" t="s">
        <v>1587</v>
      </c>
      <c r="B1421" t="s">
        <v>2515</v>
      </c>
      <c r="C1421" s="1">
        <v>45394</v>
      </c>
      <c r="D1421" t="s">
        <v>15</v>
      </c>
      <c r="E1421" t="s">
        <v>167</v>
      </c>
      <c r="F1421" t="s">
        <v>16</v>
      </c>
      <c r="G1421">
        <f>YEAR(tbl_Order[[#This Row],[OrderDate]])</f>
        <v>2024</v>
      </c>
      <c r="H1421">
        <f>MONTH(tbl_Order[[#This Row],[OrderDate]])</f>
        <v>4</v>
      </c>
      <c r="I1421" t="str">
        <f>TEXT(tbl_Order[[#This Row],[OrderDate]],"mmm")</f>
        <v>Apr</v>
      </c>
      <c r="J1421" s="3">
        <f>SUMIFS(tbl_OrderProduct[LinePrice],tbl_OrderProduct[OrderID],tbl_Order[[#This Row],[OrderID]])</f>
        <v>40.99</v>
      </c>
      <c r="K1421" s="3" cm="1">
        <f t="array" ref="K1421">tbl_Order[[#This Row],[Order Price]]*_xlfn.XLOOKUP(tbl_Order[[#This Row],[Order Year]],_xlfn.ANCHORARRAY('BYROW,BYCOL,MAP Exercises'!$J$111),'BYROW,BYCOL,MAP Exercises'!$L$111:$L$120)</f>
        <v>51.237500000000004</v>
      </c>
    </row>
    <row r="1422" spans="1:11" x14ac:dyDescent="0.4">
      <c r="A1422" t="s">
        <v>1588</v>
      </c>
      <c r="B1422" t="s">
        <v>2579</v>
      </c>
      <c r="C1422" s="1">
        <v>45397</v>
      </c>
      <c r="D1422" t="s">
        <v>166</v>
      </c>
      <c r="E1422" t="s">
        <v>167</v>
      </c>
      <c r="F1422" t="s">
        <v>16</v>
      </c>
      <c r="G1422">
        <f>YEAR(tbl_Order[[#This Row],[OrderDate]])</f>
        <v>2024</v>
      </c>
      <c r="H1422">
        <f>MONTH(tbl_Order[[#This Row],[OrderDate]])</f>
        <v>4</v>
      </c>
      <c r="I1422" t="str">
        <f>TEXT(tbl_Order[[#This Row],[OrderDate]],"mmm")</f>
        <v>Apr</v>
      </c>
      <c r="J1422" s="3">
        <f>SUMIFS(tbl_OrderProduct[LinePrice],tbl_OrderProduct[OrderID],tbl_Order[[#This Row],[OrderID]])</f>
        <v>193.39000000000001</v>
      </c>
      <c r="K1422" s="3" cm="1">
        <f t="array" ref="K1422">tbl_Order[[#This Row],[Order Price]]*_xlfn.XLOOKUP(tbl_Order[[#This Row],[Order Year]],_xlfn.ANCHORARRAY('BYROW,BYCOL,MAP Exercises'!$J$111),'BYROW,BYCOL,MAP Exercises'!$L$111:$L$120)</f>
        <v>241.73750000000001</v>
      </c>
    </row>
    <row r="1423" spans="1:11" x14ac:dyDescent="0.4">
      <c r="A1423" t="s">
        <v>1589</v>
      </c>
      <c r="B1423" t="s">
        <v>2306</v>
      </c>
      <c r="C1423" s="1">
        <v>45399</v>
      </c>
      <c r="D1423" t="s">
        <v>15</v>
      </c>
      <c r="E1423" t="s">
        <v>20</v>
      </c>
      <c r="F1423" t="s">
        <v>16</v>
      </c>
      <c r="G1423">
        <f>YEAR(tbl_Order[[#This Row],[OrderDate]])</f>
        <v>2024</v>
      </c>
      <c r="H1423">
        <f>MONTH(tbl_Order[[#This Row],[OrderDate]])</f>
        <v>4</v>
      </c>
      <c r="I1423" t="str">
        <f>TEXT(tbl_Order[[#This Row],[OrderDate]],"mmm")</f>
        <v>Apr</v>
      </c>
      <c r="J1423" s="3">
        <f>SUMIFS(tbl_OrderProduct[LinePrice],tbl_OrderProduct[OrderID],tbl_Order[[#This Row],[OrderID]])</f>
        <v>140.93</v>
      </c>
      <c r="K1423" s="3" cm="1">
        <f t="array" ref="K1423">tbl_Order[[#This Row],[Order Price]]*_xlfn.XLOOKUP(tbl_Order[[#This Row],[Order Year]],_xlfn.ANCHORARRAY('BYROW,BYCOL,MAP Exercises'!$J$111),'BYROW,BYCOL,MAP Exercises'!$L$111:$L$120)</f>
        <v>176.16250000000002</v>
      </c>
    </row>
    <row r="1424" spans="1:11" x14ac:dyDescent="0.4">
      <c r="A1424" t="s">
        <v>1590</v>
      </c>
      <c r="B1424" t="s">
        <v>1751</v>
      </c>
      <c r="C1424" s="1">
        <v>45402</v>
      </c>
      <c r="D1424" t="s">
        <v>15</v>
      </c>
      <c r="E1424" t="s">
        <v>167</v>
      </c>
      <c r="F1424" t="s">
        <v>16</v>
      </c>
      <c r="G1424">
        <f>YEAR(tbl_Order[[#This Row],[OrderDate]])</f>
        <v>2024</v>
      </c>
      <c r="H1424">
        <f>MONTH(tbl_Order[[#This Row],[OrderDate]])</f>
        <v>4</v>
      </c>
      <c r="I1424" t="str">
        <f>TEXT(tbl_Order[[#This Row],[OrderDate]],"mmm")</f>
        <v>Apr</v>
      </c>
      <c r="J1424" s="3">
        <f>SUMIFS(tbl_OrderProduct[LinePrice],tbl_OrderProduct[OrderID],tbl_Order[[#This Row],[OrderID]])</f>
        <v>20.99</v>
      </c>
      <c r="K1424" s="3" cm="1">
        <f t="array" ref="K1424">tbl_Order[[#This Row],[Order Price]]*_xlfn.XLOOKUP(tbl_Order[[#This Row],[Order Year]],_xlfn.ANCHORARRAY('BYROW,BYCOL,MAP Exercises'!$J$111),'BYROW,BYCOL,MAP Exercises'!$L$111:$L$120)</f>
        <v>26.237499999999997</v>
      </c>
    </row>
    <row r="1425" spans="1:11" x14ac:dyDescent="0.4">
      <c r="A1425" t="s">
        <v>1591</v>
      </c>
      <c r="B1425" t="s">
        <v>2414</v>
      </c>
      <c r="C1425" s="1">
        <v>45403</v>
      </c>
      <c r="D1425" t="s">
        <v>15</v>
      </c>
      <c r="E1425" t="s">
        <v>18</v>
      </c>
      <c r="F1425" t="s">
        <v>16</v>
      </c>
      <c r="G1425">
        <f>YEAR(tbl_Order[[#This Row],[OrderDate]])</f>
        <v>2024</v>
      </c>
      <c r="H1425">
        <f>MONTH(tbl_Order[[#This Row],[OrderDate]])</f>
        <v>4</v>
      </c>
      <c r="I1425" t="str">
        <f>TEXT(tbl_Order[[#This Row],[OrderDate]],"mmm")</f>
        <v>Apr</v>
      </c>
      <c r="J1425" s="3">
        <f>SUMIFS(tbl_OrderProduct[LinePrice],tbl_OrderProduct[OrderID],tbl_Order[[#This Row],[OrderID]])</f>
        <v>177.47</v>
      </c>
      <c r="K1425" s="3" cm="1">
        <f t="array" ref="K1425">tbl_Order[[#This Row],[Order Price]]*_xlfn.XLOOKUP(tbl_Order[[#This Row],[Order Year]],_xlfn.ANCHORARRAY('BYROW,BYCOL,MAP Exercises'!$J$111),'BYROW,BYCOL,MAP Exercises'!$L$111:$L$120)</f>
        <v>221.83750000000001</v>
      </c>
    </row>
    <row r="1426" spans="1:11" x14ac:dyDescent="0.4">
      <c r="A1426" t="s">
        <v>1592</v>
      </c>
      <c r="B1426" t="s">
        <v>2368</v>
      </c>
      <c r="C1426" s="1">
        <v>45406</v>
      </c>
      <c r="D1426" t="s">
        <v>15</v>
      </c>
      <c r="E1426" t="s">
        <v>167</v>
      </c>
      <c r="F1426" t="s">
        <v>16</v>
      </c>
      <c r="G1426">
        <f>YEAR(tbl_Order[[#This Row],[OrderDate]])</f>
        <v>2024</v>
      </c>
      <c r="H1426">
        <f>MONTH(tbl_Order[[#This Row],[OrderDate]])</f>
        <v>4</v>
      </c>
      <c r="I1426" t="str">
        <f>TEXT(tbl_Order[[#This Row],[OrderDate]],"mmm")</f>
        <v>Apr</v>
      </c>
      <c r="J1426" s="3">
        <f>SUMIFS(tbl_OrderProduct[LinePrice],tbl_OrderProduct[OrderID],tbl_Order[[#This Row],[OrderID]])</f>
        <v>94.94</v>
      </c>
      <c r="K1426" s="3" cm="1">
        <f t="array" ref="K1426">tbl_Order[[#This Row],[Order Price]]*_xlfn.XLOOKUP(tbl_Order[[#This Row],[Order Year]],_xlfn.ANCHORARRAY('BYROW,BYCOL,MAP Exercises'!$J$111),'BYROW,BYCOL,MAP Exercises'!$L$111:$L$120)</f>
        <v>118.675</v>
      </c>
    </row>
    <row r="1427" spans="1:11" x14ac:dyDescent="0.4">
      <c r="A1427" t="s">
        <v>1593</v>
      </c>
      <c r="B1427" t="s">
        <v>1929</v>
      </c>
      <c r="C1427" s="1">
        <v>45407</v>
      </c>
      <c r="D1427" t="s">
        <v>15</v>
      </c>
      <c r="E1427" t="s">
        <v>20</v>
      </c>
      <c r="F1427" t="s">
        <v>16</v>
      </c>
      <c r="G1427">
        <f>YEAR(tbl_Order[[#This Row],[OrderDate]])</f>
        <v>2024</v>
      </c>
      <c r="H1427">
        <f>MONTH(tbl_Order[[#This Row],[OrderDate]])</f>
        <v>4</v>
      </c>
      <c r="I1427" t="str">
        <f>TEXT(tbl_Order[[#This Row],[OrderDate]],"mmm")</f>
        <v>Apr</v>
      </c>
      <c r="J1427" s="3">
        <f>SUMIFS(tbl_OrderProduct[LinePrice],tbl_OrderProduct[OrderID],tbl_Order[[#This Row],[OrderID]])</f>
        <v>155.49</v>
      </c>
      <c r="K1427" s="3" cm="1">
        <f t="array" ref="K1427">tbl_Order[[#This Row],[Order Price]]*_xlfn.XLOOKUP(tbl_Order[[#This Row],[Order Year]],_xlfn.ANCHORARRAY('BYROW,BYCOL,MAP Exercises'!$J$111),'BYROW,BYCOL,MAP Exercises'!$L$111:$L$120)</f>
        <v>194.36250000000001</v>
      </c>
    </row>
    <row r="1428" spans="1:11" x14ac:dyDescent="0.4">
      <c r="A1428" t="s">
        <v>1594</v>
      </c>
      <c r="B1428" t="s">
        <v>1826</v>
      </c>
      <c r="C1428" s="1">
        <v>45407</v>
      </c>
      <c r="D1428" t="s">
        <v>17</v>
      </c>
      <c r="E1428" t="s">
        <v>20</v>
      </c>
      <c r="F1428" t="s">
        <v>16</v>
      </c>
      <c r="G1428">
        <f>YEAR(tbl_Order[[#This Row],[OrderDate]])</f>
        <v>2024</v>
      </c>
      <c r="H1428">
        <f>MONTH(tbl_Order[[#This Row],[OrderDate]])</f>
        <v>4</v>
      </c>
      <c r="I1428" t="str">
        <f>TEXT(tbl_Order[[#This Row],[OrderDate]],"mmm")</f>
        <v>Apr</v>
      </c>
      <c r="J1428" s="3">
        <f>SUMIFS(tbl_OrderProduct[LinePrice],tbl_OrderProduct[OrderID],tbl_Order[[#This Row],[OrderID]])</f>
        <v>64.95</v>
      </c>
      <c r="K1428" s="3" cm="1">
        <f t="array" ref="K1428">tbl_Order[[#This Row],[Order Price]]*_xlfn.XLOOKUP(tbl_Order[[#This Row],[Order Year]],_xlfn.ANCHORARRAY('BYROW,BYCOL,MAP Exercises'!$J$111),'BYROW,BYCOL,MAP Exercises'!$L$111:$L$120)</f>
        <v>81.1875</v>
      </c>
    </row>
    <row r="1429" spans="1:11" x14ac:dyDescent="0.4">
      <c r="A1429" t="s">
        <v>1595</v>
      </c>
      <c r="B1429" t="s">
        <v>1945</v>
      </c>
      <c r="C1429" s="1">
        <v>45408</v>
      </c>
      <c r="D1429" t="s">
        <v>15</v>
      </c>
      <c r="E1429" t="s">
        <v>167</v>
      </c>
      <c r="F1429" t="s">
        <v>16</v>
      </c>
      <c r="G1429">
        <f>YEAR(tbl_Order[[#This Row],[OrderDate]])</f>
        <v>2024</v>
      </c>
      <c r="H1429">
        <f>MONTH(tbl_Order[[#This Row],[OrderDate]])</f>
        <v>4</v>
      </c>
      <c r="I1429" t="str">
        <f>TEXT(tbl_Order[[#This Row],[OrderDate]],"mmm")</f>
        <v>Apr</v>
      </c>
      <c r="J1429" s="3">
        <f>SUMIFS(tbl_OrderProduct[LinePrice],tbl_OrderProduct[OrderID],tbl_Order[[#This Row],[OrderID]])</f>
        <v>17.5</v>
      </c>
      <c r="K1429" s="3" cm="1">
        <f t="array" ref="K1429">tbl_Order[[#This Row],[Order Price]]*_xlfn.XLOOKUP(tbl_Order[[#This Row],[Order Year]],_xlfn.ANCHORARRAY('BYROW,BYCOL,MAP Exercises'!$J$111),'BYROW,BYCOL,MAP Exercises'!$L$111:$L$120)</f>
        <v>21.875</v>
      </c>
    </row>
    <row r="1430" spans="1:11" x14ac:dyDescent="0.4">
      <c r="A1430" t="s">
        <v>1596</v>
      </c>
      <c r="B1430" t="s">
        <v>2306</v>
      </c>
      <c r="C1430" s="1">
        <v>45410</v>
      </c>
      <c r="D1430" t="s">
        <v>15</v>
      </c>
      <c r="E1430" t="s">
        <v>18</v>
      </c>
      <c r="F1430" t="s">
        <v>16</v>
      </c>
      <c r="G1430">
        <f>YEAR(tbl_Order[[#This Row],[OrderDate]])</f>
        <v>2024</v>
      </c>
      <c r="H1430">
        <f>MONTH(tbl_Order[[#This Row],[OrderDate]])</f>
        <v>4</v>
      </c>
      <c r="I1430" t="str">
        <f>TEXT(tbl_Order[[#This Row],[OrderDate]],"mmm")</f>
        <v>Apr</v>
      </c>
      <c r="J1430" s="3">
        <f>SUMIFS(tbl_OrderProduct[LinePrice],tbl_OrderProduct[OrderID],tbl_Order[[#This Row],[OrderID]])</f>
        <v>55.480000000000004</v>
      </c>
      <c r="K1430" s="3" cm="1">
        <f t="array" ref="K1430">tbl_Order[[#This Row],[Order Price]]*_xlfn.XLOOKUP(tbl_Order[[#This Row],[Order Year]],_xlfn.ANCHORARRAY('BYROW,BYCOL,MAP Exercises'!$J$111),'BYROW,BYCOL,MAP Exercises'!$L$111:$L$120)</f>
        <v>69.350000000000009</v>
      </c>
    </row>
    <row r="1431" spans="1:11" x14ac:dyDescent="0.4">
      <c r="A1431" t="s">
        <v>1597</v>
      </c>
      <c r="B1431" t="s">
        <v>2021</v>
      </c>
      <c r="C1431" s="1">
        <v>45412</v>
      </c>
      <c r="D1431" t="s">
        <v>15</v>
      </c>
      <c r="E1431" t="s">
        <v>18</v>
      </c>
      <c r="F1431" t="s">
        <v>16</v>
      </c>
      <c r="G1431">
        <f>YEAR(tbl_Order[[#This Row],[OrderDate]])</f>
        <v>2024</v>
      </c>
      <c r="H1431">
        <f>MONTH(tbl_Order[[#This Row],[OrderDate]])</f>
        <v>4</v>
      </c>
      <c r="I1431" t="str">
        <f>TEXT(tbl_Order[[#This Row],[OrderDate]],"mmm")</f>
        <v>Apr</v>
      </c>
      <c r="J1431" s="3">
        <f>SUMIFS(tbl_OrderProduct[LinePrice],tbl_OrderProduct[OrderID],tbl_Order[[#This Row],[OrderID]])</f>
        <v>23.95</v>
      </c>
      <c r="K1431" s="3" cm="1">
        <f t="array" ref="K1431">tbl_Order[[#This Row],[Order Price]]*_xlfn.XLOOKUP(tbl_Order[[#This Row],[Order Year]],_xlfn.ANCHORARRAY('BYROW,BYCOL,MAP Exercises'!$J$111),'BYROW,BYCOL,MAP Exercises'!$L$111:$L$120)</f>
        <v>29.9375</v>
      </c>
    </row>
    <row r="1432" spans="1:11" x14ac:dyDescent="0.4">
      <c r="A1432" t="s">
        <v>1598</v>
      </c>
      <c r="B1432" t="s">
        <v>2608</v>
      </c>
      <c r="C1432" s="1">
        <v>45414</v>
      </c>
      <c r="D1432" t="s">
        <v>166</v>
      </c>
      <c r="E1432" t="s">
        <v>167</v>
      </c>
      <c r="F1432" t="s">
        <v>16</v>
      </c>
      <c r="G1432">
        <f>YEAR(tbl_Order[[#This Row],[OrderDate]])</f>
        <v>2024</v>
      </c>
      <c r="H1432">
        <f>MONTH(tbl_Order[[#This Row],[OrderDate]])</f>
        <v>5</v>
      </c>
      <c r="I1432" t="str">
        <f>TEXT(tbl_Order[[#This Row],[OrderDate]],"mmm")</f>
        <v>May</v>
      </c>
      <c r="J1432" s="3">
        <f>SUMIFS(tbl_OrderProduct[LinePrice],tbl_OrderProduct[OrderID],tbl_Order[[#This Row],[OrderID]])</f>
        <v>40.99</v>
      </c>
      <c r="K1432" s="3" cm="1">
        <f t="array" ref="K1432">tbl_Order[[#This Row],[Order Price]]*_xlfn.XLOOKUP(tbl_Order[[#This Row],[Order Year]],_xlfn.ANCHORARRAY('BYROW,BYCOL,MAP Exercises'!$J$111),'BYROW,BYCOL,MAP Exercises'!$L$111:$L$120)</f>
        <v>51.237500000000004</v>
      </c>
    </row>
    <row r="1433" spans="1:11" x14ac:dyDescent="0.4">
      <c r="A1433" t="s">
        <v>1599</v>
      </c>
      <c r="B1433" t="s">
        <v>1881</v>
      </c>
      <c r="C1433" s="1">
        <v>45416</v>
      </c>
      <c r="D1433" t="s">
        <v>166</v>
      </c>
      <c r="E1433" t="s">
        <v>167</v>
      </c>
      <c r="F1433" t="s">
        <v>16</v>
      </c>
      <c r="G1433">
        <f>YEAR(tbl_Order[[#This Row],[OrderDate]])</f>
        <v>2024</v>
      </c>
      <c r="H1433">
        <f>MONTH(tbl_Order[[#This Row],[OrderDate]])</f>
        <v>5</v>
      </c>
      <c r="I1433" t="str">
        <f>TEXT(tbl_Order[[#This Row],[OrderDate]],"mmm")</f>
        <v>May</v>
      </c>
      <c r="J1433" s="3">
        <f>SUMIFS(tbl_OrderProduct[LinePrice],tbl_OrderProduct[OrderID],tbl_Order[[#This Row],[OrderID]])</f>
        <v>69.98</v>
      </c>
      <c r="K1433" s="3" cm="1">
        <f t="array" ref="K1433">tbl_Order[[#This Row],[Order Price]]*_xlfn.XLOOKUP(tbl_Order[[#This Row],[Order Year]],_xlfn.ANCHORARRAY('BYROW,BYCOL,MAP Exercises'!$J$111),'BYROW,BYCOL,MAP Exercises'!$L$111:$L$120)</f>
        <v>87.475000000000009</v>
      </c>
    </row>
    <row r="1434" spans="1:11" x14ac:dyDescent="0.4">
      <c r="A1434" t="s">
        <v>1600</v>
      </c>
      <c r="B1434" t="s">
        <v>1846</v>
      </c>
      <c r="C1434" s="1">
        <v>45419</v>
      </c>
      <c r="D1434" t="s">
        <v>17</v>
      </c>
      <c r="E1434" t="s">
        <v>20</v>
      </c>
      <c r="F1434" t="s">
        <v>16</v>
      </c>
      <c r="G1434">
        <f>YEAR(tbl_Order[[#This Row],[OrderDate]])</f>
        <v>2024</v>
      </c>
      <c r="H1434">
        <f>MONTH(tbl_Order[[#This Row],[OrderDate]])</f>
        <v>5</v>
      </c>
      <c r="I1434" t="str">
        <f>TEXT(tbl_Order[[#This Row],[OrderDate]],"mmm")</f>
        <v>May</v>
      </c>
      <c r="J1434" s="3">
        <f>SUMIFS(tbl_OrderProduct[LinePrice],tbl_OrderProduct[OrderID],tbl_Order[[#This Row],[OrderID]])</f>
        <v>24</v>
      </c>
      <c r="K1434" s="3" cm="1">
        <f t="array" ref="K1434">tbl_Order[[#This Row],[Order Price]]*_xlfn.XLOOKUP(tbl_Order[[#This Row],[Order Year]],_xlfn.ANCHORARRAY('BYROW,BYCOL,MAP Exercises'!$J$111),'BYROW,BYCOL,MAP Exercises'!$L$111:$L$120)</f>
        <v>30</v>
      </c>
    </row>
    <row r="1435" spans="1:11" x14ac:dyDescent="0.4">
      <c r="A1435" t="s">
        <v>1601</v>
      </c>
      <c r="B1435" t="s">
        <v>2294</v>
      </c>
      <c r="C1435" s="1">
        <v>45422</v>
      </c>
      <c r="D1435" t="s">
        <v>17</v>
      </c>
      <c r="E1435" t="s">
        <v>20</v>
      </c>
      <c r="F1435" t="s">
        <v>16</v>
      </c>
      <c r="G1435">
        <f>YEAR(tbl_Order[[#This Row],[OrderDate]])</f>
        <v>2024</v>
      </c>
      <c r="H1435">
        <f>MONTH(tbl_Order[[#This Row],[OrderDate]])</f>
        <v>5</v>
      </c>
      <c r="I1435" t="str">
        <f>TEXT(tbl_Order[[#This Row],[OrderDate]],"mmm")</f>
        <v>May</v>
      </c>
      <c r="J1435" s="3">
        <f>SUMIFS(tbl_OrderProduct[LinePrice],tbl_OrderProduct[OrderID],tbl_Order[[#This Row],[OrderID]])</f>
        <v>212.89000000000001</v>
      </c>
      <c r="K1435" s="3" cm="1">
        <f t="array" ref="K1435">tbl_Order[[#This Row],[Order Price]]*_xlfn.XLOOKUP(tbl_Order[[#This Row],[Order Year]],_xlfn.ANCHORARRAY('BYROW,BYCOL,MAP Exercises'!$J$111),'BYROW,BYCOL,MAP Exercises'!$L$111:$L$120)</f>
        <v>266.11250000000001</v>
      </c>
    </row>
    <row r="1436" spans="1:11" x14ac:dyDescent="0.4">
      <c r="A1436" t="s">
        <v>1602</v>
      </c>
      <c r="B1436" t="s">
        <v>2538</v>
      </c>
      <c r="C1436" s="1">
        <v>45424</v>
      </c>
      <c r="D1436" t="s">
        <v>166</v>
      </c>
      <c r="E1436" t="s">
        <v>167</v>
      </c>
      <c r="F1436" t="s">
        <v>16</v>
      </c>
      <c r="G1436">
        <f>YEAR(tbl_Order[[#This Row],[OrderDate]])</f>
        <v>2024</v>
      </c>
      <c r="H1436">
        <f>MONTH(tbl_Order[[#This Row],[OrderDate]])</f>
        <v>5</v>
      </c>
      <c r="I1436" t="str">
        <f>TEXT(tbl_Order[[#This Row],[OrderDate]],"mmm")</f>
        <v>May</v>
      </c>
      <c r="J1436" s="3">
        <f>SUMIFS(tbl_OrderProduct[LinePrice],tbl_OrderProduct[OrderID],tbl_Order[[#This Row],[OrderID]])</f>
        <v>69.900000000000006</v>
      </c>
      <c r="K1436" s="3" cm="1">
        <f t="array" ref="K1436">tbl_Order[[#This Row],[Order Price]]*_xlfn.XLOOKUP(tbl_Order[[#This Row],[Order Year]],_xlfn.ANCHORARRAY('BYROW,BYCOL,MAP Exercises'!$J$111),'BYROW,BYCOL,MAP Exercises'!$L$111:$L$120)</f>
        <v>87.375</v>
      </c>
    </row>
    <row r="1437" spans="1:11" x14ac:dyDescent="0.4">
      <c r="A1437" t="s">
        <v>1603</v>
      </c>
      <c r="B1437" t="s">
        <v>2314</v>
      </c>
      <c r="C1437" s="1">
        <v>45425</v>
      </c>
      <c r="D1437" t="s">
        <v>15</v>
      </c>
      <c r="E1437" t="s">
        <v>167</v>
      </c>
      <c r="F1437" t="s">
        <v>16</v>
      </c>
      <c r="G1437">
        <f>YEAR(tbl_Order[[#This Row],[OrderDate]])</f>
        <v>2024</v>
      </c>
      <c r="H1437">
        <f>MONTH(tbl_Order[[#This Row],[OrderDate]])</f>
        <v>5</v>
      </c>
      <c r="I1437" t="str">
        <f>TEXT(tbl_Order[[#This Row],[OrderDate]],"mmm")</f>
        <v>May</v>
      </c>
      <c r="J1437" s="3">
        <f>SUMIFS(tbl_OrderProduct[LinePrice],tbl_OrderProduct[OrderID],tbl_Order[[#This Row],[OrderID]])</f>
        <v>24</v>
      </c>
      <c r="K1437" s="3" cm="1">
        <f t="array" ref="K1437">tbl_Order[[#This Row],[Order Price]]*_xlfn.XLOOKUP(tbl_Order[[#This Row],[Order Year]],_xlfn.ANCHORARRAY('BYROW,BYCOL,MAP Exercises'!$J$111),'BYROW,BYCOL,MAP Exercises'!$L$111:$L$120)</f>
        <v>30</v>
      </c>
    </row>
    <row r="1438" spans="1:11" x14ac:dyDescent="0.4">
      <c r="A1438" t="s">
        <v>1604</v>
      </c>
      <c r="B1438" t="s">
        <v>1765</v>
      </c>
      <c r="C1438" s="1">
        <v>45426</v>
      </c>
      <c r="D1438" t="s">
        <v>17</v>
      </c>
      <c r="E1438" t="s">
        <v>18</v>
      </c>
      <c r="F1438" t="s">
        <v>16</v>
      </c>
      <c r="G1438">
        <f>YEAR(tbl_Order[[#This Row],[OrderDate]])</f>
        <v>2024</v>
      </c>
      <c r="H1438">
        <f>MONTH(tbl_Order[[#This Row],[OrderDate]])</f>
        <v>5</v>
      </c>
      <c r="I1438" t="str">
        <f>TEXT(tbl_Order[[#This Row],[OrderDate]],"mmm")</f>
        <v>May</v>
      </c>
      <c r="J1438" s="3">
        <f>SUMIFS(tbl_OrderProduct[LinePrice],tbl_OrderProduct[OrderID],tbl_Order[[#This Row],[OrderID]])</f>
        <v>269.83</v>
      </c>
      <c r="K1438" s="3" cm="1">
        <f t="array" ref="K1438">tbl_Order[[#This Row],[Order Price]]*_xlfn.XLOOKUP(tbl_Order[[#This Row],[Order Year]],_xlfn.ANCHORARRAY('BYROW,BYCOL,MAP Exercises'!$J$111),'BYROW,BYCOL,MAP Exercises'!$L$111:$L$120)</f>
        <v>337.28749999999997</v>
      </c>
    </row>
    <row r="1439" spans="1:11" x14ac:dyDescent="0.4">
      <c r="A1439" t="s">
        <v>1605</v>
      </c>
      <c r="B1439" t="s">
        <v>2532</v>
      </c>
      <c r="C1439" s="1">
        <v>45429</v>
      </c>
      <c r="D1439" t="s">
        <v>15</v>
      </c>
      <c r="E1439" t="s">
        <v>18</v>
      </c>
      <c r="F1439" t="s">
        <v>16</v>
      </c>
      <c r="G1439">
        <f>YEAR(tbl_Order[[#This Row],[OrderDate]])</f>
        <v>2024</v>
      </c>
      <c r="H1439">
        <f>MONTH(tbl_Order[[#This Row],[OrderDate]])</f>
        <v>5</v>
      </c>
      <c r="I1439" t="str">
        <f>TEXT(tbl_Order[[#This Row],[OrderDate]],"mmm")</f>
        <v>May</v>
      </c>
      <c r="J1439" s="3">
        <f>SUMIFS(tbl_OrderProduct[LinePrice],tbl_OrderProduct[OrderID],tbl_Order[[#This Row],[OrderID]])</f>
        <v>200.4</v>
      </c>
      <c r="K1439" s="3" cm="1">
        <f t="array" ref="K1439">tbl_Order[[#This Row],[Order Price]]*_xlfn.XLOOKUP(tbl_Order[[#This Row],[Order Year]],_xlfn.ANCHORARRAY('BYROW,BYCOL,MAP Exercises'!$J$111),'BYROW,BYCOL,MAP Exercises'!$L$111:$L$120)</f>
        <v>250.5</v>
      </c>
    </row>
    <row r="1440" spans="1:11" x14ac:dyDescent="0.4">
      <c r="A1440" t="s">
        <v>1606</v>
      </c>
      <c r="B1440" t="s">
        <v>2508</v>
      </c>
      <c r="C1440" s="1">
        <v>45430</v>
      </c>
      <c r="D1440" t="s">
        <v>15</v>
      </c>
      <c r="E1440" t="s">
        <v>18</v>
      </c>
      <c r="F1440" t="s">
        <v>16</v>
      </c>
      <c r="G1440">
        <f>YEAR(tbl_Order[[#This Row],[OrderDate]])</f>
        <v>2024</v>
      </c>
      <c r="H1440">
        <f>MONTH(tbl_Order[[#This Row],[OrderDate]])</f>
        <v>5</v>
      </c>
      <c r="I1440" t="str">
        <f>TEXT(tbl_Order[[#This Row],[OrderDate]],"mmm")</f>
        <v>May</v>
      </c>
      <c r="J1440" s="3">
        <f>SUMIFS(tbl_OrderProduct[LinePrice],tbl_OrderProduct[OrderID],tbl_Order[[#This Row],[OrderID]])</f>
        <v>212.5</v>
      </c>
      <c r="K1440" s="3" cm="1">
        <f t="array" ref="K1440">tbl_Order[[#This Row],[Order Price]]*_xlfn.XLOOKUP(tbl_Order[[#This Row],[Order Year]],_xlfn.ANCHORARRAY('BYROW,BYCOL,MAP Exercises'!$J$111),'BYROW,BYCOL,MAP Exercises'!$L$111:$L$120)</f>
        <v>265.625</v>
      </c>
    </row>
    <row r="1441" spans="1:11" x14ac:dyDescent="0.4">
      <c r="A1441" t="s">
        <v>1607</v>
      </c>
      <c r="B1441" t="s">
        <v>2382</v>
      </c>
      <c r="C1441" s="1">
        <v>45434</v>
      </c>
      <c r="D1441" t="s">
        <v>15</v>
      </c>
      <c r="E1441" t="s">
        <v>20</v>
      </c>
      <c r="F1441" t="s">
        <v>16</v>
      </c>
      <c r="G1441">
        <f>YEAR(tbl_Order[[#This Row],[OrderDate]])</f>
        <v>2024</v>
      </c>
      <c r="H1441">
        <f>MONTH(tbl_Order[[#This Row],[OrderDate]])</f>
        <v>5</v>
      </c>
      <c r="I1441" t="str">
        <f>TEXT(tbl_Order[[#This Row],[OrderDate]],"mmm")</f>
        <v>May</v>
      </c>
      <c r="J1441" s="3">
        <f>SUMIFS(tbl_OrderProduct[LinePrice],tbl_OrderProduct[OrderID],tbl_Order[[#This Row],[OrderID]])</f>
        <v>102.96999999999998</v>
      </c>
      <c r="K1441" s="3" cm="1">
        <f t="array" ref="K1441">tbl_Order[[#This Row],[Order Price]]*_xlfn.XLOOKUP(tbl_Order[[#This Row],[Order Year]],_xlfn.ANCHORARRAY('BYROW,BYCOL,MAP Exercises'!$J$111),'BYROW,BYCOL,MAP Exercises'!$L$111:$L$120)</f>
        <v>128.71249999999998</v>
      </c>
    </row>
    <row r="1442" spans="1:11" x14ac:dyDescent="0.4">
      <c r="A1442" t="s">
        <v>1608</v>
      </c>
      <c r="B1442" t="s">
        <v>1906</v>
      </c>
      <c r="C1442" s="1">
        <v>45436</v>
      </c>
      <c r="D1442" t="s">
        <v>15</v>
      </c>
      <c r="E1442" t="s">
        <v>18</v>
      </c>
      <c r="F1442" t="s">
        <v>16</v>
      </c>
      <c r="G1442">
        <f>YEAR(tbl_Order[[#This Row],[OrderDate]])</f>
        <v>2024</v>
      </c>
      <c r="H1442">
        <f>MONTH(tbl_Order[[#This Row],[OrderDate]])</f>
        <v>5</v>
      </c>
      <c r="I1442" t="str">
        <f>TEXT(tbl_Order[[#This Row],[OrderDate]],"mmm")</f>
        <v>May</v>
      </c>
      <c r="J1442" s="3">
        <f>SUMIFS(tbl_OrderProduct[LinePrice],tbl_OrderProduct[OrderID],tbl_Order[[#This Row],[OrderID]])</f>
        <v>47.989999999999995</v>
      </c>
      <c r="K1442" s="3" cm="1">
        <f t="array" ref="K1442">tbl_Order[[#This Row],[Order Price]]*_xlfn.XLOOKUP(tbl_Order[[#This Row],[Order Year]],_xlfn.ANCHORARRAY('BYROW,BYCOL,MAP Exercises'!$J$111),'BYROW,BYCOL,MAP Exercises'!$L$111:$L$120)</f>
        <v>59.987499999999997</v>
      </c>
    </row>
    <row r="1443" spans="1:11" x14ac:dyDescent="0.4">
      <c r="A1443" t="s">
        <v>1609</v>
      </c>
      <c r="B1443" t="s">
        <v>1991</v>
      </c>
      <c r="C1443" s="1">
        <v>45438</v>
      </c>
      <c r="D1443" t="s">
        <v>17</v>
      </c>
      <c r="E1443" t="s">
        <v>167</v>
      </c>
      <c r="F1443" t="s">
        <v>16</v>
      </c>
      <c r="G1443">
        <f>YEAR(tbl_Order[[#This Row],[OrderDate]])</f>
        <v>2024</v>
      </c>
      <c r="H1443">
        <f>MONTH(tbl_Order[[#This Row],[OrderDate]])</f>
        <v>5</v>
      </c>
      <c r="I1443" t="str">
        <f>TEXT(tbl_Order[[#This Row],[OrderDate]],"mmm")</f>
        <v>May</v>
      </c>
      <c r="J1443" s="3">
        <f>SUMIFS(tbl_OrderProduct[LinePrice],tbl_OrderProduct[OrderID],tbl_Order[[#This Row],[OrderID]])</f>
        <v>109.98</v>
      </c>
      <c r="K1443" s="3" cm="1">
        <f t="array" ref="K1443">tbl_Order[[#This Row],[Order Price]]*_xlfn.XLOOKUP(tbl_Order[[#This Row],[Order Year]],_xlfn.ANCHORARRAY('BYROW,BYCOL,MAP Exercises'!$J$111),'BYROW,BYCOL,MAP Exercises'!$L$111:$L$120)</f>
        <v>137.47499999999999</v>
      </c>
    </row>
    <row r="1444" spans="1:11" x14ac:dyDescent="0.4">
      <c r="A1444" t="s">
        <v>1610</v>
      </c>
      <c r="B1444" t="s">
        <v>2307</v>
      </c>
      <c r="C1444" s="1">
        <v>45439</v>
      </c>
      <c r="D1444" t="s">
        <v>15</v>
      </c>
      <c r="E1444" t="s">
        <v>167</v>
      </c>
      <c r="F1444" t="s">
        <v>16</v>
      </c>
      <c r="G1444">
        <f>YEAR(tbl_Order[[#This Row],[OrderDate]])</f>
        <v>2024</v>
      </c>
      <c r="H1444">
        <f>MONTH(tbl_Order[[#This Row],[OrderDate]])</f>
        <v>5</v>
      </c>
      <c r="I1444" t="str">
        <f>TEXT(tbl_Order[[#This Row],[OrderDate]],"mmm")</f>
        <v>May</v>
      </c>
      <c r="J1444" s="3">
        <f>SUMIFS(tbl_OrderProduct[LinePrice],tbl_OrderProduct[OrderID],tbl_Order[[#This Row],[OrderID]])</f>
        <v>151.85</v>
      </c>
      <c r="K1444" s="3" cm="1">
        <f t="array" ref="K1444">tbl_Order[[#This Row],[Order Price]]*_xlfn.XLOOKUP(tbl_Order[[#This Row],[Order Year]],_xlfn.ANCHORARRAY('BYROW,BYCOL,MAP Exercises'!$J$111),'BYROW,BYCOL,MAP Exercises'!$L$111:$L$120)</f>
        <v>189.8125</v>
      </c>
    </row>
    <row r="1445" spans="1:11" x14ac:dyDescent="0.4">
      <c r="A1445" t="s">
        <v>1611</v>
      </c>
      <c r="B1445" t="s">
        <v>1798</v>
      </c>
      <c r="C1445" s="1">
        <v>45441</v>
      </c>
      <c r="D1445" t="s">
        <v>166</v>
      </c>
      <c r="E1445" t="s">
        <v>167</v>
      </c>
      <c r="F1445" t="s">
        <v>16</v>
      </c>
      <c r="G1445">
        <f>YEAR(tbl_Order[[#This Row],[OrderDate]])</f>
        <v>2024</v>
      </c>
      <c r="H1445">
        <f>MONTH(tbl_Order[[#This Row],[OrderDate]])</f>
        <v>5</v>
      </c>
      <c r="I1445" t="str">
        <f>TEXT(tbl_Order[[#This Row],[OrderDate]],"mmm")</f>
        <v>May</v>
      </c>
      <c r="J1445" s="3">
        <f>SUMIFS(tbl_OrderProduct[LinePrice],tbl_OrderProduct[OrderID],tbl_Order[[#This Row],[OrderID]])</f>
        <v>397.7</v>
      </c>
      <c r="K1445" s="3" cm="1">
        <f t="array" ref="K1445">tbl_Order[[#This Row],[Order Price]]*_xlfn.XLOOKUP(tbl_Order[[#This Row],[Order Year]],_xlfn.ANCHORARRAY('BYROW,BYCOL,MAP Exercises'!$J$111),'BYROW,BYCOL,MAP Exercises'!$L$111:$L$120)</f>
        <v>497.125</v>
      </c>
    </row>
    <row r="1446" spans="1:11" x14ac:dyDescent="0.4">
      <c r="A1446" t="s">
        <v>1612</v>
      </c>
      <c r="B1446" t="s">
        <v>1850</v>
      </c>
      <c r="C1446" s="1">
        <v>45441</v>
      </c>
      <c r="D1446" t="s">
        <v>17</v>
      </c>
      <c r="E1446" t="s">
        <v>20</v>
      </c>
      <c r="F1446" t="s">
        <v>16</v>
      </c>
      <c r="G1446">
        <f>YEAR(tbl_Order[[#This Row],[OrderDate]])</f>
        <v>2024</v>
      </c>
      <c r="H1446">
        <f>MONTH(tbl_Order[[#This Row],[OrderDate]])</f>
        <v>5</v>
      </c>
      <c r="I1446" t="str">
        <f>TEXT(tbl_Order[[#This Row],[OrderDate]],"mmm")</f>
        <v>May</v>
      </c>
      <c r="J1446" s="3">
        <f>SUMIFS(tbl_OrderProduct[LinePrice],tbl_OrderProduct[OrderID],tbl_Order[[#This Row],[OrderID]])</f>
        <v>109.98</v>
      </c>
      <c r="K1446" s="3" cm="1">
        <f t="array" ref="K1446">tbl_Order[[#This Row],[Order Price]]*_xlfn.XLOOKUP(tbl_Order[[#This Row],[Order Year]],_xlfn.ANCHORARRAY('BYROW,BYCOL,MAP Exercises'!$J$111),'BYROW,BYCOL,MAP Exercises'!$L$111:$L$120)</f>
        <v>137.47499999999999</v>
      </c>
    </row>
    <row r="1447" spans="1:11" x14ac:dyDescent="0.4">
      <c r="A1447" t="s">
        <v>1613</v>
      </c>
      <c r="B1447" t="s">
        <v>1805</v>
      </c>
      <c r="C1447" s="1">
        <v>45441</v>
      </c>
      <c r="D1447" t="s">
        <v>17</v>
      </c>
      <c r="E1447" t="s">
        <v>18</v>
      </c>
      <c r="F1447" t="s">
        <v>16</v>
      </c>
      <c r="G1447">
        <f>YEAR(tbl_Order[[#This Row],[OrderDate]])</f>
        <v>2024</v>
      </c>
      <c r="H1447">
        <f>MONTH(tbl_Order[[#This Row],[OrderDate]])</f>
        <v>5</v>
      </c>
      <c r="I1447" t="str">
        <f>TEXT(tbl_Order[[#This Row],[OrderDate]],"mmm")</f>
        <v>May</v>
      </c>
      <c r="J1447" s="3">
        <f>SUMIFS(tbl_OrderProduct[LinePrice],tbl_OrderProduct[OrderID],tbl_Order[[#This Row],[OrderID]])</f>
        <v>83.5</v>
      </c>
      <c r="K1447" s="3" cm="1">
        <f t="array" ref="K1447">tbl_Order[[#This Row],[Order Price]]*_xlfn.XLOOKUP(tbl_Order[[#This Row],[Order Year]],_xlfn.ANCHORARRAY('BYROW,BYCOL,MAP Exercises'!$J$111),'BYROW,BYCOL,MAP Exercises'!$L$111:$L$120)</f>
        <v>104.375</v>
      </c>
    </row>
    <row r="1448" spans="1:11" x14ac:dyDescent="0.4">
      <c r="A1448" t="s">
        <v>1614</v>
      </c>
      <c r="B1448" t="s">
        <v>2087</v>
      </c>
      <c r="C1448" s="1">
        <v>45442</v>
      </c>
      <c r="D1448" t="s">
        <v>15</v>
      </c>
      <c r="E1448" t="s">
        <v>167</v>
      </c>
      <c r="F1448" t="s">
        <v>16</v>
      </c>
      <c r="G1448">
        <f>YEAR(tbl_Order[[#This Row],[OrderDate]])</f>
        <v>2024</v>
      </c>
      <c r="H1448">
        <f>MONTH(tbl_Order[[#This Row],[OrderDate]])</f>
        <v>5</v>
      </c>
      <c r="I1448" t="str">
        <f>TEXT(tbl_Order[[#This Row],[OrderDate]],"mmm")</f>
        <v>May</v>
      </c>
      <c r="J1448" s="3">
        <f>SUMIFS(tbl_OrderProduct[LinePrice],tbl_OrderProduct[OrderID],tbl_Order[[#This Row],[OrderID]])</f>
        <v>228.9</v>
      </c>
      <c r="K1448" s="3" cm="1">
        <f t="array" ref="K1448">tbl_Order[[#This Row],[Order Price]]*_xlfn.XLOOKUP(tbl_Order[[#This Row],[Order Year]],_xlfn.ANCHORARRAY('BYROW,BYCOL,MAP Exercises'!$J$111),'BYROW,BYCOL,MAP Exercises'!$L$111:$L$120)</f>
        <v>286.125</v>
      </c>
    </row>
    <row r="1449" spans="1:11" x14ac:dyDescent="0.4">
      <c r="A1449" t="s">
        <v>1615</v>
      </c>
      <c r="B1449" t="s">
        <v>1984</v>
      </c>
      <c r="C1449" s="1">
        <v>45444</v>
      </c>
      <c r="D1449" t="s">
        <v>15</v>
      </c>
      <c r="E1449" t="s">
        <v>167</v>
      </c>
      <c r="F1449" t="s">
        <v>16</v>
      </c>
      <c r="G1449">
        <f>YEAR(tbl_Order[[#This Row],[OrderDate]])</f>
        <v>2024</v>
      </c>
      <c r="H1449">
        <f>MONTH(tbl_Order[[#This Row],[OrderDate]])</f>
        <v>6</v>
      </c>
      <c r="I1449" t="str">
        <f>TEXT(tbl_Order[[#This Row],[OrderDate]],"mmm")</f>
        <v>Jun</v>
      </c>
      <c r="J1449" s="3">
        <f>SUMIFS(tbl_OrderProduct[LinePrice],tbl_OrderProduct[OrderID],tbl_Order[[#This Row],[OrderID]])</f>
        <v>99</v>
      </c>
      <c r="K1449" s="3" cm="1">
        <f t="array" ref="K1449">tbl_Order[[#This Row],[Order Price]]*_xlfn.XLOOKUP(tbl_Order[[#This Row],[Order Year]],_xlfn.ANCHORARRAY('BYROW,BYCOL,MAP Exercises'!$J$111),'BYROW,BYCOL,MAP Exercises'!$L$111:$L$120)</f>
        <v>123.75</v>
      </c>
    </row>
    <row r="1450" spans="1:11" x14ac:dyDescent="0.4">
      <c r="A1450" t="s">
        <v>1616</v>
      </c>
      <c r="B1450" t="s">
        <v>2489</v>
      </c>
      <c r="C1450" s="1">
        <v>45445</v>
      </c>
      <c r="D1450" t="s">
        <v>15</v>
      </c>
      <c r="E1450" t="s">
        <v>20</v>
      </c>
      <c r="F1450" t="s">
        <v>16</v>
      </c>
      <c r="G1450">
        <f>YEAR(tbl_Order[[#This Row],[OrderDate]])</f>
        <v>2024</v>
      </c>
      <c r="H1450">
        <f>MONTH(tbl_Order[[#This Row],[OrderDate]])</f>
        <v>6</v>
      </c>
      <c r="I1450" t="str">
        <f>TEXT(tbl_Order[[#This Row],[OrderDate]],"mmm")</f>
        <v>Jun</v>
      </c>
      <c r="J1450" s="3">
        <f>SUMIFS(tbl_OrderProduct[LinePrice],tbl_OrderProduct[OrderID],tbl_Order[[#This Row],[OrderID]])</f>
        <v>226</v>
      </c>
      <c r="K1450" s="3" cm="1">
        <f t="array" ref="K1450">tbl_Order[[#This Row],[Order Price]]*_xlfn.XLOOKUP(tbl_Order[[#This Row],[Order Year]],_xlfn.ANCHORARRAY('BYROW,BYCOL,MAP Exercises'!$J$111),'BYROW,BYCOL,MAP Exercises'!$L$111:$L$120)</f>
        <v>282.5</v>
      </c>
    </row>
    <row r="1451" spans="1:11" x14ac:dyDescent="0.4">
      <c r="A1451" t="s">
        <v>1617</v>
      </c>
      <c r="B1451" t="s">
        <v>1941</v>
      </c>
      <c r="C1451" s="1">
        <v>45446</v>
      </c>
      <c r="D1451" t="s">
        <v>15</v>
      </c>
      <c r="E1451" t="s">
        <v>167</v>
      </c>
      <c r="F1451" t="s">
        <v>16</v>
      </c>
      <c r="G1451">
        <f>YEAR(tbl_Order[[#This Row],[OrderDate]])</f>
        <v>2024</v>
      </c>
      <c r="H1451">
        <f>MONTH(tbl_Order[[#This Row],[OrderDate]])</f>
        <v>6</v>
      </c>
      <c r="I1451" t="str">
        <f>TEXT(tbl_Order[[#This Row],[OrderDate]],"mmm")</f>
        <v>Jun</v>
      </c>
      <c r="J1451" s="3">
        <f>SUMIFS(tbl_OrderProduct[LinePrice],tbl_OrderProduct[OrderID],tbl_Order[[#This Row],[OrderID]])</f>
        <v>165.44</v>
      </c>
      <c r="K1451" s="3" cm="1">
        <f t="array" ref="K1451">tbl_Order[[#This Row],[Order Price]]*_xlfn.XLOOKUP(tbl_Order[[#This Row],[Order Year]],_xlfn.ANCHORARRAY('BYROW,BYCOL,MAP Exercises'!$J$111),'BYROW,BYCOL,MAP Exercises'!$L$111:$L$120)</f>
        <v>206.8</v>
      </c>
    </row>
    <row r="1452" spans="1:11" x14ac:dyDescent="0.4">
      <c r="A1452" t="s">
        <v>1618</v>
      </c>
      <c r="B1452" t="s">
        <v>1936</v>
      </c>
      <c r="C1452" s="1">
        <v>45448</v>
      </c>
      <c r="D1452" t="s">
        <v>17</v>
      </c>
      <c r="E1452" t="s">
        <v>18</v>
      </c>
      <c r="F1452" t="s">
        <v>16</v>
      </c>
      <c r="G1452">
        <f>YEAR(tbl_Order[[#This Row],[OrderDate]])</f>
        <v>2024</v>
      </c>
      <c r="H1452">
        <f>MONTH(tbl_Order[[#This Row],[OrderDate]])</f>
        <v>6</v>
      </c>
      <c r="I1452" t="str">
        <f>TEXT(tbl_Order[[#This Row],[OrderDate]],"mmm")</f>
        <v>Jun</v>
      </c>
      <c r="J1452" s="3">
        <f>SUMIFS(tbl_OrderProduct[LinePrice],tbl_OrderProduct[OrderID],tbl_Order[[#This Row],[OrderID]])</f>
        <v>26.49</v>
      </c>
      <c r="K1452" s="3" cm="1">
        <f t="array" ref="K1452">tbl_Order[[#This Row],[Order Price]]*_xlfn.XLOOKUP(tbl_Order[[#This Row],[Order Year]],_xlfn.ANCHORARRAY('BYROW,BYCOL,MAP Exercises'!$J$111),'BYROW,BYCOL,MAP Exercises'!$L$111:$L$120)</f>
        <v>33.112499999999997</v>
      </c>
    </row>
    <row r="1453" spans="1:11" x14ac:dyDescent="0.4">
      <c r="A1453" t="s">
        <v>1619</v>
      </c>
      <c r="B1453" t="s">
        <v>2488</v>
      </c>
      <c r="C1453" s="1">
        <v>45451</v>
      </c>
      <c r="D1453" t="s">
        <v>15</v>
      </c>
      <c r="E1453" t="s">
        <v>167</v>
      </c>
      <c r="F1453" t="s">
        <v>16</v>
      </c>
      <c r="G1453">
        <f>YEAR(tbl_Order[[#This Row],[OrderDate]])</f>
        <v>2024</v>
      </c>
      <c r="H1453">
        <f>MONTH(tbl_Order[[#This Row],[OrderDate]])</f>
        <v>6</v>
      </c>
      <c r="I1453" t="str">
        <f>TEXT(tbl_Order[[#This Row],[OrderDate]],"mmm")</f>
        <v>Jun</v>
      </c>
      <c r="J1453" s="3">
        <f>SUMIFS(tbl_OrderProduct[LinePrice],tbl_OrderProduct[OrderID],tbl_Order[[#This Row],[OrderID]])</f>
        <v>202.81</v>
      </c>
      <c r="K1453" s="3" cm="1">
        <f t="array" ref="K1453">tbl_Order[[#This Row],[Order Price]]*_xlfn.XLOOKUP(tbl_Order[[#This Row],[Order Year]],_xlfn.ANCHORARRAY('BYROW,BYCOL,MAP Exercises'!$J$111),'BYROW,BYCOL,MAP Exercises'!$L$111:$L$120)</f>
        <v>253.51249999999999</v>
      </c>
    </row>
    <row r="1454" spans="1:11" x14ac:dyDescent="0.4">
      <c r="A1454" t="s">
        <v>1620</v>
      </c>
      <c r="B1454" t="s">
        <v>2627</v>
      </c>
      <c r="C1454" s="1">
        <v>45454</v>
      </c>
      <c r="D1454" t="s">
        <v>15</v>
      </c>
      <c r="E1454" t="s">
        <v>18</v>
      </c>
      <c r="F1454" t="s">
        <v>16</v>
      </c>
      <c r="G1454">
        <f>YEAR(tbl_Order[[#This Row],[OrderDate]])</f>
        <v>2024</v>
      </c>
      <c r="H1454">
        <f>MONTH(tbl_Order[[#This Row],[OrderDate]])</f>
        <v>6</v>
      </c>
      <c r="I1454" t="str">
        <f>TEXT(tbl_Order[[#This Row],[OrderDate]],"mmm")</f>
        <v>Jun</v>
      </c>
      <c r="J1454" s="3">
        <f>SUMIFS(tbl_OrderProduct[LinePrice],tbl_OrderProduct[OrderID],tbl_Order[[#This Row],[OrderID]])</f>
        <v>207.45999999999998</v>
      </c>
      <c r="K1454" s="3" cm="1">
        <f t="array" ref="K1454">tbl_Order[[#This Row],[Order Price]]*_xlfn.XLOOKUP(tbl_Order[[#This Row],[Order Year]],_xlfn.ANCHORARRAY('BYROW,BYCOL,MAP Exercises'!$J$111),'BYROW,BYCOL,MAP Exercises'!$L$111:$L$120)</f>
        <v>259.32499999999999</v>
      </c>
    </row>
    <row r="1455" spans="1:11" x14ac:dyDescent="0.4">
      <c r="A1455" t="s">
        <v>1621</v>
      </c>
      <c r="B1455" t="s">
        <v>2212</v>
      </c>
      <c r="C1455" s="1">
        <v>45456</v>
      </c>
      <c r="D1455" t="s">
        <v>15</v>
      </c>
      <c r="E1455" t="s">
        <v>20</v>
      </c>
      <c r="F1455" t="s">
        <v>16</v>
      </c>
      <c r="G1455">
        <f>YEAR(tbl_Order[[#This Row],[OrderDate]])</f>
        <v>2024</v>
      </c>
      <c r="H1455">
        <f>MONTH(tbl_Order[[#This Row],[OrderDate]])</f>
        <v>6</v>
      </c>
      <c r="I1455" t="str">
        <f>TEXT(tbl_Order[[#This Row],[OrderDate]],"mmm")</f>
        <v>Jun</v>
      </c>
      <c r="J1455" s="3">
        <f>SUMIFS(tbl_OrderProduct[LinePrice],tbl_OrderProduct[OrderID],tbl_Order[[#This Row],[OrderID]])</f>
        <v>201.97</v>
      </c>
      <c r="K1455" s="3" cm="1">
        <f t="array" ref="K1455">tbl_Order[[#This Row],[Order Price]]*_xlfn.XLOOKUP(tbl_Order[[#This Row],[Order Year]],_xlfn.ANCHORARRAY('BYROW,BYCOL,MAP Exercises'!$J$111),'BYROW,BYCOL,MAP Exercises'!$L$111:$L$120)</f>
        <v>252.46250000000001</v>
      </c>
    </row>
    <row r="1456" spans="1:11" x14ac:dyDescent="0.4">
      <c r="A1456" t="s">
        <v>1622</v>
      </c>
      <c r="B1456" t="s">
        <v>1964</v>
      </c>
      <c r="C1456" s="1">
        <v>45456</v>
      </c>
      <c r="D1456" t="s">
        <v>15</v>
      </c>
      <c r="E1456" t="s">
        <v>18</v>
      </c>
      <c r="F1456" t="s">
        <v>16</v>
      </c>
      <c r="G1456">
        <f>YEAR(tbl_Order[[#This Row],[OrderDate]])</f>
        <v>2024</v>
      </c>
      <c r="H1456">
        <f>MONTH(tbl_Order[[#This Row],[OrderDate]])</f>
        <v>6</v>
      </c>
      <c r="I1456" t="str">
        <f>TEXT(tbl_Order[[#This Row],[OrderDate]],"mmm")</f>
        <v>Jun</v>
      </c>
      <c r="J1456" s="3">
        <f>SUMIFS(tbl_OrderProduct[LinePrice],tbl_OrderProduct[OrderID],tbl_Order[[#This Row],[OrderID]])</f>
        <v>54.5</v>
      </c>
      <c r="K1456" s="3" cm="1">
        <f t="array" ref="K1456">tbl_Order[[#This Row],[Order Price]]*_xlfn.XLOOKUP(tbl_Order[[#This Row],[Order Year]],_xlfn.ANCHORARRAY('BYROW,BYCOL,MAP Exercises'!$J$111),'BYROW,BYCOL,MAP Exercises'!$L$111:$L$120)</f>
        <v>68.125</v>
      </c>
    </row>
    <row r="1457" spans="1:11" x14ac:dyDescent="0.4">
      <c r="A1457" t="s">
        <v>1623</v>
      </c>
      <c r="B1457" t="s">
        <v>2147</v>
      </c>
      <c r="C1457" s="1">
        <v>45457</v>
      </c>
      <c r="D1457" t="s">
        <v>166</v>
      </c>
      <c r="E1457" t="s">
        <v>167</v>
      </c>
      <c r="F1457" t="s">
        <v>16</v>
      </c>
      <c r="G1457">
        <f>YEAR(tbl_Order[[#This Row],[OrderDate]])</f>
        <v>2024</v>
      </c>
      <c r="H1457">
        <f>MONTH(tbl_Order[[#This Row],[OrderDate]])</f>
        <v>6</v>
      </c>
      <c r="I1457" t="str">
        <f>TEXT(tbl_Order[[#This Row],[OrderDate]],"mmm")</f>
        <v>Jun</v>
      </c>
      <c r="J1457" s="3">
        <f>SUMIFS(tbl_OrderProduct[LinePrice],tbl_OrderProduct[OrderID],tbl_Order[[#This Row],[OrderID]])</f>
        <v>138.5</v>
      </c>
      <c r="K1457" s="3" cm="1">
        <f t="array" ref="K1457">tbl_Order[[#This Row],[Order Price]]*_xlfn.XLOOKUP(tbl_Order[[#This Row],[Order Year]],_xlfn.ANCHORARRAY('BYROW,BYCOL,MAP Exercises'!$J$111),'BYROW,BYCOL,MAP Exercises'!$L$111:$L$120)</f>
        <v>173.125</v>
      </c>
    </row>
    <row r="1458" spans="1:11" x14ac:dyDescent="0.4">
      <c r="A1458" t="s">
        <v>1624</v>
      </c>
      <c r="B1458" t="s">
        <v>1892</v>
      </c>
      <c r="C1458" s="1">
        <v>45458</v>
      </c>
      <c r="D1458" t="s">
        <v>166</v>
      </c>
      <c r="E1458" t="s">
        <v>18</v>
      </c>
      <c r="F1458" t="s">
        <v>16</v>
      </c>
      <c r="G1458">
        <f>YEAR(tbl_Order[[#This Row],[OrderDate]])</f>
        <v>2024</v>
      </c>
      <c r="H1458">
        <f>MONTH(tbl_Order[[#This Row],[OrderDate]])</f>
        <v>6</v>
      </c>
      <c r="I1458" t="str">
        <f>TEXT(tbl_Order[[#This Row],[OrderDate]],"mmm")</f>
        <v>Jun</v>
      </c>
      <c r="J1458" s="3">
        <f>SUMIFS(tbl_OrderProduct[LinePrice],tbl_OrderProduct[OrderID],tbl_Order[[#This Row],[OrderID]])</f>
        <v>364.84000000000003</v>
      </c>
      <c r="K1458" s="3" cm="1">
        <f t="array" ref="K1458">tbl_Order[[#This Row],[Order Price]]*_xlfn.XLOOKUP(tbl_Order[[#This Row],[Order Year]],_xlfn.ANCHORARRAY('BYROW,BYCOL,MAP Exercises'!$J$111),'BYROW,BYCOL,MAP Exercises'!$L$111:$L$120)</f>
        <v>456.05000000000007</v>
      </c>
    </row>
    <row r="1459" spans="1:11" x14ac:dyDescent="0.4">
      <c r="A1459" t="s">
        <v>1625</v>
      </c>
      <c r="B1459" t="s">
        <v>1834</v>
      </c>
      <c r="C1459" s="1">
        <v>45461</v>
      </c>
      <c r="D1459" t="s">
        <v>17</v>
      </c>
      <c r="E1459" t="s">
        <v>167</v>
      </c>
      <c r="F1459" t="s">
        <v>16</v>
      </c>
      <c r="G1459">
        <f>YEAR(tbl_Order[[#This Row],[OrderDate]])</f>
        <v>2024</v>
      </c>
      <c r="H1459">
        <f>MONTH(tbl_Order[[#This Row],[OrderDate]])</f>
        <v>6</v>
      </c>
      <c r="I1459" t="str">
        <f>TEXT(tbl_Order[[#This Row],[OrderDate]],"mmm")</f>
        <v>Jun</v>
      </c>
      <c r="J1459" s="3">
        <f>SUMIFS(tbl_OrderProduct[LinePrice],tbl_OrderProduct[OrderID],tbl_Order[[#This Row],[OrderID]])</f>
        <v>59.95</v>
      </c>
      <c r="K1459" s="3" cm="1">
        <f t="array" ref="K1459">tbl_Order[[#This Row],[Order Price]]*_xlfn.XLOOKUP(tbl_Order[[#This Row],[Order Year]],_xlfn.ANCHORARRAY('BYROW,BYCOL,MAP Exercises'!$J$111),'BYROW,BYCOL,MAP Exercises'!$L$111:$L$120)</f>
        <v>74.9375</v>
      </c>
    </row>
    <row r="1460" spans="1:11" x14ac:dyDescent="0.4">
      <c r="A1460" t="s">
        <v>1626</v>
      </c>
      <c r="B1460" t="s">
        <v>2162</v>
      </c>
      <c r="C1460" s="1">
        <v>45462</v>
      </c>
      <c r="D1460" t="s">
        <v>17</v>
      </c>
      <c r="E1460" t="s">
        <v>167</v>
      </c>
      <c r="F1460" t="s">
        <v>16</v>
      </c>
      <c r="G1460">
        <f>YEAR(tbl_Order[[#This Row],[OrderDate]])</f>
        <v>2024</v>
      </c>
      <c r="H1460">
        <f>MONTH(tbl_Order[[#This Row],[OrderDate]])</f>
        <v>6</v>
      </c>
      <c r="I1460" t="str">
        <f>TEXT(tbl_Order[[#This Row],[OrderDate]],"mmm")</f>
        <v>Jun</v>
      </c>
      <c r="J1460" s="3">
        <f>SUMIFS(tbl_OrderProduct[LinePrice],tbl_OrderProduct[OrderID],tbl_Order[[#This Row],[OrderID]])</f>
        <v>23.95</v>
      </c>
      <c r="K1460" s="3" cm="1">
        <f t="array" ref="K1460">tbl_Order[[#This Row],[Order Price]]*_xlfn.XLOOKUP(tbl_Order[[#This Row],[Order Year]],_xlfn.ANCHORARRAY('BYROW,BYCOL,MAP Exercises'!$J$111),'BYROW,BYCOL,MAP Exercises'!$L$111:$L$120)</f>
        <v>29.9375</v>
      </c>
    </row>
    <row r="1461" spans="1:11" x14ac:dyDescent="0.4">
      <c r="A1461" t="s">
        <v>1627</v>
      </c>
      <c r="B1461" t="s">
        <v>2148</v>
      </c>
      <c r="C1461" s="1">
        <v>45465</v>
      </c>
      <c r="D1461" t="s">
        <v>15</v>
      </c>
      <c r="E1461" t="s">
        <v>167</v>
      </c>
      <c r="F1461" t="s">
        <v>16</v>
      </c>
      <c r="G1461">
        <f>YEAR(tbl_Order[[#This Row],[OrderDate]])</f>
        <v>2024</v>
      </c>
      <c r="H1461">
        <f>MONTH(tbl_Order[[#This Row],[OrderDate]])</f>
        <v>6</v>
      </c>
      <c r="I1461" t="str">
        <f>TEXT(tbl_Order[[#This Row],[OrderDate]],"mmm")</f>
        <v>Jun</v>
      </c>
      <c r="J1461" s="3">
        <f>SUMIFS(tbl_OrderProduct[LinePrice],tbl_OrderProduct[OrderID],tbl_Order[[#This Row],[OrderID]])</f>
        <v>20.49</v>
      </c>
      <c r="K1461" s="3" cm="1">
        <f t="array" ref="K1461">tbl_Order[[#This Row],[Order Price]]*_xlfn.XLOOKUP(tbl_Order[[#This Row],[Order Year]],_xlfn.ANCHORARRAY('BYROW,BYCOL,MAP Exercises'!$J$111),'BYROW,BYCOL,MAP Exercises'!$L$111:$L$120)</f>
        <v>25.612499999999997</v>
      </c>
    </row>
    <row r="1462" spans="1:11" x14ac:dyDescent="0.4">
      <c r="A1462" t="s">
        <v>1628</v>
      </c>
      <c r="B1462" t="s">
        <v>1772</v>
      </c>
      <c r="C1462" s="1">
        <v>45468</v>
      </c>
      <c r="D1462" t="s">
        <v>15</v>
      </c>
      <c r="E1462" t="s">
        <v>20</v>
      </c>
      <c r="F1462" t="s">
        <v>16</v>
      </c>
      <c r="G1462">
        <f>YEAR(tbl_Order[[#This Row],[OrderDate]])</f>
        <v>2024</v>
      </c>
      <c r="H1462">
        <f>MONTH(tbl_Order[[#This Row],[OrderDate]])</f>
        <v>6</v>
      </c>
      <c r="I1462" t="str">
        <f>TEXT(tbl_Order[[#This Row],[OrderDate]],"mmm")</f>
        <v>Jun</v>
      </c>
      <c r="J1462" s="3">
        <f>SUMIFS(tbl_OrderProduct[LinePrice],tbl_OrderProduct[OrderID],tbl_Order[[#This Row],[OrderID]])</f>
        <v>20.49</v>
      </c>
      <c r="K1462" s="3" cm="1">
        <f t="array" ref="K1462">tbl_Order[[#This Row],[Order Price]]*_xlfn.XLOOKUP(tbl_Order[[#This Row],[Order Year]],_xlfn.ANCHORARRAY('BYROW,BYCOL,MAP Exercises'!$J$111),'BYROW,BYCOL,MAP Exercises'!$L$111:$L$120)</f>
        <v>25.612499999999997</v>
      </c>
    </row>
    <row r="1463" spans="1:11" x14ac:dyDescent="0.4">
      <c r="A1463" t="s">
        <v>1629</v>
      </c>
      <c r="B1463" t="s">
        <v>2127</v>
      </c>
      <c r="C1463" s="1">
        <v>45468</v>
      </c>
      <c r="D1463" t="s">
        <v>15</v>
      </c>
      <c r="E1463" t="s">
        <v>167</v>
      </c>
      <c r="F1463" t="s">
        <v>16</v>
      </c>
      <c r="G1463">
        <f>YEAR(tbl_Order[[#This Row],[OrderDate]])</f>
        <v>2024</v>
      </c>
      <c r="H1463">
        <f>MONTH(tbl_Order[[#This Row],[OrderDate]])</f>
        <v>6</v>
      </c>
      <c r="I1463" t="str">
        <f>TEXT(tbl_Order[[#This Row],[OrderDate]],"mmm")</f>
        <v>Jun</v>
      </c>
      <c r="J1463" s="3">
        <f>SUMIFS(tbl_OrderProduct[LinePrice],tbl_OrderProduct[OrderID],tbl_Order[[#This Row],[OrderID]])</f>
        <v>81.88</v>
      </c>
      <c r="K1463" s="3" cm="1">
        <f t="array" ref="K1463">tbl_Order[[#This Row],[Order Price]]*_xlfn.XLOOKUP(tbl_Order[[#This Row],[Order Year]],_xlfn.ANCHORARRAY('BYROW,BYCOL,MAP Exercises'!$J$111),'BYROW,BYCOL,MAP Exercises'!$L$111:$L$120)</f>
        <v>102.35</v>
      </c>
    </row>
    <row r="1464" spans="1:11" x14ac:dyDescent="0.4">
      <c r="A1464" t="s">
        <v>1630</v>
      </c>
      <c r="B1464" t="s">
        <v>2293</v>
      </c>
      <c r="C1464" s="1">
        <v>45472</v>
      </c>
      <c r="D1464" t="s">
        <v>17</v>
      </c>
      <c r="E1464" t="s">
        <v>167</v>
      </c>
      <c r="F1464" t="s">
        <v>16</v>
      </c>
      <c r="G1464">
        <f>YEAR(tbl_Order[[#This Row],[OrderDate]])</f>
        <v>2024</v>
      </c>
      <c r="H1464">
        <f>MONTH(tbl_Order[[#This Row],[OrderDate]])</f>
        <v>6</v>
      </c>
      <c r="I1464" t="str">
        <f>TEXT(tbl_Order[[#This Row],[OrderDate]],"mmm")</f>
        <v>Jun</v>
      </c>
      <c r="J1464" s="3">
        <f>SUMIFS(tbl_OrderProduct[LinePrice],tbl_OrderProduct[OrderID],tbl_Order[[#This Row],[OrderID]])</f>
        <v>59.95</v>
      </c>
      <c r="K1464" s="3" cm="1">
        <f t="array" ref="K1464">tbl_Order[[#This Row],[Order Price]]*_xlfn.XLOOKUP(tbl_Order[[#This Row],[Order Year]],_xlfn.ANCHORARRAY('BYROW,BYCOL,MAP Exercises'!$J$111),'BYROW,BYCOL,MAP Exercises'!$L$111:$L$120)</f>
        <v>74.9375</v>
      </c>
    </row>
    <row r="1465" spans="1:11" x14ac:dyDescent="0.4">
      <c r="A1465" t="s">
        <v>1631</v>
      </c>
      <c r="B1465" t="s">
        <v>2182</v>
      </c>
      <c r="C1465" s="1">
        <v>45475</v>
      </c>
      <c r="D1465" t="s">
        <v>15</v>
      </c>
      <c r="E1465" t="s">
        <v>18</v>
      </c>
      <c r="F1465" t="s">
        <v>16</v>
      </c>
      <c r="G1465">
        <f>YEAR(tbl_Order[[#This Row],[OrderDate]])</f>
        <v>2024</v>
      </c>
      <c r="H1465">
        <f>MONTH(tbl_Order[[#This Row],[OrderDate]])</f>
        <v>7</v>
      </c>
      <c r="I1465" t="str">
        <f>TEXT(tbl_Order[[#This Row],[OrderDate]],"mmm")</f>
        <v>Jul</v>
      </c>
      <c r="J1465" s="3">
        <f>SUMIFS(tbl_OrderProduct[LinePrice],tbl_OrderProduct[OrderID],tbl_Order[[#This Row],[OrderID]])</f>
        <v>31</v>
      </c>
      <c r="K1465" s="3" cm="1">
        <f t="array" ref="K1465">tbl_Order[[#This Row],[Order Price]]*_xlfn.XLOOKUP(tbl_Order[[#This Row],[Order Year]],_xlfn.ANCHORARRAY('BYROW,BYCOL,MAP Exercises'!$J$111),'BYROW,BYCOL,MAP Exercises'!$L$111:$L$120)</f>
        <v>38.75</v>
      </c>
    </row>
    <row r="1466" spans="1:11" x14ac:dyDescent="0.4">
      <c r="A1466" t="s">
        <v>1632</v>
      </c>
      <c r="B1466" t="s">
        <v>2419</v>
      </c>
      <c r="C1466" s="1">
        <v>45476</v>
      </c>
      <c r="D1466" t="s">
        <v>15</v>
      </c>
      <c r="E1466" t="s">
        <v>167</v>
      </c>
      <c r="F1466" t="s">
        <v>16</v>
      </c>
      <c r="G1466">
        <f>YEAR(tbl_Order[[#This Row],[OrderDate]])</f>
        <v>2024</v>
      </c>
      <c r="H1466">
        <f>MONTH(tbl_Order[[#This Row],[OrderDate]])</f>
        <v>7</v>
      </c>
      <c r="I1466" t="str">
        <f>TEXT(tbl_Order[[#This Row],[OrderDate]],"mmm")</f>
        <v>Jul</v>
      </c>
      <c r="J1466" s="3">
        <f>SUMIFS(tbl_OrderProduct[LinePrice],tbl_OrderProduct[OrderID],tbl_Order[[#This Row],[OrderID]])</f>
        <v>49.49</v>
      </c>
      <c r="K1466" s="3" cm="1">
        <f t="array" ref="K1466">tbl_Order[[#This Row],[Order Price]]*_xlfn.XLOOKUP(tbl_Order[[#This Row],[Order Year]],_xlfn.ANCHORARRAY('BYROW,BYCOL,MAP Exercises'!$J$111),'BYROW,BYCOL,MAP Exercises'!$L$111:$L$120)</f>
        <v>61.862500000000004</v>
      </c>
    </row>
    <row r="1467" spans="1:11" x14ac:dyDescent="0.4">
      <c r="A1467" t="s">
        <v>1633</v>
      </c>
      <c r="B1467" t="s">
        <v>2640</v>
      </c>
      <c r="C1467" s="1">
        <v>45477</v>
      </c>
      <c r="D1467" t="s">
        <v>15</v>
      </c>
      <c r="E1467" t="s">
        <v>167</v>
      </c>
      <c r="F1467" t="s">
        <v>16</v>
      </c>
      <c r="G1467">
        <f>YEAR(tbl_Order[[#This Row],[OrderDate]])</f>
        <v>2024</v>
      </c>
      <c r="H1467">
        <f>MONTH(tbl_Order[[#This Row],[OrderDate]])</f>
        <v>7</v>
      </c>
      <c r="I1467" t="str">
        <f>TEXT(tbl_Order[[#This Row],[OrderDate]],"mmm")</f>
        <v>Jul</v>
      </c>
      <c r="J1467" s="3">
        <f>SUMIFS(tbl_OrderProduct[LinePrice],tbl_OrderProduct[OrderID],tbl_Order[[#This Row],[OrderID]])</f>
        <v>127.49000000000001</v>
      </c>
      <c r="K1467" s="3" cm="1">
        <f t="array" ref="K1467">tbl_Order[[#This Row],[Order Price]]*_xlfn.XLOOKUP(tbl_Order[[#This Row],[Order Year]],_xlfn.ANCHORARRAY('BYROW,BYCOL,MAP Exercises'!$J$111),'BYROW,BYCOL,MAP Exercises'!$L$111:$L$120)</f>
        <v>159.36250000000001</v>
      </c>
    </row>
    <row r="1468" spans="1:11" x14ac:dyDescent="0.4">
      <c r="A1468" t="s">
        <v>1634</v>
      </c>
      <c r="B1468" t="s">
        <v>2204</v>
      </c>
      <c r="C1468" s="1">
        <v>45480</v>
      </c>
      <c r="D1468" t="s">
        <v>15</v>
      </c>
      <c r="E1468" t="s">
        <v>18</v>
      </c>
      <c r="F1468" t="s">
        <v>16</v>
      </c>
      <c r="G1468">
        <f>YEAR(tbl_Order[[#This Row],[OrderDate]])</f>
        <v>2024</v>
      </c>
      <c r="H1468">
        <f>MONTH(tbl_Order[[#This Row],[OrderDate]])</f>
        <v>7</v>
      </c>
      <c r="I1468" t="str">
        <f>TEXT(tbl_Order[[#This Row],[OrderDate]],"mmm")</f>
        <v>Jul</v>
      </c>
      <c r="J1468" s="3">
        <f>SUMIFS(tbl_OrderProduct[LinePrice],tbl_OrderProduct[OrderID],tbl_Order[[#This Row],[OrderID]])</f>
        <v>251.98</v>
      </c>
      <c r="K1468" s="3" cm="1">
        <f t="array" ref="K1468">tbl_Order[[#This Row],[Order Price]]*_xlfn.XLOOKUP(tbl_Order[[#This Row],[Order Year]],_xlfn.ANCHORARRAY('BYROW,BYCOL,MAP Exercises'!$J$111),'BYROW,BYCOL,MAP Exercises'!$L$111:$L$120)</f>
        <v>314.97499999999997</v>
      </c>
    </row>
    <row r="1469" spans="1:11" x14ac:dyDescent="0.4">
      <c r="A1469" t="s">
        <v>1635</v>
      </c>
      <c r="B1469" t="s">
        <v>2292</v>
      </c>
      <c r="C1469" s="1">
        <v>45484</v>
      </c>
      <c r="D1469" t="s">
        <v>15</v>
      </c>
      <c r="E1469" t="s">
        <v>167</v>
      </c>
      <c r="F1469" t="s">
        <v>16</v>
      </c>
      <c r="G1469">
        <f>YEAR(tbl_Order[[#This Row],[OrderDate]])</f>
        <v>2024</v>
      </c>
      <c r="H1469">
        <f>MONTH(tbl_Order[[#This Row],[OrderDate]])</f>
        <v>7</v>
      </c>
      <c r="I1469" t="str">
        <f>TEXT(tbl_Order[[#This Row],[OrderDate]],"mmm")</f>
        <v>Jul</v>
      </c>
      <c r="J1469" s="3">
        <f>SUMIFS(tbl_OrderProduct[LinePrice],tbl_OrderProduct[OrderID],tbl_Order[[#This Row],[OrderID]])</f>
        <v>34.99</v>
      </c>
      <c r="K1469" s="3" cm="1">
        <f t="array" ref="K1469">tbl_Order[[#This Row],[Order Price]]*_xlfn.XLOOKUP(tbl_Order[[#This Row],[Order Year]],_xlfn.ANCHORARRAY('BYROW,BYCOL,MAP Exercises'!$J$111),'BYROW,BYCOL,MAP Exercises'!$L$111:$L$120)</f>
        <v>43.737500000000004</v>
      </c>
    </row>
    <row r="1470" spans="1:11" x14ac:dyDescent="0.4">
      <c r="A1470" t="s">
        <v>1636</v>
      </c>
      <c r="B1470" t="s">
        <v>2048</v>
      </c>
      <c r="C1470" s="1">
        <v>45486</v>
      </c>
      <c r="D1470" t="s">
        <v>15</v>
      </c>
      <c r="E1470" t="s">
        <v>18</v>
      </c>
      <c r="F1470" t="s">
        <v>16</v>
      </c>
      <c r="G1470">
        <f>YEAR(tbl_Order[[#This Row],[OrderDate]])</f>
        <v>2024</v>
      </c>
      <c r="H1470">
        <f>MONTH(tbl_Order[[#This Row],[OrderDate]])</f>
        <v>7</v>
      </c>
      <c r="I1470" t="str">
        <f>TEXT(tbl_Order[[#This Row],[OrderDate]],"mmm")</f>
        <v>Jul</v>
      </c>
      <c r="J1470" s="3">
        <f>SUMIFS(tbl_OrderProduct[LinePrice],tbl_OrderProduct[OrderID],tbl_Order[[#This Row],[OrderID]])</f>
        <v>69.990000000000009</v>
      </c>
      <c r="K1470" s="3" cm="1">
        <f t="array" ref="K1470">tbl_Order[[#This Row],[Order Price]]*_xlfn.XLOOKUP(tbl_Order[[#This Row],[Order Year]],_xlfn.ANCHORARRAY('BYROW,BYCOL,MAP Exercises'!$J$111),'BYROW,BYCOL,MAP Exercises'!$L$111:$L$120)</f>
        <v>87.487500000000011</v>
      </c>
    </row>
    <row r="1471" spans="1:11" x14ac:dyDescent="0.4">
      <c r="A1471" t="s">
        <v>1637</v>
      </c>
      <c r="B1471" t="s">
        <v>2656</v>
      </c>
      <c r="C1471" s="1">
        <v>45487</v>
      </c>
      <c r="D1471" t="s">
        <v>15</v>
      </c>
      <c r="E1471" t="s">
        <v>18</v>
      </c>
      <c r="F1471" t="s">
        <v>16</v>
      </c>
      <c r="G1471">
        <f>YEAR(tbl_Order[[#This Row],[OrderDate]])</f>
        <v>2024</v>
      </c>
      <c r="H1471">
        <f>MONTH(tbl_Order[[#This Row],[OrderDate]])</f>
        <v>7</v>
      </c>
      <c r="I1471" t="str">
        <f>TEXT(tbl_Order[[#This Row],[OrderDate]],"mmm")</f>
        <v>Jul</v>
      </c>
      <c r="J1471" s="3">
        <f>SUMIFS(tbl_OrderProduct[LinePrice],tbl_OrderProduct[OrderID],tbl_Order[[#This Row],[OrderID]])</f>
        <v>228.44</v>
      </c>
      <c r="K1471" s="3" cm="1">
        <f t="array" ref="K1471">tbl_Order[[#This Row],[Order Price]]*_xlfn.XLOOKUP(tbl_Order[[#This Row],[Order Year]],_xlfn.ANCHORARRAY('BYROW,BYCOL,MAP Exercises'!$J$111),'BYROW,BYCOL,MAP Exercises'!$L$111:$L$120)</f>
        <v>285.55</v>
      </c>
    </row>
    <row r="1472" spans="1:11" x14ac:dyDescent="0.4">
      <c r="A1472" t="s">
        <v>1638</v>
      </c>
      <c r="B1472" t="s">
        <v>1995</v>
      </c>
      <c r="C1472" s="1">
        <v>45491</v>
      </c>
      <c r="D1472" t="s">
        <v>15</v>
      </c>
      <c r="E1472" t="s">
        <v>20</v>
      </c>
      <c r="F1472" t="s">
        <v>16</v>
      </c>
      <c r="G1472">
        <f>YEAR(tbl_Order[[#This Row],[OrderDate]])</f>
        <v>2024</v>
      </c>
      <c r="H1472">
        <f>MONTH(tbl_Order[[#This Row],[OrderDate]])</f>
        <v>7</v>
      </c>
      <c r="I1472" t="str">
        <f>TEXT(tbl_Order[[#This Row],[OrderDate]],"mmm")</f>
        <v>Jul</v>
      </c>
      <c r="J1472" s="3">
        <f>SUMIFS(tbl_OrderProduct[LinePrice],tbl_OrderProduct[OrderID],tbl_Order[[#This Row],[OrderID]])</f>
        <v>98</v>
      </c>
      <c r="K1472" s="3" cm="1">
        <f t="array" ref="K1472">tbl_Order[[#This Row],[Order Price]]*_xlfn.XLOOKUP(tbl_Order[[#This Row],[Order Year]],_xlfn.ANCHORARRAY('BYROW,BYCOL,MAP Exercises'!$J$111),'BYROW,BYCOL,MAP Exercises'!$L$111:$L$120)</f>
        <v>122.5</v>
      </c>
    </row>
    <row r="1473" spans="1:11" x14ac:dyDescent="0.4">
      <c r="A1473" t="s">
        <v>1639</v>
      </c>
      <c r="B1473" t="s">
        <v>2455</v>
      </c>
      <c r="C1473" s="1">
        <v>45493</v>
      </c>
      <c r="D1473" t="s">
        <v>15</v>
      </c>
      <c r="E1473" t="s">
        <v>18</v>
      </c>
      <c r="F1473" t="s">
        <v>16</v>
      </c>
      <c r="G1473">
        <f>YEAR(tbl_Order[[#This Row],[OrderDate]])</f>
        <v>2024</v>
      </c>
      <c r="H1473">
        <f>MONTH(tbl_Order[[#This Row],[OrderDate]])</f>
        <v>7</v>
      </c>
      <c r="I1473" t="str">
        <f>TEXT(tbl_Order[[#This Row],[OrderDate]],"mmm")</f>
        <v>Jul</v>
      </c>
      <c r="J1473" s="3">
        <f>SUMIFS(tbl_OrderProduct[LinePrice],tbl_OrderProduct[OrderID],tbl_Order[[#This Row],[OrderID]])</f>
        <v>176.95</v>
      </c>
      <c r="K1473" s="3" cm="1">
        <f t="array" ref="K1473">tbl_Order[[#This Row],[Order Price]]*_xlfn.XLOOKUP(tbl_Order[[#This Row],[Order Year]],_xlfn.ANCHORARRAY('BYROW,BYCOL,MAP Exercises'!$J$111),'BYROW,BYCOL,MAP Exercises'!$L$111:$L$120)</f>
        <v>221.1875</v>
      </c>
    </row>
    <row r="1474" spans="1:11" x14ac:dyDescent="0.4">
      <c r="A1474" t="s">
        <v>1640</v>
      </c>
      <c r="B1474" t="s">
        <v>2471</v>
      </c>
      <c r="C1474" s="1">
        <v>45495</v>
      </c>
      <c r="D1474" t="s">
        <v>17</v>
      </c>
      <c r="E1474" t="s">
        <v>18</v>
      </c>
      <c r="F1474" t="s">
        <v>16</v>
      </c>
      <c r="G1474">
        <f>YEAR(tbl_Order[[#This Row],[OrderDate]])</f>
        <v>2024</v>
      </c>
      <c r="H1474">
        <f>MONTH(tbl_Order[[#This Row],[OrderDate]])</f>
        <v>7</v>
      </c>
      <c r="I1474" t="str">
        <f>TEXT(tbl_Order[[#This Row],[OrderDate]],"mmm")</f>
        <v>Jul</v>
      </c>
      <c r="J1474" s="3">
        <f>SUMIFS(tbl_OrderProduct[LinePrice],tbl_OrderProduct[OrderID],tbl_Order[[#This Row],[OrderID]])</f>
        <v>33.5</v>
      </c>
      <c r="K1474" s="3" cm="1">
        <f t="array" ref="K1474">tbl_Order[[#This Row],[Order Price]]*_xlfn.XLOOKUP(tbl_Order[[#This Row],[Order Year]],_xlfn.ANCHORARRAY('BYROW,BYCOL,MAP Exercises'!$J$111),'BYROW,BYCOL,MAP Exercises'!$L$111:$L$120)</f>
        <v>41.875</v>
      </c>
    </row>
    <row r="1475" spans="1:11" x14ac:dyDescent="0.4">
      <c r="A1475" t="s">
        <v>1641</v>
      </c>
      <c r="B1475" t="s">
        <v>1886</v>
      </c>
      <c r="C1475" s="1">
        <v>45497</v>
      </c>
      <c r="D1475" t="s">
        <v>15</v>
      </c>
      <c r="E1475" t="s">
        <v>18</v>
      </c>
      <c r="F1475" t="s">
        <v>16</v>
      </c>
      <c r="G1475">
        <f>YEAR(tbl_Order[[#This Row],[OrderDate]])</f>
        <v>2024</v>
      </c>
      <c r="H1475">
        <f>MONTH(tbl_Order[[#This Row],[OrderDate]])</f>
        <v>7</v>
      </c>
      <c r="I1475" t="str">
        <f>TEXT(tbl_Order[[#This Row],[OrderDate]],"mmm")</f>
        <v>Jul</v>
      </c>
      <c r="J1475" s="3">
        <f>SUMIFS(tbl_OrderProduct[LinePrice],tbl_OrderProduct[OrderID],tbl_Order[[#This Row],[OrderID]])</f>
        <v>72.97</v>
      </c>
      <c r="K1475" s="3" cm="1">
        <f t="array" ref="K1475">tbl_Order[[#This Row],[Order Price]]*_xlfn.XLOOKUP(tbl_Order[[#This Row],[Order Year]],_xlfn.ANCHORARRAY('BYROW,BYCOL,MAP Exercises'!$J$111),'BYROW,BYCOL,MAP Exercises'!$L$111:$L$120)</f>
        <v>91.212500000000006</v>
      </c>
    </row>
    <row r="1476" spans="1:11" x14ac:dyDescent="0.4">
      <c r="A1476" t="s">
        <v>1642</v>
      </c>
      <c r="B1476" t="s">
        <v>2064</v>
      </c>
      <c r="C1476" s="1">
        <v>45497</v>
      </c>
      <c r="D1476" t="s">
        <v>166</v>
      </c>
      <c r="E1476" t="s">
        <v>167</v>
      </c>
      <c r="F1476" t="s">
        <v>16</v>
      </c>
      <c r="G1476">
        <f>YEAR(tbl_Order[[#This Row],[OrderDate]])</f>
        <v>2024</v>
      </c>
      <c r="H1476">
        <f>MONTH(tbl_Order[[#This Row],[OrderDate]])</f>
        <v>7</v>
      </c>
      <c r="I1476" t="str">
        <f>TEXT(tbl_Order[[#This Row],[OrderDate]],"mmm")</f>
        <v>Jul</v>
      </c>
      <c r="J1476" s="3">
        <f>SUMIFS(tbl_OrderProduct[LinePrice],tbl_OrderProduct[OrderID],tbl_Order[[#This Row],[OrderID]])</f>
        <v>84.44</v>
      </c>
      <c r="K1476" s="3" cm="1">
        <f t="array" ref="K1476">tbl_Order[[#This Row],[Order Price]]*_xlfn.XLOOKUP(tbl_Order[[#This Row],[Order Year]],_xlfn.ANCHORARRAY('BYROW,BYCOL,MAP Exercises'!$J$111),'BYROW,BYCOL,MAP Exercises'!$L$111:$L$120)</f>
        <v>105.55</v>
      </c>
    </row>
    <row r="1477" spans="1:11" x14ac:dyDescent="0.4">
      <c r="A1477" t="s">
        <v>1643</v>
      </c>
      <c r="B1477" t="s">
        <v>2100</v>
      </c>
      <c r="C1477" s="1">
        <v>45501</v>
      </c>
      <c r="D1477" t="s">
        <v>17</v>
      </c>
      <c r="E1477" t="s">
        <v>18</v>
      </c>
      <c r="F1477" t="s">
        <v>16</v>
      </c>
      <c r="G1477">
        <f>YEAR(tbl_Order[[#This Row],[OrderDate]])</f>
        <v>2024</v>
      </c>
      <c r="H1477">
        <f>MONTH(tbl_Order[[#This Row],[OrderDate]])</f>
        <v>7</v>
      </c>
      <c r="I1477" t="str">
        <f>TEXT(tbl_Order[[#This Row],[OrderDate]],"mmm")</f>
        <v>Jul</v>
      </c>
      <c r="J1477" s="3">
        <f>SUMIFS(tbl_OrderProduct[LinePrice],tbl_OrderProduct[OrderID],tbl_Order[[#This Row],[OrderID]])</f>
        <v>343.39</v>
      </c>
      <c r="K1477" s="3" cm="1">
        <f t="array" ref="K1477">tbl_Order[[#This Row],[Order Price]]*_xlfn.XLOOKUP(tbl_Order[[#This Row],[Order Year]],_xlfn.ANCHORARRAY('BYROW,BYCOL,MAP Exercises'!$J$111),'BYROW,BYCOL,MAP Exercises'!$L$111:$L$120)</f>
        <v>429.23749999999995</v>
      </c>
    </row>
    <row r="1478" spans="1:11" x14ac:dyDescent="0.4">
      <c r="A1478" t="s">
        <v>1644</v>
      </c>
      <c r="B1478" t="s">
        <v>2018</v>
      </c>
      <c r="C1478" s="1">
        <v>45504</v>
      </c>
      <c r="D1478" t="s">
        <v>15</v>
      </c>
      <c r="E1478" t="s">
        <v>167</v>
      </c>
      <c r="F1478" t="s">
        <v>16</v>
      </c>
      <c r="G1478">
        <f>YEAR(tbl_Order[[#This Row],[OrderDate]])</f>
        <v>2024</v>
      </c>
      <c r="H1478">
        <f>MONTH(tbl_Order[[#This Row],[OrderDate]])</f>
        <v>7</v>
      </c>
      <c r="I1478" t="str">
        <f>TEXT(tbl_Order[[#This Row],[OrderDate]],"mmm")</f>
        <v>Jul</v>
      </c>
      <c r="J1478" s="3">
        <f>SUMIFS(tbl_OrderProduct[LinePrice],tbl_OrderProduct[OrderID],tbl_Order[[#This Row],[OrderID]])</f>
        <v>174.4</v>
      </c>
      <c r="K1478" s="3" cm="1">
        <f t="array" ref="K1478">tbl_Order[[#This Row],[Order Price]]*_xlfn.XLOOKUP(tbl_Order[[#This Row],[Order Year]],_xlfn.ANCHORARRAY('BYROW,BYCOL,MAP Exercises'!$J$111),'BYROW,BYCOL,MAP Exercises'!$L$111:$L$120)</f>
        <v>218</v>
      </c>
    </row>
    <row r="1479" spans="1:11" x14ac:dyDescent="0.4">
      <c r="A1479" t="s">
        <v>1645</v>
      </c>
      <c r="B1479" t="s">
        <v>2603</v>
      </c>
      <c r="C1479" s="1">
        <v>45506</v>
      </c>
      <c r="D1479" t="s">
        <v>15</v>
      </c>
      <c r="E1479" t="s">
        <v>167</v>
      </c>
      <c r="F1479" t="s">
        <v>16</v>
      </c>
      <c r="G1479">
        <f>YEAR(tbl_Order[[#This Row],[OrderDate]])</f>
        <v>2024</v>
      </c>
      <c r="H1479">
        <f>MONTH(tbl_Order[[#This Row],[OrderDate]])</f>
        <v>8</v>
      </c>
      <c r="I1479" t="str">
        <f>TEXT(tbl_Order[[#This Row],[OrderDate]],"mmm")</f>
        <v>Aug</v>
      </c>
      <c r="J1479" s="3">
        <f>SUMIFS(tbl_OrderProduct[LinePrice],tbl_OrderProduct[OrderID],tbl_Order[[#This Row],[OrderID]])</f>
        <v>218.34000000000003</v>
      </c>
      <c r="K1479" s="3" cm="1">
        <f t="array" ref="K1479">tbl_Order[[#This Row],[Order Price]]*_xlfn.XLOOKUP(tbl_Order[[#This Row],[Order Year]],_xlfn.ANCHORARRAY('BYROW,BYCOL,MAP Exercises'!$J$111),'BYROW,BYCOL,MAP Exercises'!$L$111:$L$120)</f>
        <v>272.92500000000007</v>
      </c>
    </row>
    <row r="1480" spans="1:11" x14ac:dyDescent="0.4">
      <c r="A1480" t="s">
        <v>1646</v>
      </c>
      <c r="B1480" t="s">
        <v>2263</v>
      </c>
      <c r="C1480" s="1">
        <v>45510</v>
      </c>
      <c r="D1480" t="s">
        <v>166</v>
      </c>
      <c r="E1480" t="s">
        <v>167</v>
      </c>
      <c r="F1480" t="s">
        <v>16</v>
      </c>
      <c r="G1480">
        <f>YEAR(tbl_Order[[#This Row],[OrderDate]])</f>
        <v>2024</v>
      </c>
      <c r="H1480">
        <f>MONTH(tbl_Order[[#This Row],[OrderDate]])</f>
        <v>8</v>
      </c>
      <c r="I1480" t="str">
        <f>TEXT(tbl_Order[[#This Row],[OrderDate]],"mmm")</f>
        <v>Aug</v>
      </c>
      <c r="J1480" s="3">
        <f>SUMIFS(tbl_OrderProduct[LinePrice],tbl_OrderProduct[OrderID],tbl_Order[[#This Row],[OrderID]])</f>
        <v>60.95</v>
      </c>
      <c r="K1480" s="3" cm="1">
        <f t="array" ref="K1480">tbl_Order[[#This Row],[Order Price]]*_xlfn.XLOOKUP(tbl_Order[[#This Row],[Order Year]],_xlfn.ANCHORARRAY('BYROW,BYCOL,MAP Exercises'!$J$111),'BYROW,BYCOL,MAP Exercises'!$L$111:$L$120)</f>
        <v>76.1875</v>
      </c>
    </row>
    <row r="1481" spans="1:11" x14ac:dyDescent="0.4">
      <c r="A1481" t="s">
        <v>1647</v>
      </c>
      <c r="B1481" t="s">
        <v>2052</v>
      </c>
      <c r="C1481" s="1">
        <v>45511</v>
      </c>
      <c r="D1481" t="s">
        <v>15</v>
      </c>
      <c r="E1481" t="s">
        <v>167</v>
      </c>
      <c r="F1481" t="s">
        <v>16</v>
      </c>
      <c r="G1481">
        <f>YEAR(tbl_Order[[#This Row],[OrderDate]])</f>
        <v>2024</v>
      </c>
      <c r="H1481">
        <f>MONTH(tbl_Order[[#This Row],[OrderDate]])</f>
        <v>8</v>
      </c>
      <c r="I1481" t="str">
        <f>TEXT(tbl_Order[[#This Row],[OrderDate]],"mmm")</f>
        <v>Aug</v>
      </c>
      <c r="J1481" s="3">
        <f>SUMIFS(tbl_OrderProduct[LinePrice],tbl_OrderProduct[OrderID],tbl_Order[[#This Row],[OrderID]])</f>
        <v>49.95</v>
      </c>
      <c r="K1481" s="3" cm="1">
        <f t="array" ref="K1481">tbl_Order[[#This Row],[Order Price]]*_xlfn.XLOOKUP(tbl_Order[[#This Row],[Order Year]],_xlfn.ANCHORARRAY('BYROW,BYCOL,MAP Exercises'!$J$111),'BYROW,BYCOL,MAP Exercises'!$L$111:$L$120)</f>
        <v>62.4375</v>
      </c>
    </row>
    <row r="1482" spans="1:11" x14ac:dyDescent="0.4">
      <c r="A1482" t="s">
        <v>1648</v>
      </c>
      <c r="B1482" t="s">
        <v>2222</v>
      </c>
      <c r="C1482" s="1">
        <v>45513</v>
      </c>
      <c r="D1482" t="s">
        <v>15</v>
      </c>
      <c r="E1482" t="s">
        <v>167</v>
      </c>
      <c r="F1482" t="s">
        <v>16</v>
      </c>
      <c r="G1482">
        <f>YEAR(tbl_Order[[#This Row],[OrderDate]])</f>
        <v>2024</v>
      </c>
      <c r="H1482">
        <f>MONTH(tbl_Order[[#This Row],[OrderDate]])</f>
        <v>8</v>
      </c>
      <c r="I1482" t="str">
        <f>TEXT(tbl_Order[[#This Row],[OrderDate]],"mmm")</f>
        <v>Aug</v>
      </c>
      <c r="J1482" s="3">
        <f>SUMIFS(tbl_OrderProduct[LinePrice],tbl_OrderProduct[OrderID],tbl_Order[[#This Row],[OrderID]])</f>
        <v>47.9</v>
      </c>
      <c r="K1482" s="3" cm="1">
        <f t="array" ref="K1482">tbl_Order[[#This Row],[Order Price]]*_xlfn.XLOOKUP(tbl_Order[[#This Row],[Order Year]],_xlfn.ANCHORARRAY('BYROW,BYCOL,MAP Exercises'!$J$111),'BYROW,BYCOL,MAP Exercises'!$L$111:$L$120)</f>
        <v>59.875</v>
      </c>
    </row>
    <row r="1483" spans="1:11" x14ac:dyDescent="0.4">
      <c r="A1483" t="s">
        <v>1649</v>
      </c>
      <c r="B1483" t="s">
        <v>2060</v>
      </c>
      <c r="C1483" s="1">
        <v>45515</v>
      </c>
      <c r="D1483" t="s">
        <v>17</v>
      </c>
      <c r="E1483" t="s">
        <v>18</v>
      </c>
      <c r="F1483" t="s">
        <v>16</v>
      </c>
      <c r="G1483">
        <f>YEAR(tbl_Order[[#This Row],[OrderDate]])</f>
        <v>2024</v>
      </c>
      <c r="H1483">
        <f>MONTH(tbl_Order[[#This Row],[OrderDate]])</f>
        <v>8</v>
      </c>
      <c r="I1483" t="str">
        <f>TEXT(tbl_Order[[#This Row],[OrderDate]],"mmm")</f>
        <v>Aug</v>
      </c>
      <c r="J1483" s="3">
        <f>SUMIFS(tbl_OrderProduct[LinePrice],tbl_OrderProduct[OrderID],tbl_Order[[#This Row],[OrderID]])</f>
        <v>49.49</v>
      </c>
      <c r="K1483" s="3" cm="1">
        <f t="array" ref="K1483">tbl_Order[[#This Row],[Order Price]]*_xlfn.XLOOKUP(tbl_Order[[#This Row],[Order Year]],_xlfn.ANCHORARRAY('BYROW,BYCOL,MAP Exercises'!$J$111),'BYROW,BYCOL,MAP Exercises'!$L$111:$L$120)</f>
        <v>61.862500000000004</v>
      </c>
    </row>
    <row r="1484" spans="1:11" x14ac:dyDescent="0.4">
      <c r="A1484" t="s">
        <v>1650</v>
      </c>
      <c r="B1484" t="s">
        <v>2467</v>
      </c>
      <c r="C1484" s="1">
        <v>45517</v>
      </c>
      <c r="D1484" t="s">
        <v>15</v>
      </c>
      <c r="E1484" t="s">
        <v>18</v>
      </c>
      <c r="F1484" t="s">
        <v>16</v>
      </c>
      <c r="G1484">
        <f>YEAR(tbl_Order[[#This Row],[OrderDate]])</f>
        <v>2024</v>
      </c>
      <c r="H1484">
        <f>MONTH(tbl_Order[[#This Row],[OrderDate]])</f>
        <v>8</v>
      </c>
      <c r="I1484" t="str">
        <f>TEXT(tbl_Order[[#This Row],[OrderDate]],"mmm")</f>
        <v>Aug</v>
      </c>
      <c r="J1484" s="3">
        <f>SUMIFS(tbl_OrderProduct[LinePrice],tbl_OrderProduct[OrderID],tbl_Order[[#This Row],[OrderID]])</f>
        <v>192.94</v>
      </c>
      <c r="K1484" s="3" cm="1">
        <f t="array" ref="K1484">tbl_Order[[#This Row],[Order Price]]*_xlfn.XLOOKUP(tbl_Order[[#This Row],[Order Year]],_xlfn.ANCHORARRAY('BYROW,BYCOL,MAP Exercises'!$J$111),'BYROW,BYCOL,MAP Exercises'!$L$111:$L$120)</f>
        <v>241.17500000000001</v>
      </c>
    </row>
    <row r="1485" spans="1:11" x14ac:dyDescent="0.4">
      <c r="A1485" t="s">
        <v>1651</v>
      </c>
      <c r="B1485" t="s">
        <v>2617</v>
      </c>
      <c r="C1485" s="1">
        <v>45518</v>
      </c>
      <c r="D1485" t="s">
        <v>15</v>
      </c>
      <c r="E1485" t="s">
        <v>167</v>
      </c>
      <c r="F1485" t="s">
        <v>16</v>
      </c>
      <c r="G1485">
        <f>YEAR(tbl_Order[[#This Row],[OrderDate]])</f>
        <v>2024</v>
      </c>
      <c r="H1485">
        <f>MONTH(tbl_Order[[#This Row],[OrderDate]])</f>
        <v>8</v>
      </c>
      <c r="I1485" t="str">
        <f>TEXT(tbl_Order[[#This Row],[OrderDate]],"mmm")</f>
        <v>Aug</v>
      </c>
      <c r="J1485" s="3">
        <f>SUMIFS(tbl_OrderProduct[LinePrice],tbl_OrderProduct[OrderID],tbl_Order[[#This Row],[OrderID]])</f>
        <v>38.49</v>
      </c>
      <c r="K1485" s="3" cm="1">
        <f t="array" ref="K1485">tbl_Order[[#This Row],[Order Price]]*_xlfn.XLOOKUP(tbl_Order[[#This Row],[Order Year]],_xlfn.ANCHORARRAY('BYROW,BYCOL,MAP Exercises'!$J$111),'BYROW,BYCOL,MAP Exercises'!$L$111:$L$120)</f>
        <v>48.112500000000004</v>
      </c>
    </row>
    <row r="1486" spans="1:11" x14ac:dyDescent="0.4">
      <c r="A1486" t="s">
        <v>1652</v>
      </c>
      <c r="B1486" t="s">
        <v>2309</v>
      </c>
      <c r="C1486" s="1">
        <v>45518</v>
      </c>
      <c r="D1486" t="s">
        <v>15</v>
      </c>
      <c r="E1486" t="s">
        <v>18</v>
      </c>
      <c r="F1486" t="s">
        <v>16</v>
      </c>
      <c r="G1486">
        <f>YEAR(tbl_Order[[#This Row],[OrderDate]])</f>
        <v>2024</v>
      </c>
      <c r="H1486">
        <f>MONTH(tbl_Order[[#This Row],[OrderDate]])</f>
        <v>8</v>
      </c>
      <c r="I1486" t="str">
        <f>TEXT(tbl_Order[[#This Row],[OrderDate]],"mmm")</f>
        <v>Aug</v>
      </c>
      <c r="J1486" s="3">
        <f>SUMIFS(tbl_OrderProduct[LinePrice],tbl_OrderProduct[OrderID],tbl_Order[[#This Row],[OrderID]])</f>
        <v>26.49</v>
      </c>
      <c r="K1486" s="3" cm="1">
        <f t="array" ref="K1486">tbl_Order[[#This Row],[Order Price]]*_xlfn.XLOOKUP(tbl_Order[[#This Row],[Order Year]],_xlfn.ANCHORARRAY('BYROW,BYCOL,MAP Exercises'!$J$111),'BYROW,BYCOL,MAP Exercises'!$L$111:$L$120)</f>
        <v>33.112499999999997</v>
      </c>
    </row>
    <row r="1487" spans="1:11" x14ac:dyDescent="0.4">
      <c r="A1487" t="s">
        <v>1653</v>
      </c>
      <c r="B1487" t="s">
        <v>2089</v>
      </c>
      <c r="C1487" s="1">
        <v>45521</v>
      </c>
      <c r="D1487" t="s">
        <v>15</v>
      </c>
      <c r="E1487" t="s">
        <v>18</v>
      </c>
      <c r="F1487" t="s">
        <v>16</v>
      </c>
      <c r="G1487">
        <f>YEAR(tbl_Order[[#This Row],[OrderDate]])</f>
        <v>2024</v>
      </c>
      <c r="H1487">
        <f>MONTH(tbl_Order[[#This Row],[OrderDate]])</f>
        <v>8</v>
      </c>
      <c r="I1487" t="str">
        <f>TEXT(tbl_Order[[#This Row],[OrderDate]],"mmm")</f>
        <v>Aug</v>
      </c>
      <c r="J1487" s="3">
        <f>SUMIFS(tbl_OrderProduct[LinePrice],tbl_OrderProduct[OrderID],tbl_Order[[#This Row],[OrderID]])</f>
        <v>102.49000000000001</v>
      </c>
      <c r="K1487" s="3" cm="1">
        <f t="array" ref="K1487">tbl_Order[[#This Row],[Order Price]]*_xlfn.XLOOKUP(tbl_Order[[#This Row],[Order Year]],_xlfn.ANCHORARRAY('BYROW,BYCOL,MAP Exercises'!$J$111),'BYROW,BYCOL,MAP Exercises'!$L$111:$L$120)</f>
        <v>128.11250000000001</v>
      </c>
    </row>
    <row r="1488" spans="1:11" x14ac:dyDescent="0.4">
      <c r="A1488" t="s">
        <v>1654</v>
      </c>
      <c r="B1488" t="s">
        <v>2624</v>
      </c>
      <c r="C1488" s="1">
        <v>45524</v>
      </c>
      <c r="D1488" t="s">
        <v>15</v>
      </c>
      <c r="E1488" t="s">
        <v>167</v>
      </c>
      <c r="F1488" t="s">
        <v>16</v>
      </c>
      <c r="G1488">
        <f>YEAR(tbl_Order[[#This Row],[OrderDate]])</f>
        <v>2024</v>
      </c>
      <c r="H1488">
        <f>MONTH(tbl_Order[[#This Row],[OrderDate]])</f>
        <v>8</v>
      </c>
      <c r="I1488" t="str">
        <f>TEXT(tbl_Order[[#This Row],[OrderDate]],"mmm")</f>
        <v>Aug</v>
      </c>
      <c r="J1488" s="3">
        <f>SUMIFS(tbl_OrderProduct[LinePrice],tbl_OrderProduct[OrderID],tbl_Order[[#This Row],[OrderID]])</f>
        <v>252.44</v>
      </c>
      <c r="K1488" s="3" cm="1">
        <f t="array" ref="K1488">tbl_Order[[#This Row],[Order Price]]*_xlfn.XLOOKUP(tbl_Order[[#This Row],[Order Year]],_xlfn.ANCHORARRAY('BYROW,BYCOL,MAP Exercises'!$J$111),'BYROW,BYCOL,MAP Exercises'!$L$111:$L$120)</f>
        <v>315.55</v>
      </c>
    </row>
    <row r="1489" spans="1:11" x14ac:dyDescent="0.4">
      <c r="A1489" t="s">
        <v>1655</v>
      </c>
      <c r="B1489" t="s">
        <v>1959</v>
      </c>
      <c r="C1489" s="1">
        <v>45525</v>
      </c>
      <c r="D1489" t="s">
        <v>15</v>
      </c>
      <c r="E1489" t="s">
        <v>18</v>
      </c>
      <c r="F1489" t="s">
        <v>16</v>
      </c>
      <c r="G1489">
        <f>YEAR(tbl_Order[[#This Row],[OrderDate]])</f>
        <v>2024</v>
      </c>
      <c r="H1489">
        <f>MONTH(tbl_Order[[#This Row],[OrderDate]])</f>
        <v>8</v>
      </c>
      <c r="I1489" t="str">
        <f>TEXT(tbl_Order[[#This Row],[OrderDate]],"mmm")</f>
        <v>Aug</v>
      </c>
      <c r="J1489" s="3">
        <f>SUMIFS(tbl_OrderProduct[LinePrice],tbl_OrderProduct[OrderID],tbl_Order[[#This Row],[OrderID]])</f>
        <v>152.44999999999999</v>
      </c>
      <c r="K1489" s="3" cm="1">
        <f t="array" ref="K1489">tbl_Order[[#This Row],[Order Price]]*_xlfn.XLOOKUP(tbl_Order[[#This Row],[Order Year]],_xlfn.ANCHORARRAY('BYROW,BYCOL,MAP Exercises'!$J$111),'BYROW,BYCOL,MAP Exercises'!$L$111:$L$120)</f>
        <v>190.5625</v>
      </c>
    </row>
    <row r="1490" spans="1:11" x14ac:dyDescent="0.4">
      <c r="A1490" t="s">
        <v>1656</v>
      </c>
      <c r="B1490" t="s">
        <v>1877</v>
      </c>
      <c r="C1490" s="1">
        <v>45527</v>
      </c>
      <c r="D1490" t="s">
        <v>15</v>
      </c>
      <c r="E1490" t="s">
        <v>167</v>
      </c>
      <c r="F1490" t="s">
        <v>16</v>
      </c>
      <c r="G1490">
        <f>YEAR(tbl_Order[[#This Row],[OrderDate]])</f>
        <v>2024</v>
      </c>
      <c r="H1490">
        <f>MONTH(tbl_Order[[#This Row],[OrderDate]])</f>
        <v>8</v>
      </c>
      <c r="I1490" t="str">
        <f>TEXT(tbl_Order[[#This Row],[OrderDate]],"mmm")</f>
        <v>Aug</v>
      </c>
      <c r="J1490" s="3">
        <f>SUMIFS(tbl_OrderProduct[LinePrice],tbl_OrderProduct[OrderID],tbl_Order[[#This Row],[OrderID]])</f>
        <v>58</v>
      </c>
      <c r="K1490" s="3" cm="1">
        <f t="array" ref="K1490">tbl_Order[[#This Row],[Order Price]]*_xlfn.XLOOKUP(tbl_Order[[#This Row],[Order Year]],_xlfn.ANCHORARRAY('BYROW,BYCOL,MAP Exercises'!$J$111),'BYROW,BYCOL,MAP Exercises'!$L$111:$L$120)</f>
        <v>72.5</v>
      </c>
    </row>
    <row r="1491" spans="1:11" x14ac:dyDescent="0.4">
      <c r="A1491" t="s">
        <v>1657</v>
      </c>
      <c r="B1491" t="s">
        <v>2330</v>
      </c>
      <c r="C1491" s="1">
        <v>45528</v>
      </c>
      <c r="D1491" t="s">
        <v>15</v>
      </c>
      <c r="E1491" t="s">
        <v>167</v>
      </c>
      <c r="F1491" t="s">
        <v>16</v>
      </c>
      <c r="G1491">
        <f>YEAR(tbl_Order[[#This Row],[OrderDate]])</f>
        <v>2024</v>
      </c>
      <c r="H1491">
        <f>MONTH(tbl_Order[[#This Row],[OrderDate]])</f>
        <v>8</v>
      </c>
      <c r="I1491" t="str">
        <f>TEXT(tbl_Order[[#This Row],[OrderDate]],"mmm")</f>
        <v>Aug</v>
      </c>
      <c r="J1491" s="3">
        <f>SUMIFS(tbl_OrderProduct[LinePrice],tbl_OrderProduct[OrderID],tbl_Order[[#This Row],[OrderID]])</f>
        <v>151.38999999999999</v>
      </c>
      <c r="K1491" s="3" cm="1">
        <f t="array" ref="K1491">tbl_Order[[#This Row],[Order Price]]*_xlfn.XLOOKUP(tbl_Order[[#This Row],[Order Year]],_xlfn.ANCHORARRAY('BYROW,BYCOL,MAP Exercises'!$J$111),'BYROW,BYCOL,MAP Exercises'!$L$111:$L$120)</f>
        <v>189.23749999999998</v>
      </c>
    </row>
    <row r="1492" spans="1:11" x14ac:dyDescent="0.4">
      <c r="A1492" t="s">
        <v>1658</v>
      </c>
      <c r="B1492" t="s">
        <v>2548</v>
      </c>
      <c r="C1492" s="1">
        <v>45530</v>
      </c>
      <c r="D1492" t="s">
        <v>15</v>
      </c>
      <c r="E1492" t="s">
        <v>18</v>
      </c>
      <c r="F1492" t="s">
        <v>16</v>
      </c>
      <c r="G1492">
        <f>YEAR(tbl_Order[[#This Row],[OrderDate]])</f>
        <v>2024</v>
      </c>
      <c r="H1492">
        <f>MONTH(tbl_Order[[#This Row],[OrderDate]])</f>
        <v>8</v>
      </c>
      <c r="I1492" t="str">
        <f>TEXT(tbl_Order[[#This Row],[OrderDate]],"mmm")</f>
        <v>Aug</v>
      </c>
      <c r="J1492" s="3">
        <f>SUMIFS(tbl_OrderProduct[LinePrice],tbl_OrderProduct[OrderID],tbl_Order[[#This Row],[OrderID]])</f>
        <v>274.46000000000004</v>
      </c>
      <c r="K1492" s="3" cm="1">
        <f t="array" ref="K1492">tbl_Order[[#This Row],[Order Price]]*_xlfn.XLOOKUP(tbl_Order[[#This Row],[Order Year]],_xlfn.ANCHORARRAY('BYROW,BYCOL,MAP Exercises'!$J$111),'BYROW,BYCOL,MAP Exercises'!$L$111:$L$120)</f>
        <v>343.07500000000005</v>
      </c>
    </row>
    <row r="1493" spans="1:11" x14ac:dyDescent="0.4">
      <c r="A1493" t="s">
        <v>1659</v>
      </c>
      <c r="B1493" t="s">
        <v>1927</v>
      </c>
      <c r="C1493" s="1">
        <v>45531</v>
      </c>
      <c r="D1493" t="s">
        <v>15</v>
      </c>
      <c r="E1493" t="s">
        <v>20</v>
      </c>
      <c r="F1493" t="s">
        <v>16</v>
      </c>
      <c r="G1493">
        <f>YEAR(tbl_Order[[#This Row],[OrderDate]])</f>
        <v>2024</v>
      </c>
      <c r="H1493">
        <f>MONTH(tbl_Order[[#This Row],[OrderDate]])</f>
        <v>8</v>
      </c>
      <c r="I1493" t="str">
        <f>TEXT(tbl_Order[[#This Row],[OrderDate]],"mmm")</f>
        <v>Aug</v>
      </c>
      <c r="J1493" s="3">
        <f>SUMIFS(tbl_OrderProduct[LinePrice],tbl_OrderProduct[OrderID],tbl_Order[[#This Row],[OrderID]])</f>
        <v>16.5</v>
      </c>
      <c r="K1493" s="3" cm="1">
        <f t="array" ref="K1493">tbl_Order[[#This Row],[Order Price]]*_xlfn.XLOOKUP(tbl_Order[[#This Row],[Order Year]],_xlfn.ANCHORARRAY('BYROW,BYCOL,MAP Exercises'!$J$111),'BYROW,BYCOL,MAP Exercises'!$L$111:$L$120)</f>
        <v>20.625</v>
      </c>
    </row>
    <row r="1494" spans="1:11" x14ac:dyDescent="0.4">
      <c r="A1494" t="s">
        <v>1660</v>
      </c>
      <c r="B1494" t="s">
        <v>1889</v>
      </c>
      <c r="C1494" s="1">
        <v>45531</v>
      </c>
      <c r="D1494" t="s">
        <v>15</v>
      </c>
      <c r="E1494" t="s">
        <v>18</v>
      </c>
      <c r="F1494" t="s">
        <v>16</v>
      </c>
      <c r="G1494">
        <f>YEAR(tbl_Order[[#This Row],[OrderDate]])</f>
        <v>2024</v>
      </c>
      <c r="H1494">
        <f>MONTH(tbl_Order[[#This Row],[OrderDate]])</f>
        <v>8</v>
      </c>
      <c r="I1494" t="str">
        <f>TEXT(tbl_Order[[#This Row],[OrderDate]],"mmm")</f>
        <v>Aug</v>
      </c>
      <c r="J1494" s="3">
        <f>SUMIFS(tbl_OrderProduct[LinePrice],tbl_OrderProduct[OrderID],tbl_Order[[#This Row],[OrderID]])</f>
        <v>107.99</v>
      </c>
      <c r="K1494" s="3" cm="1">
        <f t="array" ref="K1494">tbl_Order[[#This Row],[Order Price]]*_xlfn.XLOOKUP(tbl_Order[[#This Row],[Order Year]],_xlfn.ANCHORARRAY('BYROW,BYCOL,MAP Exercises'!$J$111),'BYROW,BYCOL,MAP Exercises'!$L$111:$L$120)</f>
        <v>134.98749999999998</v>
      </c>
    </row>
    <row r="1495" spans="1:11" x14ac:dyDescent="0.4">
      <c r="A1495" t="s">
        <v>1661</v>
      </c>
      <c r="B1495" t="s">
        <v>2395</v>
      </c>
      <c r="C1495" s="1">
        <v>45535</v>
      </c>
      <c r="D1495" t="s">
        <v>15</v>
      </c>
      <c r="E1495" t="s">
        <v>18</v>
      </c>
      <c r="F1495" t="s">
        <v>16</v>
      </c>
      <c r="G1495">
        <f>YEAR(tbl_Order[[#This Row],[OrderDate]])</f>
        <v>2024</v>
      </c>
      <c r="H1495">
        <f>MONTH(tbl_Order[[#This Row],[OrderDate]])</f>
        <v>8</v>
      </c>
      <c r="I1495" t="str">
        <f>TEXT(tbl_Order[[#This Row],[OrderDate]],"mmm")</f>
        <v>Aug</v>
      </c>
      <c r="J1495" s="3">
        <f>SUMIFS(tbl_OrderProduct[LinePrice],tbl_OrderProduct[OrderID],tbl_Order[[#This Row],[OrderID]])</f>
        <v>95.98</v>
      </c>
      <c r="K1495" s="3" cm="1">
        <f t="array" ref="K1495">tbl_Order[[#This Row],[Order Price]]*_xlfn.XLOOKUP(tbl_Order[[#This Row],[Order Year]],_xlfn.ANCHORARRAY('BYROW,BYCOL,MAP Exercises'!$J$111),'BYROW,BYCOL,MAP Exercises'!$L$111:$L$120)</f>
        <v>119.97500000000001</v>
      </c>
    </row>
    <row r="1496" spans="1:11" x14ac:dyDescent="0.4">
      <c r="A1496" t="s">
        <v>1662</v>
      </c>
      <c r="B1496" t="s">
        <v>1871</v>
      </c>
      <c r="C1496" s="1">
        <v>45536</v>
      </c>
      <c r="D1496" t="s">
        <v>17</v>
      </c>
      <c r="E1496" t="s">
        <v>167</v>
      </c>
      <c r="F1496" t="s">
        <v>16</v>
      </c>
      <c r="G1496">
        <f>YEAR(tbl_Order[[#This Row],[OrderDate]])</f>
        <v>2024</v>
      </c>
      <c r="H1496">
        <f>MONTH(tbl_Order[[#This Row],[OrderDate]])</f>
        <v>9</v>
      </c>
      <c r="I1496" t="str">
        <f>TEXT(tbl_Order[[#This Row],[OrderDate]],"mmm")</f>
        <v>Sep</v>
      </c>
      <c r="J1496" s="3">
        <f>SUMIFS(tbl_OrderProduct[LinePrice],tbl_OrderProduct[OrderID],tbl_Order[[#This Row],[OrderID]])</f>
        <v>210.87</v>
      </c>
      <c r="K1496" s="3" cm="1">
        <f t="array" ref="K1496">tbl_Order[[#This Row],[Order Price]]*_xlfn.XLOOKUP(tbl_Order[[#This Row],[Order Year]],_xlfn.ANCHORARRAY('BYROW,BYCOL,MAP Exercises'!$J$111),'BYROW,BYCOL,MAP Exercises'!$L$111:$L$120)</f>
        <v>263.58749999999998</v>
      </c>
    </row>
    <row r="1497" spans="1:11" x14ac:dyDescent="0.4">
      <c r="A1497" t="s">
        <v>1663</v>
      </c>
      <c r="B1497" t="s">
        <v>2228</v>
      </c>
      <c r="C1497" s="1">
        <v>45538</v>
      </c>
      <c r="D1497" t="s">
        <v>15</v>
      </c>
      <c r="E1497" t="s">
        <v>167</v>
      </c>
      <c r="F1497" t="s">
        <v>16</v>
      </c>
      <c r="G1497">
        <f>YEAR(tbl_Order[[#This Row],[OrderDate]])</f>
        <v>2024</v>
      </c>
      <c r="H1497">
        <f>MONTH(tbl_Order[[#This Row],[OrderDate]])</f>
        <v>9</v>
      </c>
      <c r="I1497" t="str">
        <f>TEXT(tbl_Order[[#This Row],[OrderDate]],"mmm")</f>
        <v>Sep</v>
      </c>
      <c r="J1497" s="3">
        <f>SUMIFS(tbl_OrderProduct[LinePrice],tbl_OrderProduct[OrderID],tbl_Order[[#This Row],[OrderID]])</f>
        <v>91.9</v>
      </c>
      <c r="K1497" s="3" cm="1">
        <f t="array" ref="K1497">tbl_Order[[#This Row],[Order Price]]*_xlfn.XLOOKUP(tbl_Order[[#This Row],[Order Year]],_xlfn.ANCHORARRAY('BYROW,BYCOL,MAP Exercises'!$J$111),'BYROW,BYCOL,MAP Exercises'!$L$111:$L$120)</f>
        <v>114.875</v>
      </c>
    </row>
    <row r="1498" spans="1:11" x14ac:dyDescent="0.4">
      <c r="A1498" t="s">
        <v>1664</v>
      </c>
      <c r="B1498" t="s">
        <v>1764</v>
      </c>
      <c r="C1498" s="1">
        <v>45542</v>
      </c>
      <c r="D1498" t="s">
        <v>15</v>
      </c>
      <c r="E1498" t="s">
        <v>167</v>
      </c>
      <c r="F1498" t="s">
        <v>16</v>
      </c>
      <c r="G1498">
        <f>YEAR(tbl_Order[[#This Row],[OrderDate]])</f>
        <v>2024</v>
      </c>
      <c r="H1498">
        <f>MONTH(tbl_Order[[#This Row],[OrderDate]])</f>
        <v>9</v>
      </c>
      <c r="I1498" t="str">
        <f>TEXT(tbl_Order[[#This Row],[OrderDate]],"mmm")</f>
        <v>Sep</v>
      </c>
      <c r="J1498" s="3">
        <f>SUMIFS(tbl_OrderProduct[LinePrice],tbl_OrderProduct[OrderID],tbl_Order[[#This Row],[OrderID]])</f>
        <v>118.48</v>
      </c>
      <c r="K1498" s="3" cm="1">
        <f t="array" ref="K1498">tbl_Order[[#This Row],[Order Price]]*_xlfn.XLOOKUP(tbl_Order[[#This Row],[Order Year]],_xlfn.ANCHORARRAY('BYROW,BYCOL,MAP Exercises'!$J$111),'BYROW,BYCOL,MAP Exercises'!$L$111:$L$120)</f>
        <v>148.1</v>
      </c>
    </row>
    <row r="1499" spans="1:11" x14ac:dyDescent="0.4">
      <c r="A1499" t="s">
        <v>1665</v>
      </c>
      <c r="B1499" t="s">
        <v>2223</v>
      </c>
      <c r="C1499" s="1">
        <v>45543</v>
      </c>
      <c r="D1499" t="s">
        <v>17</v>
      </c>
      <c r="E1499" t="s">
        <v>167</v>
      </c>
      <c r="F1499" t="s">
        <v>16</v>
      </c>
      <c r="G1499">
        <f>YEAR(tbl_Order[[#This Row],[OrderDate]])</f>
        <v>2024</v>
      </c>
      <c r="H1499">
        <f>MONTH(tbl_Order[[#This Row],[OrderDate]])</f>
        <v>9</v>
      </c>
      <c r="I1499" t="str">
        <f>TEXT(tbl_Order[[#This Row],[OrderDate]],"mmm")</f>
        <v>Sep</v>
      </c>
      <c r="J1499" s="3">
        <f>SUMIFS(tbl_OrderProduct[LinePrice],tbl_OrderProduct[OrderID],tbl_Order[[#This Row],[OrderID]])</f>
        <v>62</v>
      </c>
      <c r="K1499" s="3" cm="1">
        <f t="array" ref="K1499">tbl_Order[[#This Row],[Order Price]]*_xlfn.XLOOKUP(tbl_Order[[#This Row],[Order Year]],_xlfn.ANCHORARRAY('BYROW,BYCOL,MAP Exercises'!$J$111),'BYROW,BYCOL,MAP Exercises'!$L$111:$L$120)</f>
        <v>77.5</v>
      </c>
    </row>
    <row r="1500" spans="1:11" x14ac:dyDescent="0.4">
      <c r="A1500" t="s">
        <v>1666</v>
      </c>
      <c r="B1500" t="s">
        <v>2632</v>
      </c>
      <c r="C1500" s="1">
        <v>45546</v>
      </c>
      <c r="D1500" t="s">
        <v>17</v>
      </c>
      <c r="E1500" t="s">
        <v>18</v>
      </c>
      <c r="F1500" t="s">
        <v>16</v>
      </c>
      <c r="G1500">
        <f>YEAR(tbl_Order[[#This Row],[OrderDate]])</f>
        <v>2024</v>
      </c>
      <c r="H1500">
        <f>MONTH(tbl_Order[[#This Row],[OrderDate]])</f>
        <v>9</v>
      </c>
      <c r="I1500" t="str">
        <f>TEXT(tbl_Order[[#This Row],[OrderDate]],"mmm")</f>
        <v>Sep</v>
      </c>
      <c r="J1500" s="3">
        <f>SUMIFS(tbl_OrderProduct[LinePrice],tbl_OrderProduct[OrderID],tbl_Order[[#This Row],[OrderID]])</f>
        <v>183.94</v>
      </c>
      <c r="K1500" s="3" cm="1">
        <f t="array" ref="K1500">tbl_Order[[#This Row],[Order Price]]*_xlfn.XLOOKUP(tbl_Order[[#This Row],[Order Year]],_xlfn.ANCHORARRAY('BYROW,BYCOL,MAP Exercises'!$J$111),'BYROW,BYCOL,MAP Exercises'!$L$111:$L$120)</f>
        <v>229.92500000000001</v>
      </c>
    </row>
    <row r="1501" spans="1:11" x14ac:dyDescent="0.4">
      <c r="A1501" t="s">
        <v>1667</v>
      </c>
      <c r="B1501" t="s">
        <v>1867</v>
      </c>
      <c r="C1501" s="1">
        <v>45548</v>
      </c>
      <c r="D1501" t="s">
        <v>166</v>
      </c>
      <c r="E1501" t="s">
        <v>167</v>
      </c>
      <c r="F1501" t="s">
        <v>16</v>
      </c>
      <c r="G1501">
        <f>YEAR(tbl_Order[[#This Row],[OrderDate]])</f>
        <v>2024</v>
      </c>
      <c r="H1501">
        <f>MONTH(tbl_Order[[#This Row],[OrderDate]])</f>
        <v>9</v>
      </c>
      <c r="I1501" t="str">
        <f>TEXT(tbl_Order[[#This Row],[OrderDate]],"mmm")</f>
        <v>Sep</v>
      </c>
      <c r="J1501" s="3">
        <f>SUMIFS(tbl_OrderProduct[LinePrice],tbl_OrderProduct[OrderID],tbl_Order[[#This Row],[OrderID]])</f>
        <v>125.5</v>
      </c>
      <c r="K1501" s="3" cm="1">
        <f t="array" ref="K1501">tbl_Order[[#This Row],[Order Price]]*_xlfn.XLOOKUP(tbl_Order[[#This Row],[Order Year]],_xlfn.ANCHORARRAY('BYROW,BYCOL,MAP Exercises'!$J$111),'BYROW,BYCOL,MAP Exercises'!$L$111:$L$120)</f>
        <v>156.875</v>
      </c>
    </row>
    <row r="1502" spans="1:11" x14ac:dyDescent="0.4">
      <c r="A1502" t="s">
        <v>1668</v>
      </c>
      <c r="B1502" t="s">
        <v>2445</v>
      </c>
      <c r="C1502" s="1">
        <v>45550</v>
      </c>
      <c r="D1502" t="s">
        <v>15</v>
      </c>
      <c r="E1502" t="s">
        <v>167</v>
      </c>
      <c r="F1502" t="s">
        <v>16</v>
      </c>
      <c r="G1502">
        <f>YEAR(tbl_Order[[#This Row],[OrderDate]])</f>
        <v>2024</v>
      </c>
      <c r="H1502">
        <f>MONTH(tbl_Order[[#This Row],[OrderDate]])</f>
        <v>9</v>
      </c>
      <c r="I1502" t="str">
        <f>TEXT(tbl_Order[[#This Row],[OrderDate]],"mmm")</f>
        <v>Sep</v>
      </c>
      <c r="J1502" s="3">
        <f>SUMIFS(tbl_OrderProduct[LinePrice],tbl_OrderProduct[OrderID],tbl_Order[[#This Row],[OrderID]])</f>
        <v>114</v>
      </c>
      <c r="K1502" s="3" cm="1">
        <f t="array" ref="K1502">tbl_Order[[#This Row],[Order Price]]*_xlfn.XLOOKUP(tbl_Order[[#This Row],[Order Year]],_xlfn.ANCHORARRAY('BYROW,BYCOL,MAP Exercises'!$J$111),'BYROW,BYCOL,MAP Exercises'!$L$111:$L$120)</f>
        <v>142.5</v>
      </c>
    </row>
    <row r="1503" spans="1:11" x14ac:dyDescent="0.4">
      <c r="A1503" t="s">
        <v>1669</v>
      </c>
      <c r="B1503" t="s">
        <v>2435</v>
      </c>
      <c r="C1503" s="1">
        <v>45551</v>
      </c>
      <c r="D1503" t="s">
        <v>15</v>
      </c>
      <c r="E1503" t="s">
        <v>167</v>
      </c>
      <c r="F1503" t="s">
        <v>16</v>
      </c>
      <c r="G1503">
        <f>YEAR(tbl_Order[[#This Row],[OrderDate]])</f>
        <v>2024</v>
      </c>
      <c r="H1503">
        <f>MONTH(tbl_Order[[#This Row],[OrderDate]])</f>
        <v>9</v>
      </c>
      <c r="I1503" t="str">
        <f>TEXT(tbl_Order[[#This Row],[OrderDate]],"mmm")</f>
        <v>Sep</v>
      </c>
      <c r="J1503" s="3">
        <f>SUMIFS(tbl_OrderProduct[LinePrice],tbl_OrderProduct[OrderID],tbl_Order[[#This Row],[OrderID]])</f>
        <v>123.99</v>
      </c>
      <c r="K1503" s="3" cm="1">
        <f t="array" ref="K1503">tbl_Order[[#This Row],[Order Price]]*_xlfn.XLOOKUP(tbl_Order[[#This Row],[Order Year]],_xlfn.ANCHORARRAY('BYROW,BYCOL,MAP Exercises'!$J$111),'BYROW,BYCOL,MAP Exercises'!$L$111:$L$120)</f>
        <v>154.98749999999998</v>
      </c>
    </row>
    <row r="1504" spans="1:11" x14ac:dyDescent="0.4">
      <c r="A1504" t="s">
        <v>1670</v>
      </c>
      <c r="B1504" t="s">
        <v>2011</v>
      </c>
      <c r="C1504" s="1">
        <v>45552</v>
      </c>
      <c r="D1504" t="s">
        <v>15</v>
      </c>
      <c r="E1504" t="s">
        <v>20</v>
      </c>
      <c r="F1504" t="s">
        <v>16</v>
      </c>
      <c r="G1504">
        <f>YEAR(tbl_Order[[#This Row],[OrderDate]])</f>
        <v>2024</v>
      </c>
      <c r="H1504">
        <f>MONTH(tbl_Order[[#This Row],[OrderDate]])</f>
        <v>9</v>
      </c>
      <c r="I1504" t="str">
        <f>TEXT(tbl_Order[[#This Row],[OrderDate]],"mmm")</f>
        <v>Sep</v>
      </c>
      <c r="J1504" s="3">
        <f>SUMIFS(tbl_OrderProduct[LinePrice],tbl_OrderProduct[OrderID],tbl_Order[[#This Row],[OrderID]])</f>
        <v>45</v>
      </c>
      <c r="K1504" s="3" cm="1">
        <f t="array" ref="K1504">tbl_Order[[#This Row],[Order Price]]*_xlfn.XLOOKUP(tbl_Order[[#This Row],[Order Year]],_xlfn.ANCHORARRAY('BYROW,BYCOL,MAP Exercises'!$J$111),'BYROW,BYCOL,MAP Exercises'!$L$111:$L$120)</f>
        <v>56.25</v>
      </c>
    </row>
    <row r="1505" spans="1:11" x14ac:dyDescent="0.4">
      <c r="A1505" t="s">
        <v>1671</v>
      </c>
      <c r="B1505" t="s">
        <v>2113</v>
      </c>
      <c r="C1505" s="1">
        <v>45554</v>
      </c>
      <c r="D1505" t="s">
        <v>15</v>
      </c>
      <c r="E1505" t="s">
        <v>167</v>
      </c>
      <c r="F1505" t="s">
        <v>16</v>
      </c>
      <c r="G1505">
        <f>YEAR(tbl_Order[[#This Row],[OrderDate]])</f>
        <v>2024</v>
      </c>
      <c r="H1505">
        <f>MONTH(tbl_Order[[#This Row],[OrderDate]])</f>
        <v>9</v>
      </c>
      <c r="I1505" t="str">
        <f>TEXT(tbl_Order[[#This Row],[OrderDate]],"mmm")</f>
        <v>Sep</v>
      </c>
      <c r="J1505" s="3">
        <f>SUMIFS(tbl_OrderProduct[LinePrice],tbl_OrderProduct[OrderID],tbl_Order[[#This Row],[OrderID]])</f>
        <v>91.44</v>
      </c>
      <c r="K1505" s="3" cm="1">
        <f t="array" ref="K1505">tbl_Order[[#This Row],[Order Price]]*_xlfn.XLOOKUP(tbl_Order[[#This Row],[Order Year]],_xlfn.ANCHORARRAY('BYROW,BYCOL,MAP Exercises'!$J$111),'BYROW,BYCOL,MAP Exercises'!$L$111:$L$120)</f>
        <v>114.3</v>
      </c>
    </row>
    <row r="1506" spans="1:11" x14ac:dyDescent="0.4">
      <c r="A1506" t="s">
        <v>1672</v>
      </c>
      <c r="B1506" t="s">
        <v>1965</v>
      </c>
      <c r="C1506" s="1">
        <v>45557</v>
      </c>
      <c r="D1506" t="s">
        <v>166</v>
      </c>
      <c r="E1506" t="s">
        <v>167</v>
      </c>
      <c r="F1506" t="s">
        <v>16</v>
      </c>
      <c r="G1506">
        <f>YEAR(tbl_Order[[#This Row],[OrderDate]])</f>
        <v>2024</v>
      </c>
      <c r="H1506">
        <f>MONTH(tbl_Order[[#This Row],[OrderDate]])</f>
        <v>9</v>
      </c>
      <c r="I1506" t="str">
        <f>TEXT(tbl_Order[[#This Row],[OrderDate]],"mmm")</f>
        <v>Sep</v>
      </c>
      <c r="J1506" s="3">
        <f>SUMIFS(tbl_OrderProduct[LinePrice],tbl_OrderProduct[OrderID],tbl_Order[[#This Row],[OrderID]])</f>
        <v>63.49</v>
      </c>
      <c r="K1506" s="3" cm="1">
        <f t="array" ref="K1506">tbl_Order[[#This Row],[Order Price]]*_xlfn.XLOOKUP(tbl_Order[[#This Row],[Order Year]],_xlfn.ANCHORARRAY('BYROW,BYCOL,MAP Exercises'!$J$111),'BYROW,BYCOL,MAP Exercises'!$L$111:$L$120)</f>
        <v>79.362499999999997</v>
      </c>
    </row>
    <row r="1507" spans="1:11" x14ac:dyDescent="0.4">
      <c r="A1507" t="s">
        <v>1673</v>
      </c>
      <c r="B1507" t="s">
        <v>2387</v>
      </c>
      <c r="C1507" s="1">
        <v>45560</v>
      </c>
      <c r="D1507" t="s">
        <v>15</v>
      </c>
      <c r="E1507" t="s">
        <v>167</v>
      </c>
      <c r="F1507" t="s">
        <v>16</v>
      </c>
      <c r="G1507">
        <f>YEAR(tbl_Order[[#This Row],[OrderDate]])</f>
        <v>2024</v>
      </c>
      <c r="H1507">
        <f>MONTH(tbl_Order[[#This Row],[OrderDate]])</f>
        <v>9</v>
      </c>
      <c r="I1507" t="str">
        <f>TEXT(tbl_Order[[#This Row],[OrderDate]],"mmm")</f>
        <v>Sep</v>
      </c>
      <c r="J1507" s="3">
        <f>SUMIFS(tbl_OrderProduct[LinePrice],tbl_OrderProduct[OrderID],tbl_Order[[#This Row],[OrderID]])</f>
        <v>176.48000000000002</v>
      </c>
      <c r="K1507" s="3" cm="1">
        <f t="array" ref="K1507">tbl_Order[[#This Row],[Order Price]]*_xlfn.XLOOKUP(tbl_Order[[#This Row],[Order Year]],_xlfn.ANCHORARRAY('BYROW,BYCOL,MAP Exercises'!$J$111),'BYROW,BYCOL,MAP Exercises'!$L$111:$L$120)</f>
        <v>220.60000000000002</v>
      </c>
    </row>
    <row r="1508" spans="1:11" x14ac:dyDescent="0.4">
      <c r="A1508" t="s">
        <v>1674</v>
      </c>
      <c r="B1508" t="s">
        <v>2569</v>
      </c>
      <c r="C1508" s="1">
        <v>45561</v>
      </c>
      <c r="D1508" t="s">
        <v>166</v>
      </c>
      <c r="E1508" t="s">
        <v>167</v>
      </c>
      <c r="F1508" t="s">
        <v>16</v>
      </c>
      <c r="G1508">
        <f>YEAR(tbl_Order[[#This Row],[OrderDate]])</f>
        <v>2024</v>
      </c>
      <c r="H1508">
        <f>MONTH(tbl_Order[[#This Row],[OrderDate]])</f>
        <v>9</v>
      </c>
      <c r="I1508" t="str">
        <f>TEXT(tbl_Order[[#This Row],[OrderDate]],"mmm")</f>
        <v>Sep</v>
      </c>
      <c r="J1508" s="3">
        <f>SUMIFS(tbl_OrderProduct[LinePrice],tbl_OrderProduct[OrderID],tbl_Order[[#This Row],[OrderID]])</f>
        <v>267.93</v>
      </c>
      <c r="K1508" s="3" cm="1">
        <f t="array" ref="K1508">tbl_Order[[#This Row],[Order Price]]*_xlfn.XLOOKUP(tbl_Order[[#This Row],[Order Year]],_xlfn.ANCHORARRAY('BYROW,BYCOL,MAP Exercises'!$J$111),'BYROW,BYCOL,MAP Exercises'!$L$111:$L$120)</f>
        <v>334.91250000000002</v>
      </c>
    </row>
    <row r="1509" spans="1:11" x14ac:dyDescent="0.4">
      <c r="A1509" t="s">
        <v>1675</v>
      </c>
      <c r="B1509" t="s">
        <v>2120</v>
      </c>
      <c r="C1509" s="1">
        <v>45563</v>
      </c>
      <c r="D1509" t="s">
        <v>17</v>
      </c>
      <c r="E1509" t="s">
        <v>18</v>
      </c>
      <c r="F1509" t="s">
        <v>16</v>
      </c>
      <c r="G1509">
        <f>YEAR(tbl_Order[[#This Row],[OrderDate]])</f>
        <v>2024</v>
      </c>
      <c r="H1509">
        <f>MONTH(tbl_Order[[#This Row],[OrderDate]])</f>
        <v>9</v>
      </c>
      <c r="I1509" t="str">
        <f>TEXT(tbl_Order[[#This Row],[OrderDate]],"mmm")</f>
        <v>Sep</v>
      </c>
      <c r="J1509" s="3">
        <f>SUMIFS(tbl_OrderProduct[LinePrice],tbl_OrderProduct[OrderID],tbl_Order[[#This Row],[OrderID]])</f>
        <v>49.95</v>
      </c>
      <c r="K1509" s="3" cm="1">
        <f t="array" ref="K1509">tbl_Order[[#This Row],[Order Price]]*_xlfn.XLOOKUP(tbl_Order[[#This Row],[Order Year]],_xlfn.ANCHORARRAY('BYROW,BYCOL,MAP Exercises'!$J$111),'BYROW,BYCOL,MAP Exercises'!$L$111:$L$120)</f>
        <v>62.4375</v>
      </c>
    </row>
    <row r="1510" spans="1:11" x14ac:dyDescent="0.4">
      <c r="A1510" t="s">
        <v>1676</v>
      </c>
      <c r="B1510" t="s">
        <v>2400</v>
      </c>
      <c r="C1510" s="1">
        <v>45563</v>
      </c>
      <c r="D1510" t="s">
        <v>15</v>
      </c>
      <c r="E1510" t="s">
        <v>167</v>
      </c>
      <c r="F1510" t="s">
        <v>16</v>
      </c>
      <c r="G1510">
        <f>YEAR(tbl_Order[[#This Row],[OrderDate]])</f>
        <v>2024</v>
      </c>
      <c r="H1510">
        <f>MONTH(tbl_Order[[#This Row],[OrderDate]])</f>
        <v>9</v>
      </c>
      <c r="I1510" t="str">
        <f>TEXT(tbl_Order[[#This Row],[OrderDate]],"mmm")</f>
        <v>Sep</v>
      </c>
      <c r="J1510" s="3">
        <f>SUMIFS(tbl_OrderProduct[LinePrice],tbl_OrderProduct[OrderID],tbl_Order[[#This Row],[OrderID]])</f>
        <v>109.95</v>
      </c>
      <c r="K1510" s="3" cm="1">
        <f t="array" ref="K1510">tbl_Order[[#This Row],[Order Price]]*_xlfn.XLOOKUP(tbl_Order[[#This Row],[Order Year]],_xlfn.ANCHORARRAY('BYROW,BYCOL,MAP Exercises'!$J$111),'BYROW,BYCOL,MAP Exercises'!$L$111:$L$120)</f>
        <v>137.4375</v>
      </c>
    </row>
    <row r="1511" spans="1:11" x14ac:dyDescent="0.4">
      <c r="A1511" t="s">
        <v>1677</v>
      </c>
      <c r="B1511" t="s">
        <v>2432</v>
      </c>
      <c r="C1511" s="1">
        <v>45564</v>
      </c>
      <c r="D1511" t="s">
        <v>17</v>
      </c>
      <c r="E1511" t="s">
        <v>167</v>
      </c>
      <c r="F1511" t="s">
        <v>16</v>
      </c>
      <c r="G1511">
        <f>YEAR(tbl_Order[[#This Row],[OrderDate]])</f>
        <v>2024</v>
      </c>
      <c r="H1511">
        <f>MONTH(tbl_Order[[#This Row],[OrderDate]])</f>
        <v>9</v>
      </c>
      <c r="I1511" t="str">
        <f>TEXT(tbl_Order[[#This Row],[OrderDate]],"mmm")</f>
        <v>Sep</v>
      </c>
      <c r="J1511" s="3">
        <f>SUMIFS(tbl_OrderProduct[LinePrice],tbl_OrderProduct[OrderID],tbl_Order[[#This Row],[OrderID]])</f>
        <v>250.8</v>
      </c>
      <c r="K1511" s="3" cm="1">
        <f t="array" ref="K1511">tbl_Order[[#This Row],[Order Price]]*_xlfn.XLOOKUP(tbl_Order[[#This Row],[Order Year]],_xlfn.ANCHORARRAY('BYROW,BYCOL,MAP Exercises'!$J$111),'BYROW,BYCOL,MAP Exercises'!$L$111:$L$120)</f>
        <v>313.5</v>
      </c>
    </row>
    <row r="1512" spans="1:11" x14ac:dyDescent="0.4">
      <c r="A1512" t="s">
        <v>1678</v>
      </c>
      <c r="B1512" t="s">
        <v>2388</v>
      </c>
      <c r="C1512" s="1">
        <v>45567</v>
      </c>
      <c r="D1512" t="s">
        <v>15</v>
      </c>
      <c r="E1512" t="s">
        <v>18</v>
      </c>
      <c r="F1512" t="s">
        <v>16</v>
      </c>
      <c r="G1512">
        <f>YEAR(tbl_Order[[#This Row],[OrderDate]])</f>
        <v>2024</v>
      </c>
      <c r="H1512">
        <f>MONTH(tbl_Order[[#This Row],[OrderDate]])</f>
        <v>10</v>
      </c>
      <c r="I1512" t="str">
        <f>TEXT(tbl_Order[[#This Row],[OrderDate]],"mmm")</f>
        <v>Oct</v>
      </c>
      <c r="J1512" s="3">
        <f>SUMIFS(tbl_OrderProduct[LinePrice],tbl_OrderProduct[OrderID],tbl_Order[[#This Row],[OrderID]])</f>
        <v>272.79000000000002</v>
      </c>
      <c r="K1512" s="3" cm="1">
        <f t="array" ref="K1512">tbl_Order[[#This Row],[Order Price]]*_xlfn.XLOOKUP(tbl_Order[[#This Row],[Order Year]],_xlfn.ANCHORARRAY('BYROW,BYCOL,MAP Exercises'!$J$111),'BYROW,BYCOL,MAP Exercises'!$L$111:$L$120)</f>
        <v>340.98750000000001</v>
      </c>
    </row>
    <row r="1513" spans="1:11" x14ac:dyDescent="0.4">
      <c r="A1513" t="s">
        <v>1679</v>
      </c>
      <c r="B1513" t="s">
        <v>2141</v>
      </c>
      <c r="C1513" s="1">
        <v>45571</v>
      </c>
      <c r="D1513" t="s">
        <v>15</v>
      </c>
      <c r="E1513" t="s">
        <v>18</v>
      </c>
      <c r="F1513" t="s">
        <v>16</v>
      </c>
      <c r="G1513">
        <f>YEAR(tbl_Order[[#This Row],[OrderDate]])</f>
        <v>2024</v>
      </c>
      <c r="H1513">
        <f>MONTH(tbl_Order[[#This Row],[OrderDate]])</f>
        <v>10</v>
      </c>
      <c r="I1513" t="str">
        <f>TEXT(tbl_Order[[#This Row],[OrderDate]],"mmm")</f>
        <v>Oct</v>
      </c>
      <c r="J1513" s="3">
        <f>SUMIFS(tbl_OrderProduct[LinePrice],tbl_OrderProduct[OrderID],tbl_Order[[#This Row],[OrderID]])</f>
        <v>277.93</v>
      </c>
      <c r="K1513" s="3" cm="1">
        <f t="array" ref="K1513">tbl_Order[[#This Row],[Order Price]]*_xlfn.XLOOKUP(tbl_Order[[#This Row],[Order Year]],_xlfn.ANCHORARRAY('BYROW,BYCOL,MAP Exercises'!$J$111),'BYROW,BYCOL,MAP Exercises'!$L$111:$L$120)</f>
        <v>347.41250000000002</v>
      </c>
    </row>
    <row r="1514" spans="1:11" x14ac:dyDescent="0.4">
      <c r="A1514" t="s">
        <v>1680</v>
      </c>
      <c r="B1514" t="s">
        <v>2651</v>
      </c>
      <c r="C1514" s="1">
        <v>45571</v>
      </c>
      <c r="D1514" t="s">
        <v>15</v>
      </c>
      <c r="E1514" t="s">
        <v>18</v>
      </c>
      <c r="F1514" t="s">
        <v>16</v>
      </c>
      <c r="G1514">
        <f>YEAR(tbl_Order[[#This Row],[OrderDate]])</f>
        <v>2024</v>
      </c>
      <c r="H1514">
        <f>MONTH(tbl_Order[[#This Row],[OrderDate]])</f>
        <v>10</v>
      </c>
      <c r="I1514" t="str">
        <f>TEXT(tbl_Order[[#This Row],[OrderDate]],"mmm")</f>
        <v>Oct</v>
      </c>
      <c r="J1514" s="3">
        <f>SUMIFS(tbl_OrderProduct[LinePrice],tbl_OrderProduct[OrderID],tbl_Order[[#This Row],[OrderID]])</f>
        <v>12.95</v>
      </c>
      <c r="K1514" s="3" cm="1">
        <f t="array" ref="K1514">tbl_Order[[#This Row],[Order Price]]*_xlfn.XLOOKUP(tbl_Order[[#This Row],[Order Year]],_xlfn.ANCHORARRAY('BYROW,BYCOL,MAP Exercises'!$J$111),'BYROW,BYCOL,MAP Exercises'!$L$111:$L$120)</f>
        <v>16.1875</v>
      </c>
    </row>
    <row r="1515" spans="1:11" x14ac:dyDescent="0.4">
      <c r="A1515" t="s">
        <v>1681</v>
      </c>
      <c r="B1515" t="s">
        <v>1888</v>
      </c>
      <c r="C1515" s="1">
        <v>45574</v>
      </c>
      <c r="D1515" t="s">
        <v>15</v>
      </c>
      <c r="E1515" t="s">
        <v>18</v>
      </c>
      <c r="F1515" t="s">
        <v>16</v>
      </c>
      <c r="G1515">
        <f>YEAR(tbl_Order[[#This Row],[OrderDate]])</f>
        <v>2024</v>
      </c>
      <c r="H1515">
        <f>MONTH(tbl_Order[[#This Row],[OrderDate]])</f>
        <v>10</v>
      </c>
      <c r="I1515" t="str">
        <f>TEXT(tbl_Order[[#This Row],[OrderDate]],"mmm")</f>
        <v>Oct</v>
      </c>
      <c r="J1515" s="3">
        <f>SUMIFS(tbl_OrderProduct[LinePrice],tbl_OrderProduct[OrderID],tbl_Order[[#This Row],[OrderID]])</f>
        <v>139.97999999999999</v>
      </c>
      <c r="K1515" s="3" cm="1">
        <f t="array" ref="K1515">tbl_Order[[#This Row],[Order Price]]*_xlfn.XLOOKUP(tbl_Order[[#This Row],[Order Year]],_xlfn.ANCHORARRAY('BYROW,BYCOL,MAP Exercises'!$J$111),'BYROW,BYCOL,MAP Exercises'!$L$111:$L$120)</f>
        <v>174.97499999999999</v>
      </c>
    </row>
    <row r="1516" spans="1:11" x14ac:dyDescent="0.4">
      <c r="A1516" t="s">
        <v>1682</v>
      </c>
      <c r="B1516" t="s">
        <v>1812</v>
      </c>
      <c r="C1516" s="1">
        <v>45577</v>
      </c>
      <c r="D1516" t="s">
        <v>15</v>
      </c>
      <c r="E1516" t="s">
        <v>167</v>
      </c>
      <c r="F1516" t="s">
        <v>16</v>
      </c>
      <c r="G1516">
        <f>YEAR(tbl_Order[[#This Row],[OrderDate]])</f>
        <v>2024</v>
      </c>
      <c r="H1516">
        <f>MONTH(tbl_Order[[#This Row],[OrderDate]])</f>
        <v>10</v>
      </c>
      <c r="I1516" t="str">
        <f>TEXT(tbl_Order[[#This Row],[OrderDate]],"mmm")</f>
        <v>Oct</v>
      </c>
      <c r="J1516" s="3">
        <f>SUMIFS(tbl_OrderProduct[LinePrice],tbl_OrderProduct[OrderID],tbl_Order[[#This Row],[OrderID]])</f>
        <v>40.5</v>
      </c>
      <c r="K1516" s="3" cm="1">
        <f t="array" ref="K1516">tbl_Order[[#This Row],[Order Price]]*_xlfn.XLOOKUP(tbl_Order[[#This Row],[Order Year]],_xlfn.ANCHORARRAY('BYROW,BYCOL,MAP Exercises'!$J$111),'BYROW,BYCOL,MAP Exercises'!$L$111:$L$120)</f>
        <v>50.625</v>
      </c>
    </row>
    <row r="1517" spans="1:11" x14ac:dyDescent="0.4">
      <c r="A1517" t="s">
        <v>1683</v>
      </c>
      <c r="B1517" t="s">
        <v>2459</v>
      </c>
      <c r="C1517" s="1">
        <v>45579</v>
      </c>
      <c r="D1517" t="s">
        <v>15</v>
      </c>
      <c r="E1517" t="s">
        <v>20</v>
      </c>
      <c r="F1517" t="s">
        <v>16</v>
      </c>
      <c r="G1517">
        <f>YEAR(tbl_Order[[#This Row],[OrderDate]])</f>
        <v>2024</v>
      </c>
      <c r="H1517">
        <f>MONTH(tbl_Order[[#This Row],[OrderDate]])</f>
        <v>10</v>
      </c>
      <c r="I1517" t="str">
        <f>TEXT(tbl_Order[[#This Row],[OrderDate]],"mmm")</f>
        <v>Oct</v>
      </c>
      <c r="J1517" s="3">
        <f>SUMIFS(tbl_OrderProduct[LinePrice],tbl_OrderProduct[OrderID],tbl_Order[[#This Row],[OrderID]])</f>
        <v>197.94</v>
      </c>
      <c r="K1517" s="3" cm="1">
        <f t="array" ref="K1517">tbl_Order[[#This Row],[Order Price]]*_xlfn.XLOOKUP(tbl_Order[[#This Row],[Order Year]],_xlfn.ANCHORARRAY('BYROW,BYCOL,MAP Exercises'!$J$111),'BYROW,BYCOL,MAP Exercises'!$L$111:$L$120)</f>
        <v>247.42500000000001</v>
      </c>
    </row>
    <row r="1518" spans="1:11" x14ac:dyDescent="0.4">
      <c r="A1518" t="s">
        <v>1684</v>
      </c>
      <c r="B1518" t="s">
        <v>2562</v>
      </c>
      <c r="C1518" s="1">
        <v>45582</v>
      </c>
      <c r="D1518" t="s">
        <v>17</v>
      </c>
      <c r="E1518" t="s">
        <v>18</v>
      </c>
      <c r="F1518" t="s">
        <v>16</v>
      </c>
      <c r="G1518">
        <f>YEAR(tbl_Order[[#This Row],[OrderDate]])</f>
        <v>2024</v>
      </c>
      <c r="H1518">
        <f>MONTH(tbl_Order[[#This Row],[OrderDate]])</f>
        <v>10</v>
      </c>
      <c r="I1518" t="str">
        <f>TEXT(tbl_Order[[#This Row],[OrderDate]],"mmm")</f>
        <v>Oct</v>
      </c>
      <c r="J1518" s="3">
        <f>SUMIFS(tbl_OrderProduct[LinePrice],tbl_OrderProduct[OrderID],tbl_Order[[#This Row],[OrderID]])</f>
        <v>124.9</v>
      </c>
      <c r="K1518" s="3" cm="1">
        <f t="array" ref="K1518">tbl_Order[[#This Row],[Order Price]]*_xlfn.XLOOKUP(tbl_Order[[#This Row],[Order Year]],_xlfn.ANCHORARRAY('BYROW,BYCOL,MAP Exercises'!$J$111),'BYROW,BYCOL,MAP Exercises'!$L$111:$L$120)</f>
        <v>156.125</v>
      </c>
    </row>
    <row r="1519" spans="1:11" x14ac:dyDescent="0.4">
      <c r="A1519" t="s">
        <v>1685</v>
      </c>
      <c r="B1519" t="s">
        <v>2195</v>
      </c>
      <c r="C1519" s="1">
        <v>45584</v>
      </c>
      <c r="D1519" t="s">
        <v>17</v>
      </c>
      <c r="E1519" t="s">
        <v>167</v>
      </c>
      <c r="F1519" t="s">
        <v>16</v>
      </c>
      <c r="G1519">
        <f>YEAR(tbl_Order[[#This Row],[OrderDate]])</f>
        <v>2024</v>
      </c>
      <c r="H1519">
        <f>MONTH(tbl_Order[[#This Row],[OrderDate]])</f>
        <v>10</v>
      </c>
      <c r="I1519" t="str">
        <f>TEXT(tbl_Order[[#This Row],[OrderDate]],"mmm")</f>
        <v>Oct</v>
      </c>
      <c r="J1519" s="3">
        <f>SUMIFS(tbl_OrderProduct[LinePrice],tbl_OrderProduct[OrderID],tbl_Order[[#This Row],[OrderID]])</f>
        <v>261.42</v>
      </c>
      <c r="K1519" s="3" cm="1">
        <f t="array" ref="K1519">tbl_Order[[#This Row],[Order Price]]*_xlfn.XLOOKUP(tbl_Order[[#This Row],[Order Year]],_xlfn.ANCHORARRAY('BYROW,BYCOL,MAP Exercises'!$J$111),'BYROW,BYCOL,MAP Exercises'!$L$111:$L$120)</f>
        <v>326.77500000000003</v>
      </c>
    </row>
    <row r="1520" spans="1:11" x14ac:dyDescent="0.4">
      <c r="A1520" t="s">
        <v>1686</v>
      </c>
      <c r="B1520" t="s">
        <v>1765</v>
      </c>
      <c r="C1520" s="1">
        <v>45587</v>
      </c>
      <c r="D1520" t="s">
        <v>15</v>
      </c>
      <c r="E1520" t="s">
        <v>167</v>
      </c>
      <c r="F1520" t="s">
        <v>16</v>
      </c>
      <c r="G1520">
        <f>YEAR(tbl_Order[[#This Row],[OrderDate]])</f>
        <v>2024</v>
      </c>
      <c r="H1520">
        <f>MONTH(tbl_Order[[#This Row],[OrderDate]])</f>
        <v>10</v>
      </c>
      <c r="I1520" t="str">
        <f>TEXT(tbl_Order[[#This Row],[OrderDate]],"mmm")</f>
        <v>Oct</v>
      </c>
      <c r="J1520" s="3">
        <f>SUMIFS(tbl_OrderProduct[LinePrice],tbl_OrderProduct[OrderID],tbl_Order[[#This Row],[OrderID]])</f>
        <v>303.89</v>
      </c>
      <c r="K1520" s="3" cm="1">
        <f t="array" ref="K1520">tbl_Order[[#This Row],[Order Price]]*_xlfn.XLOOKUP(tbl_Order[[#This Row],[Order Year]],_xlfn.ANCHORARRAY('BYROW,BYCOL,MAP Exercises'!$J$111),'BYROW,BYCOL,MAP Exercises'!$L$111:$L$120)</f>
        <v>379.86249999999995</v>
      </c>
    </row>
    <row r="1521" spans="1:11" x14ac:dyDescent="0.4">
      <c r="A1521" t="s">
        <v>1687</v>
      </c>
      <c r="B1521" t="s">
        <v>2067</v>
      </c>
      <c r="C1521" s="1">
        <v>45590</v>
      </c>
      <c r="D1521" t="s">
        <v>17</v>
      </c>
      <c r="E1521" t="s">
        <v>167</v>
      </c>
      <c r="F1521" t="s">
        <v>16</v>
      </c>
      <c r="G1521">
        <f>YEAR(tbl_Order[[#This Row],[OrderDate]])</f>
        <v>2024</v>
      </c>
      <c r="H1521">
        <f>MONTH(tbl_Order[[#This Row],[OrderDate]])</f>
        <v>10</v>
      </c>
      <c r="I1521" t="str">
        <f>TEXT(tbl_Order[[#This Row],[OrderDate]],"mmm")</f>
        <v>Oct</v>
      </c>
      <c r="J1521" s="3">
        <f>SUMIFS(tbl_OrderProduct[LinePrice],tbl_OrderProduct[OrderID],tbl_Order[[#This Row],[OrderID]])</f>
        <v>117.99</v>
      </c>
      <c r="K1521" s="3" cm="1">
        <f t="array" ref="K1521">tbl_Order[[#This Row],[Order Price]]*_xlfn.XLOOKUP(tbl_Order[[#This Row],[Order Year]],_xlfn.ANCHORARRAY('BYROW,BYCOL,MAP Exercises'!$J$111),'BYROW,BYCOL,MAP Exercises'!$L$111:$L$120)</f>
        <v>147.48749999999998</v>
      </c>
    </row>
    <row r="1522" spans="1:11" x14ac:dyDescent="0.4">
      <c r="A1522" t="s">
        <v>1688</v>
      </c>
      <c r="B1522" t="s">
        <v>2374</v>
      </c>
      <c r="C1522" s="1">
        <v>45593</v>
      </c>
      <c r="D1522" t="s">
        <v>15</v>
      </c>
      <c r="E1522" t="s">
        <v>20</v>
      </c>
      <c r="F1522" t="s">
        <v>16</v>
      </c>
      <c r="G1522">
        <f>YEAR(tbl_Order[[#This Row],[OrderDate]])</f>
        <v>2024</v>
      </c>
      <c r="H1522">
        <f>MONTH(tbl_Order[[#This Row],[OrderDate]])</f>
        <v>10</v>
      </c>
      <c r="I1522" t="str">
        <f>TEXT(tbl_Order[[#This Row],[OrderDate]],"mmm")</f>
        <v>Oct</v>
      </c>
      <c r="J1522" s="3">
        <f>SUMIFS(tbl_OrderProduct[LinePrice],tbl_OrderProduct[OrderID],tbl_Order[[#This Row],[OrderID]])</f>
        <v>110.98</v>
      </c>
      <c r="K1522" s="3" cm="1">
        <f t="array" ref="K1522">tbl_Order[[#This Row],[Order Price]]*_xlfn.XLOOKUP(tbl_Order[[#This Row],[Order Year]],_xlfn.ANCHORARRAY('BYROW,BYCOL,MAP Exercises'!$J$111),'BYROW,BYCOL,MAP Exercises'!$L$111:$L$120)</f>
        <v>138.72499999999999</v>
      </c>
    </row>
    <row r="1523" spans="1:11" x14ac:dyDescent="0.4">
      <c r="A1523" t="s">
        <v>1689</v>
      </c>
      <c r="B1523" t="s">
        <v>2016</v>
      </c>
      <c r="C1523" s="1">
        <v>45596</v>
      </c>
      <c r="D1523" t="s">
        <v>17</v>
      </c>
      <c r="E1523" t="s">
        <v>167</v>
      </c>
      <c r="F1523" t="s">
        <v>16</v>
      </c>
      <c r="G1523">
        <f>YEAR(tbl_Order[[#This Row],[OrderDate]])</f>
        <v>2024</v>
      </c>
      <c r="H1523">
        <f>MONTH(tbl_Order[[#This Row],[OrderDate]])</f>
        <v>10</v>
      </c>
      <c r="I1523" t="str">
        <f>TEXT(tbl_Order[[#This Row],[OrderDate]],"mmm")</f>
        <v>Oct</v>
      </c>
      <c r="J1523" s="3">
        <f>SUMIFS(tbl_OrderProduct[LinePrice],tbl_OrderProduct[OrderID],tbl_Order[[#This Row],[OrderID]])</f>
        <v>47.900000000000006</v>
      </c>
      <c r="K1523" s="3" cm="1">
        <f t="array" ref="K1523">tbl_Order[[#This Row],[Order Price]]*_xlfn.XLOOKUP(tbl_Order[[#This Row],[Order Year]],_xlfn.ANCHORARRAY('BYROW,BYCOL,MAP Exercises'!$J$111),'BYROW,BYCOL,MAP Exercises'!$L$111:$L$120)</f>
        <v>59.875000000000007</v>
      </c>
    </row>
    <row r="1524" spans="1:11" x14ac:dyDescent="0.4">
      <c r="A1524" t="s">
        <v>1690</v>
      </c>
      <c r="B1524" t="s">
        <v>2232</v>
      </c>
      <c r="C1524" s="1">
        <v>45598</v>
      </c>
      <c r="D1524" t="s">
        <v>15</v>
      </c>
      <c r="E1524" t="s">
        <v>20</v>
      </c>
      <c r="F1524" t="s">
        <v>16</v>
      </c>
      <c r="G1524">
        <f>YEAR(tbl_Order[[#This Row],[OrderDate]])</f>
        <v>2024</v>
      </c>
      <c r="H1524">
        <f>MONTH(tbl_Order[[#This Row],[OrderDate]])</f>
        <v>11</v>
      </c>
      <c r="I1524" t="str">
        <f>TEXT(tbl_Order[[#This Row],[OrderDate]],"mmm")</f>
        <v>Nov</v>
      </c>
      <c r="J1524" s="3">
        <f>SUMIFS(tbl_OrderProduct[LinePrice],tbl_OrderProduct[OrderID],tbl_Order[[#This Row],[OrderID]])</f>
        <v>213.94</v>
      </c>
      <c r="K1524" s="3" cm="1">
        <f t="array" ref="K1524">tbl_Order[[#This Row],[Order Price]]*_xlfn.XLOOKUP(tbl_Order[[#This Row],[Order Year]],_xlfn.ANCHORARRAY('BYROW,BYCOL,MAP Exercises'!$J$111),'BYROW,BYCOL,MAP Exercises'!$L$111:$L$120)</f>
        <v>267.42500000000001</v>
      </c>
    </row>
    <row r="1525" spans="1:11" x14ac:dyDescent="0.4">
      <c r="A1525" t="s">
        <v>1691</v>
      </c>
      <c r="B1525" t="s">
        <v>1983</v>
      </c>
      <c r="C1525" s="1">
        <v>45600</v>
      </c>
      <c r="D1525" t="s">
        <v>15</v>
      </c>
      <c r="E1525" t="s">
        <v>18</v>
      </c>
      <c r="F1525" t="s">
        <v>16</v>
      </c>
      <c r="G1525">
        <f>YEAR(tbl_Order[[#This Row],[OrderDate]])</f>
        <v>2024</v>
      </c>
      <c r="H1525">
        <f>MONTH(tbl_Order[[#This Row],[OrderDate]])</f>
        <v>11</v>
      </c>
      <c r="I1525" t="str">
        <f>TEXT(tbl_Order[[#This Row],[OrderDate]],"mmm")</f>
        <v>Nov</v>
      </c>
      <c r="J1525" s="3">
        <f>SUMIFS(tbl_OrderProduct[LinePrice],tbl_OrderProduct[OrderID],tbl_Order[[#This Row],[OrderID]])</f>
        <v>97.5</v>
      </c>
      <c r="K1525" s="3" cm="1">
        <f t="array" ref="K1525">tbl_Order[[#This Row],[Order Price]]*_xlfn.XLOOKUP(tbl_Order[[#This Row],[Order Year]],_xlfn.ANCHORARRAY('BYROW,BYCOL,MAP Exercises'!$J$111),'BYROW,BYCOL,MAP Exercises'!$L$111:$L$120)</f>
        <v>121.875</v>
      </c>
    </row>
    <row r="1526" spans="1:11" x14ac:dyDescent="0.4">
      <c r="A1526" t="s">
        <v>1692</v>
      </c>
      <c r="B1526" t="s">
        <v>1786</v>
      </c>
      <c r="C1526" s="1">
        <v>45603</v>
      </c>
      <c r="D1526" t="s">
        <v>166</v>
      </c>
      <c r="E1526" t="s">
        <v>20</v>
      </c>
      <c r="F1526" t="s">
        <v>16</v>
      </c>
      <c r="G1526">
        <f>YEAR(tbl_Order[[#This Row],[OrderDate]])</f>
        <v>2024</v>
      </c>
      <c r="H1526">
        <f>MONTH(tbl_Order[[#This Row],[OrderDate]])</f>
        <v>11</v>
      </c>
      <c r="I1526" t="str">
        <f>TEXT(tbl_Order[[#This Row],[OrderDate]],"mmm")</f>
        <v>Nov</v>
      </c>
      <c r="J1526" s="3">
        <f>SUMIFS(tbl_OrderProduct[LinePrice],tbl_OrderProduct[OrderID],tbl_Order[[#This Row],[OrderID]])</f>
        <v>119.9</v>
      </c>
      <c r="K1526" s="3" cm="1">
        <f t="array" ref="K1526">tbl_Order[[#This Row],[Order Price]]*_xlfn.XLOOKUP(tbl_Order[[#This Row],[Order Year]],_xlfn.ANCHORARRAY('BYROW,BYCOL,MAP Exercises'!$J$111),'BYROW,BYCOL,MAP Exercises'!$L$111:$L$120)</f>
        <v>149.875</v>
      </c>
    </row>
    <row r="1527" spans="1:11" x14ac:dyDescent="0.4">
      <c r="A1527" t="s">
        <v>1693</v>
      </c>
      <c r="B1527" t="s">
        <v>2220</v>
      </c>
      <c r="C1527" s="1">
        <v>45606</v>
      </c>
      <c r="D1527" t="s">
        <v>15</v>
      </c>
      <c r="E1527" t="s">
        <v>167</v>
      </c>
      <c r="F1527" t="s">
        <v>16</v>
      </c>
      <c r="G1527">
        <f>YEAR(tbl_Order[[#This Row],[OrderDate]])</f>
        <v>2024</v>
      </c>
      <c r="H1527">
        <f>MONTH(tbl_Order[[#This Row],[OrderDate]])</f>
        <v>11</v>
      </c>
      <c r="I1527" t="str">
        <f>TEXT(tbl_Order[[#This Row],[OrderDate]],"mmm")</f>
        <v>Nov</v>
      </c>
      <c r="J1527" s="3">
        <f>SUMIFS(tbl_OrderProduct[LinePrice],tbl_OrderProduct[OrderID],tbl_Order[[#This Row],[OrderID]])</f>
        <v>144.94</v>
      </c>
      <c r="K1527" s="3" cm="1">
        <f t="array" ref="K1527">tbl_Order[[#This Row],[Order Price]]*_xlfn.XLOOKUP(tbl_Order[[#This Row],[Order Year]],_xlfn.ANCHORARRAY('BYROW,BYCOL,MAP Exercises'!$J$111),'BYROW,BYCOL,MAP Exercises'!$L$111:$L$120)</f>
        <v>181.17500000000001</v>
      </c>
    </row>
    <row r="1528" spans="1:11" x14ac:dyDescent="0.4">
      <c r="A1528" t="s">
        <v>1694</v>
      </c>
      <c r="B1528" t="s">
        <v>2100</v>
      </c>
      <c r="C1528" s="1">
        <v>45608</v>
      </c>
      <c r="D1528" t="s">
        <v>15</v>
      </c>
      <c r="E1528" t="s">
        <v>18</v>
      </c>
      <c r="F1528" t="s">
        <v>16</v>
      </c>
      <c r="G1528">
        <f>YEAR(tbl_Order[[#This Row],[OrderDate]])</f>
        <v>2024</v>
      </c>
      <c r="H1528">
        <f>MONTH(tbl_Order[[#This Row],[OrderDate]])</f>
        <v>11</v>
      </c>
      <c r="I1528" t="str">
        <f>TEXT(tbl_Order[[#This Row],[OrderDate]],"mmm")</f>
        <v>Nov</v>
      </c>
      <c r="J1528" s="3">
        <f>SUMIFS(tbl_OrderProduct[LinePrice],tbl_OrderProduct[OrderID],tbl_Order[[#This Row],[OrderID]])</f>
        <v>99.44</v>
      </c>
      <c r="K1528" s="3" cm="1">
        <f t="array" ref="K1528">tbl_Order[[#This Row],[Order Price]]*_xlfn.XLOOKUP(tbl_Order[[#This Row],[Order Year]],_xlfn.ANCHORARRAY('BYROW,BYCOL,MAP Exercises'!$J$111),'BYROW,BYCOL,MAP Exercises'!$L$111:$L$120)</f>
        <v>124.3</v>
      </c>
    </row>
    <row r="1529" spans="1:11" x14ac:dyDescent="0.4">
      <c r="A1529" t="s">
        <v>1695</v>
      </c>
      <c r="B1529" t="s">
        <v>1869</v>
      </c>
      <c r="C1529" s="1">
        <v>45609</v>
      </c>
      <c r="D1529" t="s">
        <v>15</v>
      </c>
      <c r="E1529" t="s">
        <v>167</v>
      </c>
      <c r="F1529" t="s">
        <v>16</v>
      </c>
      <c r="G1529">
        <f>YEAR(tbl_Order[[#This Row],[OrderDate]])</f>
        <v>2024</v>
      </c>
      <c r="H1529">
        <f>MONTH(tbl_Order[[#This Row],[OrderDate]])</f>
        <v>11</v>
      </c>
      <c r="I1529" t="str">
        <f>TEXT(tbl_Order[[#This Row],[OrderDate]],"mmm")</f>
        <v>Nov</v>
      </c>
      <c r="J1529" s="3">
        <f>SUMIFS(tbl_OrderProduct[LinePrice],tbl_OrderProduct[OrderID],tbl_Order[[#This Row],[OrderID]])</f>
        <v>206.46</v>
      </c>
      <c r="K1529" s="3" cm="1">
        <f t="array" ref="K1529">tbl_Order[[#This Row],[Order Price]]*_xlfn.XLOOKUP(tbl_Order[[#This Row],[Order Year]],_xlfn.ANCHORARRAY('BYROW,BYCOL,MAP Exercises'!$J$111),'BYROW,BYCOL,MAP Exercises'!$L$111:$L$120)</f>
        <v>258.07499999999999</v>
      </c>
    </row>
    <row r="1530" spans="1:11" x14ac:dyDescent="0.4">
      <c r="A1530" t="s">
        <v>1696</v>
      </c>
      <c r="B1530" t="s">
        <v>2114</v>
      </c>
      <c r="C1530" s="1">
        <v>45611</v>
      </c>
      <c r="D1530" t="s">
        <v>15</v>
      </c>
      <c r="E1530" t="s">
        <v>18</v>
      </c>
      <c r="F1530" t="s">
        <v>16</v>
      </c>
      <c r="G1530">
        <f>YEAR(tbl_Order[[#This Row],[OrderDate]])</f>
        <v>2024</v>
      </c>
      <c r="H1530">
        <f>MONTH(tbl_Order[[#This Row],[OrderDate]])</f>
        <v>11</v>
      </c>
      <c r="I1530" t="str">
        <f>TEXT(tbl_Order[[#This Row],[OrderDate]],"mmm")</f>
        <v>Nov</v>
      </c>
      <c r="J1530" s="3">
        <f>SUMIFS(tbl_OrderProduct[LinePrice],tbl_OrderProduct[OrderID],tbl_Order[[#This Row],[OrderID]])</f>
        <v>105.95</v>
      </c>
      <c r="K1530" s="3" cm="1">
        <f t="array" ref="K1530">tbl_Order[[#This Row],[Order Price]]*_xlfn.XLOOKUP(tbl_Order[[#This Row],[Order Year]],_xlfn.ANCHORARRAY('BYROW,BYCOL,MAP Exercises'!$J$111),'BYROW,BYCOL,MAP Exercises'!$L$111:$L$120)</f>
        <v>132.4375</v>
      </c>
    </row>
    <row r="1531" spans="1:11" x14ac:dyDescent="0.4">
      <c r="A1531" t="s">
        <v>1697</v>
      </c>
      <c r="B1531" t="s">
        <v>2050</v>
      </c>
      <c r="C1531" s="1">
        <v>45613</v>
      </c>
      <c r="D1531" t="s">
        <v>15</v>
      </c>
      <c r="E1531" t="s">
        <v>20</v>
      </c>
      <c r="F1531" t="s">
        <v>16</v>
      </c>
      <c r="G1531">
        <f>YEAR(tbl_Order[[#This Row],[OrderDate]])</f>
        <v>2024</v>
      </c>
      <c r="H1531">
        <f>MONTH(tbl_Order[[#This Row],[OrderDate]])</f>
        <v>11</v>
      </c>
      <c r="I1531" t="str">
        <f>TEXT(tbl_Order[[#This Row],[OrderDate]],"mmm")</f>
        <v>Nov</v>
      </c>
      <c r="J1531" s="3">
        <f>SUMIFS(tbl_OrderProduct[LinePrice],tbl_OrderProduct[OrderID],tbl_Order[[#This Row],[OrderID]])</f>
        <v>60.95</v>
      </c>
      <c r="K1531" s="3" cm="1">
        <f t="array" ref="K1531">tbl_Order[[#This Row],[Order Price]]*_xlfn.XLOOKUP(tbl_Order[[#This Row],[Order Year]],_xlfn.ANCHORARRAY('BYROW,BYCOL,MAP Exercises'!$J$111),'BYROW,BYCOL,MAP Exercises'!$L$111:$L$120)</f>
        <v>76.1875</v>
      </c>
    </row>
    <row r="1532" spans="1:11" x14ac:dyDescent="0.4">
      <c r="A1532" t="s">
        <v>1698</v>
      </c>
      <c r="B1532" t="s">
        <v>2343</v>
      </c>
      <c r="C1532" s="1">
        <v>45615</v>
      </c>
      <c r="D1532" t="s">
        <v>15</v>
      </c>
      <c r="E1532" t="s">
        <v>20</v>
      </c>
      <c r="F1532" t="s">
        <v>16</v>
      </c>
      <c r="G1532">
        <f>YEAR(tbl_Order[[#This Row],[OrderDate]])</f>
        <v>2024</v>
      </c>
      <c r="H1532">
        <f>MONTH(tbl_Order[[#This Row],[OrderDate]])</f>
        <v>11</v>
      </c>
      <c r="I1532" t="str">
        <f>TEXT(tbl_Order[[#This Row],[OrderDate]],"mmm")</f>
        <v>Nov</v>
      </c>
      <c r="J1532" s="3">
        <f>SUMIFS(tbl_OrderProduct[LinePrice],tbl_OrderProduct[OrderID],tbl_Order[[#This Row],[OrderID]])</f>
        <v>136.44</v>
      </c>
      <c r="K1532" s="3" cm="1">
        <f t="array" ref="K1532">tbl_Order[[#This Row],[Order Price]]*_xlfn.XLOOKUP(tbl_Order[[#This Row],[Order Year]],_xlfn.ANCHORARRAY('BYROW,BYCOL,MAP Exercises'!$J$111),'BYROW,BYCOL,MAP Exercises'!$L$111:$L$120)</f>
        <v>170.55</v>
      </c>
    </row>
    <row r="1533" spans="1:11" x14ac:dyDescent="0.4">
      <c r="A1533" t="s">
        <v>1699</v>
      </c>
      <c r="B1533" t="s">
        <v>2553</v>
      </c>
      <c r="C1533" s="1">
        <v>45617</v>
      </c>
      <c r="D1533" t="s">
        <v>17</v>
      </c>
      <c r="E1533" t="s">
        <v>167</v>
      </c>
      <c r="F1533" t="s">
        <v>16</v>
      </c>
      <c r="G1533">
        <f>YEAR(tbl_Order[[#This Row],[OrderDate]])</f>
        <v>2024</v>
      </c>
      <c r="H1533">
        <f>MONTH(tbl_Order[[#This Row],[OrderDate]])</f>
        <v>11</v>
      </c>
      <c r="I1533" t="str">
        <f>TEXT(tbl_Order[[#This Row],[OrderDate]],"mmm")</f>
        <v>Nov</v>
      </c>
      <c r="J1533" s="3">
        <f>SUMIFS(tbl_OrderProduct[LinePrice],tbl_OrderProduct[OrderID],tbl_Order[[#This Row],[OrderID]])</f>
        <v>150.93</v>
      </c>
      <c r="K1533" s="3" cm="1">
        <f t="array" ref="K1533">tbl_Order[[#This Row],[Order Price]]*_xlfn.XLOOKUP(tbl_Order[[#This Row],[Order Year]],_xlfn.ANCHORARRAY('BYROW,BYCOL,MAP Exercises'!$J$111),'BYROW,BYCOL,MAP Exercises'!$L$111:$L$120)</f>
        <v>188.66250000000002</v>
      </c>
    </row>
    <row r="1534" spans="1:11" x14ac:dyDescent="0.4">
      <c r="A1534" t="s">
        <v>1700</v>
      </c>
      <c r="B1534" t="s">
        <v>2468</v>
      </c>
      <c r="C1534" s="1">
        <v>45617</v>
      </c>
      <c r="D1534" t="s">
        <v>15</v>
      </c>
      <c r="E1534" t="s">
        <v>167</v>
      </c>
      <c r="F1534" t="s">
        <v>16</v>
      </c>
      <c r="G1534">
        <f>YEAR(tbl_Order[[#This Row],[OrderDate]])</f>
        <v>2024</v>
      </c>
      <c r="H1534">
        <f>MONTH(tbl_Order[[#This Row],[OrderDate]])</f>
        <v>11</v>
      </c>
      <c r="I1534" t="str">
        <f>TEXT(tbl_Order[[#This Row],[OrderDate]],"mmm")</f>
        <v>Nov</v>
      </c>
      <c r="J1534" s="3">
        <f>SUMIFS(tbl_OrderProduct[LinePrice],tbl_OrderProduct[OrderID],tbl_Order[[#This Row],[OrderID]])</f>
        <v>29</v>
      </c>
      <c r="K1534" s="3" cm="1">
        <f t="array" ref="K1534">tbl_Order[[#This Row],[Order Price]]*_xlfn.XLOOKUP(tbl_Order[[#This Row],[Order Year]],_xlfn.ANCHORARRAY('BYROW,BYCOL,MAP Exercises'!$J$111),'BYROW,BYCOL,MAP Exercises'!$L$111:$L$120)</f>
        <v>36.25</v>
      </c>
    </row>
    <row r="1535" spans="1:11" x14ac:dyDescent="0.4">
      <c r="A1535" t="s">
        <v>1701</v>
      </c>
      <c r="B1535" t="s">
        <v>2107</v>
      </c>
      <c r="C1535" s="1">
        <v>45618</v>
      </c>
      <c r="D1535" t="s">
        <v>166</v>
      </c>
      <c r="E1535" t="s">
        <v>167</v>
      </c>
      <c r="F1535" t="s">
        <v>16</v>
      </c>
      <c r="G1535">
        <f>YEAR(tbl_Order[[#This Row],[OrderDate]])</f>
        <v>2024</v>
      </c>
      <c r="H1535">
        <f>MONTH(tbl_Order[[#This Row],[OrderDate]])</f>
        <v>11</v>
      </c>
      <c r="I1535" t="str">
        <f>TEXT(tbl_Order[[#This Row],[OrderDate]],"mmm")</f>
        <v>Nov</v>
      </c>
      <c r="J1535" s="3">
        <f>SUMIFS(tbl_OrderProduct[LinePrice],tbl_OrderProduct[OrderID],tbl_Order[[#This Row],[OrderID]])</f>
        <v>59.95</v>
      </c>
      <c r="K1535" s="3" cm="1">
        <f t="array" ref="K1535">tbl_Order[[#This Row],[Order Price]]*_xlfn.XLOOKUP(tbl_Order[[#This Row],[Order Year]],_xlfn.ANCHORARRAY('BYROW,BYCOL,MAP Exercises'!$J$111),'BYROW,BYCOL,MAP Exercises'!$L$111:$L$120)</f>
        <v>74.9375</v>
      </c>
    </row>
    <row r="1536" spans="1:11" x14ac:dyDescent="0.4">
      <c r="A1536" t="s">
        <v>1702</v>
      </c>
      <c r="B1536" t="s">
        <v>2156</v>
      </c>
      <c r="C1536" s="1">
        <v>45619</v>
      </c>
      <c r="D1536" t="s">
        <v>166</v>
      </c>
      <c r="E1536" t="s">
        <v>20</v>
      </c>
      <c r="F1536" t="s">
        <v>16</v>
      </c>
      <c r="G1536">
        <f>YEAR(tbl_Order[[#This Row],[OrderDate]])</f>
        <v>2024</v>
      </c>
      <c r="H1536">
        <f>MONTH(tbl_Order[[#This Row],[OrderDate]])</f>
        <v>11</v>
      </c>
      <c r="I1536" t="str">
        <f>TEXT(tbl_Order[[#This Row],[OrderDate]],"mmm")</f>
        <v>Nov</v>
      </c>
      <c r="J1536" s="3">
        <f>SUMIFS(tbl_OrderProduct[LinePrice],tbl_OrderProduct[OrderID],tbl_Order[[#This Row],[OrderID]])</f>
        <v>116.9</v>
      </c>
      <c r="K1536" s="3" cm="1">
        <f t="array" ref="K1536">tbl_Order[[#This Row],[Order Price]]*_xlfn.XLOOKUP(tbl_Order[[#This Row],[Order Year]],_xlfn.ANCHORARRAY('BYROW,BYCOL,MAP Exercises'!$J$111),'BYROW,BYCOL,MAP Exercises'!$L$111:$L$120)</f>
        <v>146.125</v>
      </c>
    </row>
    <row r="1537" spans="1:11" x14ac:dyDescent="0.4">
      <c r="A1537" t="s">
        <v>1703</v>
      </c>
      <c r="B1537" t="s">
        <v>1971</v>
      </c>
      <c r="C1537" s="1">
        <v>45622</v>
      </c>
      <c r="D1537" t="s">
        <v>15</v>
      </c>
      <c r="E1537" t="s">
        <v>18</v>
      </c>
      <c r="F1537" t="s">
        <v>16</v>
      </c>
      <c r="G1537">
        <f>YEAR(tbl_Order[[#This Row],[OrderDate]])</f>
        <v>2024</v>
      </c>
      <c r="H1537">
        <f>MONTH(tbl_Order[[#This Row],[OrderDate]])</f>
        <v>11</v>
      </c>
      <c r="I1537" t="str">
        <f>TEXT(tbl_Order[[#This Row],[OrderDate]],"mmm")</f>
        <v>Nov</v>
      </c>
      <c r="J1537" s="3">
        <f>SUMIFS(tbl_OrderProduct[LinePrice],tbl_OrderProduct[OrderID],tbl_Order[[#This Row],[OrderID]])</f>
        <v>35</v>
      </c>
      <c r="K1537" s="3" cm="1">
        <f t="array" ref="K1537">tbl_Order[[#This Row],[Order Price]]*_xlfn.XLOOKUP(tbl_Order[[#This Row],[Order Year]],_xlfn.ANCHORARRAY('BYROW,BYCOL,MAP Exercises'!$J$111),'BYROW,BYCOL,MAP Exercises'!$L$111:$L$120)</f>
        <v>43.75</v>
      </c>
    </row>
    <row r="1538" spans="1:11" x14ac:dyDescent="0.4">
      <c r="A1538" t="s">
        <v>1704</v>
      </c>
      <c r="B1538" t="s">
        <v>2146</v>
      </c>
      <c r="C1538" s="1">
        <v>45623</v>
      </c>
      <c r="D1538" t="s">
        <v>15</v>
      </c>
      <c r="E1538" t="s">
        <v>18</v>
      </c>
      <c r="F1538" t="s">
        <v>16</v>
      </c>
      <c r="G1538">
        <f>YEAR(tbl_Order[[#This Row],[OrderDate]])</f>
        <v>2024</v>
      </c>
      <c r="H1538">
        <f>MONTH(tbl_Order[[#This Row],[OrderDate]])</f>
        <v>11</v>
      </c>
      <c r="I1538" t="str">
        <f>TEXT(tbl_Order[[#This Row],[OrderDate]],"mmm")</f>
        <v>Nov</v>
      </c>
      <c r="J1538" s="3">
        <f>SUMIFS(tbl_OrderProduct[LinePrice],tbl_OrderProduct[OrderID],tbl_Order[[#This Row],[OrderID]])</f>
        <v>223.8</v>
      </c>
      <c r="K1538" s="3" cm="1">
        <f t="array" ref="K1538">tbl_Order[[#This Row],[Order Price]]*_xlfn.XLOOKUP(tbl_Order[[#This Row],[Order Year]],_xlfn.ANCHORARRAY('BYROW,BYCOL,MAP Exercises'!$J$111),'BYROW,BYCOL,MAP Exercises'!$L$111:$L$120)</f>
        <v>279.75</v>
      </c>
    </row>
    <row r="1539" spans="1:11" x14ac:dyDescent="0.4">
      <c r="A1539" t="s">
        <v>1705</v>
      </c>
      <c r="B1539" t="s">
        <v>2085</v>
      </c>
      <c r="C1539" s="1">
        <v>45625</v>
      </c>
      <c r="D1539" t="s">
        <v>15</v>
      </c>
      <c r="E1539" t="s">
        <v>167</v>
      </c>
      <c r="F1539" t="s">
        <v>16</v>
      </c>
      <c r="G1539">
        <f>YEAR(tbl_Order[[#This Row],[OrderDate]])</f>
        <v>2024</v>
      </c>
      <c r="H1539">
        <f>MONTH(tbl_Order[[#This Row],[OrderDate]])</f>
        <v>11</v>
      </c>
      <c r="I1539" t="str">
        <f>TEXT(tbl_Order[[#This Row],[OrderDate]],"mmm")</f>
        <v>Nov</v>
      </c>
      <c r="J1539" s="3">
        <f>SUMIFS(tbl_OrderProduct[LinePrice],tbl_OrderProduct[OrderID],tbl_Order[[#This Row],[OrderID]])</f>
        <v>21.95</v>
      </c>
      <c r="K1539" s="3" cm="1">
        <f t="array" ref="K1539">tbl_Order[[#This Row],[Order Price]]*_xlfn.XLOOKUP(tbl_Order[[#This Row],[Order Year]],_xlfn.ANCHORARRAY('BYROW,BYCOL,MAP Exercises'!$J$111),'BYROW,BYCOL,MAP Exercises'!$L$111:$L$120)</f>
        <v>27.4375</v>
      </c>
    </row>
    <row r="1540" spans="1:11" x14ac:dyDescent="0.4">
      <c r="A1540" t="s">
        <v>1706</v>
      </c>
      <c r="B1540" t="s">
        <v>2175</v>
      </c>
      <c r="C1540" s="1">
        <v>45628</v>
      </c>
      <c r="D1540" t="s">
        <v>15</v>
      </c>
      <c r="E1540" t="s">
        <v>167</v>
      </c>
      <c r="F1540" t="s">
        <v>16</v>
      </c>
      <c r="G1540">
        <f>YEAR(tbl_Order[[#This Row],[OrderDate]])</f>
        <v>2024</v>
      </c>
      <c r="H1540">
        <f>MONTH(tbl_Order[[#This Row],[OrderDate]])</f>
        <v>12</v>
      </c>
      <c r="I1540" t="str">
        <f>TEXT(tbl_Order[[#This Row],[OrderDate]],"mmm")</f>
        <v>Dec</v>
      </c>
      <c r="J1540" s="3">
        <f>SUMIFS(tbl_OrderProduct[LinePrice],tbl_OrderProduct[OrderID],tbl_Order[[#This Row],[OrderID]])</f>
        <v>240.83999999999997</v>
      </c>
      <c r="K1540" s="3" cm="1">
        <f t="array" ref="K1540">tbl_Order[[#This Row],[Order Price]]*_xlfn.XLOOKUP(tbl_Order[[#This Row],[Order Year]],_xlfn.ANCHORARRAY('BYROW,BYCOL,MAP Exercises'!$J$111),'BYROW,BYCOL,MAP Exercises'!$L$111:$L$120)</f>
        <v>301.04999999999995</v>
      </c>
    </row>
    <row r="1541" spans="1:11" x14ac:dyDescent="0.4">
      <c r="A1541" t="s">
        <v>1707</v>
      </c>
      <c r="B1541" t="s">
        <v>2578</v>
      </c>
      <c r="C1541" s="1">
        <v>45632</v>
      </c>
      <c r="D1541" t="s">
        <v>17</v>
      </c>
      <c r="E1541" t="s">
        <v>167</v>
      </c>
      <c r="F1541" t="s">
        <v>16</v>
      </c>
      <c r="G1541">
        <f>YEAR(tbl_Order[[#This Row],[OrderDate]])</f>
        <v>2024</v>
      </c>
      <c r="H1541">
        <f>MONTH(tbl_Order[[#This Row],[OrderDate]])</f>
        <v>12</v>
      </c>
      <c r="I1541" t="str">
        <f>TEXT(tbl_Order[[#This Row],[OrderDate]],"mmm")</f>
        <v>Dec</v>
      </c>
      <c r="J1541" s="3">
        <f>SUMIFS(tbl_OrderProduct[LinePrice],tbl_OrderProduct[OrderID],tbl_Order[[#This Row],[OrderID]])</f>
        <v>73.95</v>
      </c>
      <c r="K1541" s="3" cm="1">
        <f t="array" ref="K1541">tbl_Order[[#This Row],[Order Price]]*_xlfn.XLOOKUP(tbl_Order[[#This Row],[Order Year]],_xlfn.ANCHORARRAY('BYROW,BYCOL,MAP Exercises'!$J$111),'BYROW,BYCOL,MAP Exercises'!$L$111:$L$120)</f>
        <v>92.4375</v>
      </c>
    </row>
    <row r="1542" spans="1:11" x14ac:dyDescent="0.4">
      <c r="A1542" t="s">
        <v>1708</v>
      </c>
      <c r="B1542" t="s">
        <v>2128</v>
      </c>
      <c r="C1542" s="1">
        <v>45635</v>
      </c>
      <c r="D1542" t="s">
        <v>15</v>
      </c>
      <c r="E1542" t="s">
        <v>20</v>
      </c>
      <c r="F1542" t="s">
        <v>16</v>
      </c>
      <c r="G1542">
        <f>YEAR(tbl_Order[[#This Row],[OrderDate]])</f>
        <v>2024</v>
      </c>
      <c r="H1542">
        <f>MONTH(tbl_Order[[#This Row],[OrderDate]])</f>
        <v>12</v>
      </c>
      <c r="I1542" t="str">
        <f>TEXT(tbl_Order[[#This Row],[OrderDate]],"mmm")</f>
        <v>Dec</v>
      </c>
      <c r="J1542" s="3">
        <f>SUMIFS(tbl_OrderProduct[LinePrice],tbl_OrderProduct[OrderID],tbl_Order[[#This Row],[OrderID]])</f>
        <v>366.43</v>
      </c>
      <c r="K1542" s="3" cm="1">
        <f t="array" ref="K1542">tbl_Order[[#This Row],[Order Price]]*_xlfn.XLOOKUP(tbl_Order[[#This Row],[Order Year]],_xlfn.ANCHORARRAY('BYROW,BYCOL,MAP Exercises'!$J$111),'BYROW,BYCOL,MAP Exercises'!$L$111:$L$120)</f>
        <v>458.03750000000002</v>
      </c>
    </row>
    <row r="1543" spans="1:11" x14ac:dyDescent="0.4">
      <c r="A1543" t="s">
        <v>1709</v>
      </c>
      <c r="B1543" t="s">
        <v>2326</v>
      </c>
      <c r="C1543" s="1">
        <v>45639</v>
      </c>
      <c r="D1543" t="s">
        <v>15</v>
      </c>
      <c r="E1543" t="s">
        <v>18</v>
      </c>
      <c r="F1543" t="s">
        <v>16</v>
      </c>
      <c r="G1543">
        <f>YEAR(tbl_Order[[#This Row],[OrderDate]])</f>
        <v>2024</v>
      </c>
      <c r="H1543">
        <f>MONTH(tbl_Order[[#This Row],[OrderDate]])</f>
        <v>12</v>
      </c>
      <c r="I1543" t="str">
        <f>TEXT(tbl_Order[[#This Row],[OrderDate]],"mmm")</f>
        <v>Dec</v>
      </c>
      <c r="J1543" s="3">
        <f>SUMIFS(tbl_OrderProduct[LinePrice],tbl_OrderProduct[OrderID],tbl_Order[[#This Row],[OrderID]])</f>
        <v>139</v>
      </c>
      <c r="K1543" s="3" cm="1">
        <f t="array" ref="K1543">tbl_Order[[#This Row],[Order Price]]*_xlfn.XLOOKUP(tbl_Order[[#This Row],[Order Year]],_xlfn.ANCHORARRAY('BYROW,BYCOL,MAP Exercises'!$J$111),'BYROW,BYCOL,MAP Exercises'!$L$111:$L$120)</f>
        <v>173.75</v>
      </c>
    </row>
    <row r="1544" spans="1:11" x14ac:dyDescent="0.4">
      <c r="A1544" t="s">
        <v>1710</v>
      </c>
      <c r="B1544" t="s">
        <v>2654</v>
      </c>
      <c r="C1544" s="1">
        <v>45642</v>
      </c>
      <c r="D1544" t="s">
        <v>15</v>
      </c>
      <c r="E1544" t="s">
        <v>167</v>
      </c>
      <c r="F1544" t="s">
        <v>16</v>
      </c>
      <c r="G1544">
        <f>YEAR(tbl_Order[[#This Row],[OrderDate]])</f>
        <v>2024</v>
      </c>
      <c r="H1544">
        <f>MONTH(tbl_Order[[#This Row],[OrderDate]])</f>
        <v>12</v>
      </c>
      <c r="I1544" t="str">
        <f>TEXT(tbl_Order[[#This Row],[OrderDate]],"mmm")</f>
        <v>Dec</v>
      </c>
      <c r="J1544" s="3">
        <f>SUMIFS(tbl_OrderProduct[LinePrice],tbl_OrderProduct[OrderID],tbl_Order[[#This Row],[OrderID]])</f>
        <v>146.9</v>
      </c>
      <c r="K1544" s="3" cm="1">
        <f t="array" ref="K1544">tbl_Order[[#This Row],[Order Price]]*_xlfn.XLOOKUP(tbl_Order[[#This Row],[Order Year]],_xlfn.ANCHORARRAY('BYROW,BYCOL,MAP Exercises'!$J$111),'BYROW,BYCOL,MAP Exercises'!$L$111:$L$120)</f>
        <v>183.625</v>
      </c>
    </row>
    <row r="1545" spans="1:11" x14ac:dyDescent="0.4">
      <c r="A1545" t="s">
        <v>1711</v>
      </c>
      <c r="B1545" t="s">
        <v>1752</v>
      </c>
      <c r="C1545" s="1">
        <v>45644</v>
      </c>
      <c r="D1545" t="s">
        <v>17</v>
      </c>
      <c r="E1545" t="s">
        <v>20</v>
      </c>
      <c r="F1545" t="s">
        <v>16</v>
      </c>
      <c r="G1545">
        <f>YEAR(tbl_Order[[#This Row],[OrderDate]])</f>
        <v>2024</v>
      </c>
      <c r="H1545">
        <f>MONTH(tbl_Order[[#This Row],[OrderDate]])</f>
        <v>12</v>
      </c>
      <c r="I1545" t="str">
        <f>TEXT(tbl_Order[[#This Row],[OrderDate]],"mmm")</f>
        <v>Dec</v>
      </c>
      <c r="J1545" s="3">
        <f>SUMIFS(tbl_OrderProduct[LinePrice],tbl_OrderProduct[OrderID],tbl_Order[[#This Row],[OrderID]])</f>
        <v>97.990000000000009</v>
      </c>
      <c r="K1545" s="3" cm="1">
        <f t="array" ref="K1545">tbl_Order[[#This Row],[Order Price]]*_xlfn.XLOOKUP(tbl_Order[[#This Row],[Order Year]],_xlfn.ANCHORARRAY('BYROW,BYCOL,MAP Exercises'!$J$111),'BYROW,BYCOL,MAP Exercises'!$L$111:$L$120)</f>
        <v>122.48750000000001</v>
      </c>
    </row>
    <row r="1546" spans="1:11" x14ac:dyDescent="0.4">
      <c r="A1546" t="s">
        <v>1712</v>
      </c>
      <c r="B1546" t="s">
        <v>2163</v>
      </c>
      <c r="C1546" s="1">
        <v>45647</v>
      </c>
      <c r="D1546" t="s">
        <v>17</v>
      </c>
      <c r="E1546" t="s">
        <v>20</v>
      </c>
      <c r="F1546" t="s">
        <v>16</v>
      </c>
      <c r="G1546">
        <f>YEAR(tbl_Order[[#This Row],[OrderDate]])</f>
        <v>2024</v>
      </c>
      <c r="H1546">
        <f>MONTH(tbl_Order[[#This Row],[OrderDate]])</f>
        <v>12</v>
      </c>
      <c r="I1546" t="str">
        <f>TEXT(tbl_Order[[#This Row],[OrderDate]],"mmm")</f>
        <v>Dec</v>
      </c>
      <c r="J1546" s="3">
        <f>SUMIFS(tbl_OrderProduct[LinePrice],tbl_OrderProduct[OrderID],tbl_Order[[#This Row],[OrderID]])</f>
        <v>284.98</v>
      </c>
      <c r="K1546" s="3" cm="1">
        <f t="array" ref="K1546">tbl_Order[[#This Row],[Order Price]]*_xlfn.XLOOKUP(tbl_Order[[#This Row],[Order Year]],_xlfn.ANCHORARRAY('BYROW,BYCOL,MAP Exercises'!$J$111),'BYROW,BYCOL,MAP Exercises'!$L$111:$L$120)</f>
        <v>356.22500000000002</v>
      </c>
    </row>
    <row r="1547" spans="1:11" x14ac:dyDescent="0.4">
      <c r="A1547" t="s">
        <v>1713</v>
      </c>
      <c r="B1547" t="s">
        <v>1934</v>
      </c>
      <c r="C1547" s="1">
        <v>45648</v>
      </c>
      <c r="D1547" t="s">
        <v>17</v>
      </c>
      <c r="E1547" t="s">
        <v>18</v>
      </c>
      <c r="F1547" t="s">
        <v>16</v>
      </c>
      <c r="G1547">
        <f>YEAR(tbl_Order[[#This Row],[OrderDate]])</f>
        <v>2024</v>
      </c>
      <c r="H1547">
        <f>MONTH(tbl_Order[[#This Row],[OrderDate]])</f>
        <v>12</v>
      </c>
      <c r="I1547" t="str">
        <f>TEXT(tbl_Order[[#This Row],[OrderDate]],"mmm")</f>
        <v>Dec</v>
      </c>
      <c r="J1547" s="3">
        <f>SUMIFS(tbl_OrderProduct[LinePrice],tbl_OrderProduct[OrderID],tbl_Order[[#This Row],[OrderID]])</f>
        <v>12.95</v>
      </c>
      <c r="K1547" s="3" cm="1">
        <f t="array" ref="K1547">tbl_Order[[#This Row],[Order Price]]*_xlfn.XLOOKUP(tbl_Order[[#This Row],[Order Year]],_xlfn.ANCHORARRAY('BYROW,BYCOL,MAP Exercises'!$J$111),'BYROW,BYCOL,MAP Exercises'!$L$111:$L$120)</f>
        <v>16.1875</v>
      </c>
    </row>
    <row r="1548" spans="1:11" x14ac:dyDescent="0.4">
      <c r="A1548" t="s">
        <v>1714</v>
      </c>
      <c r="B1548" t="s">
        <v>2075</v>
      </c>
      <c r="C1548" s="1">
        <v>45650</v>
      </c>
      <c r="D1548" t="s">
        <v>166</v>
      </c>
      <c r="E1548" t="s">
        <v>20</v>
      </c>
      <c r="F1548" t="s">
        <v>16</v>
      </c>
      <c r="G1548">
        <f>YEAR(tbl_Order[[#This Row],[OrderDate]])</f>
        <v>2024</v>
      </c>
      <c r="H1548">
        <f>MONTH(tbl_Order[[#This Row],[OrderDate]])</f>
        <v>12</v>
      </c>
      <c r="I1548" t="str">
        <f>TEXT(tbl_Order[[#This Row],[OrderDate]],"mmm")</f>
        <v>Dec</v>
      </c>
      <c r="J1548" s="3">
        <f>SUMIFS(tbl_OrderProduct[LinePrice],tbl_OrderProduct[OrderID],tbl_Order[[#This Row],[OrderID]])</f>
        <v>196.88</v>
      </c>
      <c r="K1548" s="3" cm="1">
        <f t="array" ref="K1548">tbl_Order[[#This Row],[Order Price]]*_xlfn.XLOOKUP(tbl_Order[[#This Row],[Order Year]],_xlfn.ANCHORARRAY('BYROW,BYCOL,MAP Exercises'!$J$111),'BYROW,BYCOL,MAP Exercises'!$L$111:$L$120)</f>
        <v>246.1</v>
      </c>
    </row>
    <row r="1549" spans="1:11" x14ac:dyDescent="0.4">
      <c r="A1549" t="s">
        <v>1715</v>
      </c>
      <c r="B1549" t="s">
        <v>2329</v>
      </c>
      <c r="C1549" s="1">
        <v>45652</v>
      </c>
      <c r="D1549" t="s">
        <v>15</v>
      </c>
      <c r="E1549" t="s">
        <v>18</v>
      </c>
      <c r="F1549" t="s">
        <v>16</v>
      </c>
      <c r="G1549">
        <f>YEAR(tbl_Order[[#This Row],[OrderDate]])</f>
        <v>2024</v>
      </c>
      <c r="H1549">
        <f>MONTH(tbl_Order[[#This Row],[OrderDate]])</f>
        <v>12</v>
      </c>
      <c r="I1549" t="str">
        <f>TEXT(tbl_Order[[#This Row],[OrderDate]],"mmm")</f>
        <v>Dec</v>
      </c>
      <c r="J1549" s="3">
        <f>SUMIFS(tbl_OrderProduct[LinePrice],tbl_OrderProduct[OrderID],tbl_Order[[#This Row],[OrderID]])</f>
        <v>34.950000000000003</v>
      </c>
      <c r="K1549" s="3" cm="1">
        <f t="array" ref="K1549">tbl_Order[[#This Row],[Order Price]]*_xlfn.XLOOKUP(tbl_Order[[#This Row],[Order Year]],_xlfn.ANCHORARRAY('BYROW,BYCOL,MAP Exercises'!$J$111),'BYROW,BYCOL,MAP Exercises'!$L$111:$L$120)</f>
        <v>43.6875</v>
      </c>
    </row>
    <row r="1550" spans="1:11" x14ac:dyDescent="0.4">
      <c r="A1550" t="s">
        <v>1716</v>
      </c>
      <c r="B1550" t="s">
        <v>2655</v>
      </c>
      <c r="C1550" s="1">
        <v>45653</v>
      </c>
      <c r="D1550" t="s">
        <v>15</v>
      </c>
      <c r="E1550" t="s">
        <v>18</v>
      </c>
      <c r="F1550" t="s">
        <v>16</v>
      </c>
      <c r="G1550">
        <f>YEAR(tbl_Order[[#This Row],[OrderDate]])</f>
        <v>2024</v>
      </c>
      <c r="H1550">
        <f>MONTH(tbl_Order[[#This Row],[OrderDate]])</f>
        <v>12</v>
      </c>
      <c r="I1550" t="str">
        <f>TEXT(tbl_Order[[#This Row],[OrderDate]],"mmm")</f>
        <v>Dec</v>
      </c>
      <c r="J1550" s="3">
        <f>SUMIFS(tbl_OrderProduct[LinePrice],tbl_OrderProduct[OrderID],tbl_Order[[#This Row],[OrderID]])</f>
        <v>49.95</v>
      </c>
      <c r="K1550" s="3" cm="1">
        <f t="array" ref="K1550">tbl_Order[[#This Row],[Order Price]]*_xlfn.XLOOKUP(tbl_Order[[#This Row],[Order Year]],_xlfn.ANCHORARRAY('BYROW,BYCOL,MAP Exercises'!$J$111),'BYROW,BYCOL,MAP Exercises'!$L$111:$L$120)</f>
        <v>62.4375</v>
      </c>
    </row>
    <row r="1551" spans="1:11" x14ac:dyDescent="0.4">
      <c r="A1551" t="s">
        <v>1717</v>
      </c>
      <c r="B1551" t="s">
        <v>1748</v>
      </c>
      <c r="C1551" s="1">
        <v>45655</v>
      </c>
      <c r="D1551" t="s">
        <v>15</v>
      </c>
      <c r="E1551" t="s">
        <v>18</v>
      </c>
      <c r="F1551" t="s">
        <v>16</v>
      </c>
      <c r="G1551">
        <f>YEAR(tbl_Order[[#This Row],[OrderDate]])</f>
        <v>2024</v>
      </c>
      <c r="H1551">
        <f>MONTH(tbl_Order[[#This Row],[OrderDate]])</f>
        <v>12</v>
      </c>
      <c r="I1551" t="str">
        <f>TEXT(tbl_Order[[#This Row],[OrderDate]],"mmm")</f>
        <v>Dec</v>
      </c>
      <c r="J1551" s="3">
        <f>SUMIFS(tbl_OrderProduct[LinePrice],tbl_OrderProduct[OrderID],tbl_Order[[#This Row],[OrderID]])</f>
        <v>99.97999999999999</v>
      </c>
      <c r="K1551" s="3" cm="1">
        <f t="array" ref="K1551">tbl_Order[[#This Row],[Order Price]]*_xlfn.XLOOKUP(tbl_Order[[#This Row],[Order Year]],_xlfn.ANCHORARRAY('BYROW,BYCOL,MAP Exercises'!$J$111),'BYROW,BYCOL,MAP Exercises'!$L$111:$L$120)</f>
        <v>124.97499999999999</v>
      </c>
    </row>
    <row r="1552" spans="1:11" x14ac:dyDescent="0.4">
      <c r="A1552" t="s">
        <v>1718</v>
      </c>
      <c r="B1552" t="s">
        <v>2498</v>
      </c>
      <c r="C1552" s="1">
        <v>45657</v>
      </c>
      <c r="D1552" t="s">
        <v>17</v>
      </c>
      <c r="E1552" t="s">
        <v>167</v>
      </c>
      <c r="F1552" t="s">
        <v>16</v>
      </c>
      <c r="G1552">
        <f>YEAR(tbl_Order[[#This Row],[OrderDate]])</f>
        <v>2024</v>
      </c>
      <c r="H1552">
        <f>MONTH(tbl_Order[[#This Row],[OrderDate]])</f>
        <v>12</v>
      </c>
      <c r="I1552" t="str">
        <f>TEXT(tbl_Order[[#This Row],[OrderDate]],"mmm")</f>
        <v>Dec</v>
      </c>
      <c r="J1552" s="3">
        <f>SUMIFS(tbl_OrderProduct[LinePrice],tbl_OrderProduct[OrderID],tbl_Order[[#This Row],[OrderID]])</f>
        <v>54.99</v>
      </c>
      <c r="K1552" s="3" cm="1">
        <f t="array" ref="K1552">tbl_Order[[#This Row],[Order Price]]*_xlfn.XLOOKUP(tbl_Order[[#This Row],[Order Year]],_xlfn.ANCHORARRAY('BYROW,BYCOL,MAP Exercises'!$J$111),'BYROW,BYCOL,MAP Exercises'!$L$111:$L$120)</f>
        <v>68.737499999999997</v>
      </c>
    </row>
    <row r="1553" spans="1:11" x14ac:dyDescent="0.4">
      <c r="A1553" t="s">
        <v>1719</v>
      </c>
      <c r="B1553" t="s">
        <v>2624</v>
      </c>
      <c r="C1553" s="1">
        <v>45659</v>
      </c>
      <c r="D1553" t="s">
        <v>17</v>
      </c>
      <c r="E1553" t="s">
        <v>167</v>
      </c>
      <c r="F1553" t="s">
        <v>16</v>
      </c>
      <c r="G1553">
        <f>YEAR(tbl_Order[[#This Row],[OrderDate]])</f>
        <v>2025</v>
      </c>
      <c r="H1553">
        <f>MONTH(tbl_Order[[#This Row],[OrderDate]])</f>
        <v>1</v>
      </c>
      <c r="I1553" t="str">
        <f>TEXT(tbl_Order[[#This Row],[OrderDate]],"mmm")</f>
        <v>Jan</v>
      </c>
      <c r="J1553" s="3">
        <f>SUMIFS(tbl_OrderProduct[LinePrice],tbl_OrderProduct[OrderID],tbl_Order[[#This Row],[OrderID]])</f>
        <v>317.91000000000003</v>
      </c>
      <c r="K1553" s="3" cm="1">
        <f t="array" ref="K1553">tbl_Order[[#This Row],[Order Price]]*_xlfn.XLOOKUP(tbl_Order[[#This Row],[Order Year]],_xlfn.ANCHORARRAY('BYROW,BYCOL,MAP Exercises'!$J$111),'BYROW,BYCOL,MAP Exercises'!$L$111:$L$120)</f>
        <v>381.49200000000002</v>
      </c>
    </row>
    <row r="1554" spans="1:11" x14ac:dyDescent="0.4">
      <c r="A1554" t="s">
        <v>1720</v>
      </c>
      <c r="B1554" t="s">
        <v>2428</v>
      </c>
      <c r="C1554" s="1">
        <v>45662</v>
      </c>
      <c r="D1554" t="s">
        <v>17</v>
      </c>
      <c r="E1554" t="s">
        <v>167</v>
      </c>
      <c r="F1554" t="s">
        <v>16</v>
      </c>
      <c r="G1554">
        <f>YEAR(tbl_Order[[#This Row],[OrderDate]])</f>
        <v>2025</v>
      </c>
      <c r="H1554">
        <f>MONTH(tbl_Order[[#This Row],[OrderDate]])</f>
        <v>1</v>
      </c>
      <c r="I1554" t="str">
        <f>TEXT(tbl_Order[[#This Row],[OrderDate]],"mmm")</f>
        <v>Jan</v>
      </c>
      <c r="J1554" s="3">
        <f>SUMIFS(tbl_OrderProduct[LinePrice],tbl_OrderProduct[OrderID],tbl_Order[[#This Row],[OrderID]])</f>
        <v>169.85000000000002</v>
      </c>
      <c r="K1554" s="3" cm="1">
        <f t="array" ref="K1554">tbl_Order[[#This Row],[Order Price]]*_xlfn.XLOOKUP(tbl_Order[[#This Row],[Order Year]],_xlfn.ANCHORARRAY('BYROW,BYCOL,MAP Exercises'!$J$111),'BYROW,BYCOL,MAP Exercises'!$L$111:$L$120)</f>
        <v>203.82000000000002</v>
      </c>
    </row>
    <row r="1555" spans="1:11" x14ac:dyDescent="0.4">
      <c r="A1555" t="s">
        <v>1721</v>
      </c>
      <c r="B1555" t="s">
        <v>2312</v>
      </c>
      <c r="C1555" s="1">
        <v>45664</v>
      </c>
      <c r="D1555" t="s">
        <v>166</v>
      </c>
      <c r="E1555" t="s">
        <v>167</v>
      </c>
      <c r="F1555" t="s">
        <v>16</v>
      </c>
      <c r="G1555">
        <f>YEAR(tbl_Order[[#This Row],[OrderDate]])</f>
        <v>2025</v>
      </c>
      <c r="H1555">
        <f>MONTH(tbl_Order[[#This Row],[OrderDate]])</f>
        <v>1</v>
      </c>
      <c r="I1555" t="str">
        <f>TEXT(tbl_Order[[#This Row],[OrderDate]],"mmm")</f>
        <v>Jan</v>
      </c>
      <c r="J1555" s="3">
        <f>SUMIFS(tbl_OrderProduct[LinePrice],tbl_OrderProduct[OrderID],tbl_Order[[#This Row],[OrderID]])</f>
        <v>21.95</v>
      </c>
      <c r="K1555" s="3" cm="1">
        <f t="array" ref="K1555">tbl_Order[[#This Row],[Order Price]]*_xlfn.XLOOKUP(tbl_Order[[#This Row],[Order Year]],_xlfn.ANCHORARRAY('BYROW,BYCOL,MAP Exercises'!$J$111),'BYROW,BYCOL,MAP Exercises'!$L$111:$L$120)</f>
        <v>26.34</v>
      </c>
    </row>
    <row r="1556" spans="1:11" x14ac:dyDescent="0.4">
      <c r="A1556" t="s">
        <v>1722</v>
      </c>
      <c r="B1556" t="s">
        <v>1754</v>
      </c>
      <c r="C1556" s="1">
        <v>45668</v>
      </c>
      <c r="D1556" t="s">
        <v>15</v>
      </c>
      <c r="E1556" t="s">
        <v>18</v>
      </c>
      <c r="F1556" t="s">
        <v>16</v>
      </c>
      <c r="G1556">
        <f>YEAR(tbl_Order[[#This Row],[OrderDate]])</f>
        <v>2025</v>
      </c>
      <c r="H1556">
        <f>MONTH(tbl_Order[[#This Row],[OrderDate]])</f>
        <v>1</v>
      </c>
      <c r="I1556" t="str">
        <f>TEXT(tbl_Order[[#This Row],[OrderDate]],"mmm")</f>
        <v>Jan</v>
      </c>
      <c r="J1556" s="3">
        <f>SUMIFS(tbl_OrderProduct[LinePrice],tbl_OrderProduct[OrderID],tbl_Order[[#This Row],[OrderID]])</f>
        <v>96.9</v>
      </c>
      <c r="K1556" s="3" cm="1">
        <f t="array" ref="K1556">tbl_Order[[#This Row],[Order Price]]*_xlfn.XLOOKUP(tbl_Order[[#This Row],[Order Year]],_xlfn.ANCHORARRAY('BYROW,BYCOL,MAP Exercises'!$J$111),'BYROW,BYCOL,MAP Exercises'!$L$111:$L$120)</f>
        <v>116.28</v>
      </c>
    </row>
    <row r="1557" spans="1:11" x14ac:dyDescent="0.4">
      <c r="A1557" t="s">
        <v>1723</v>
      </c>
      <c r="B1557" t="s">
        <v>2539</v>
      </c>
      <c r="C1557" s="1">
        <v>45671</v>
      </c>
      <c r="D1557" t="s">
        <v>17</v>
      </c>
      <c r="E1557" t="s">
        <v>18</v>
      </c>
      <c r="F1557" t="s">
        <v>16</v>
      </c>
      <c r="G1557">
        <f>YEAR(tbl_Order[[#This Row],[OrderDate]])</f>
        <v>2025</v>
      </c>
      <c r="H1557">
        <f>MONTH(tbl_Order[[#This Row],[OrderDate]])</f>
        <v>1</v>
      </c>
      <c r="I1557" t="str">
        <f>TEXT(tbl_Order[[#This Row],[OrderDate]],"mmm")</f>
        <v>Jan</v>
      </c>
      <c r="J1557" s="3">
        <f>SUMIFS(tbl_OrderProduct[LinePrice],tbl_OrderProduct[OrderID],tbl_Order[[#This Row],[OrderID]])</f>
        <v>299.89</v>
      </c>
      <c r="K1557" s="3" cm="1">
        <f t="array" ref="K1557">tbl_Order[[#This Row],[Order Price]]*_xlfn.XLOOKUP(tbl_Order[[#This Row],[Order Year]],_xlfn.ANCHORARRAY('BYROW,BYCOL,MAP Exercises'!$J$111),'BYROW,BYCOL,MAP Exercises'!$L$111:$L$120)</f>
        <v>359.86799999999999</v>
      </c>
    </row>
    <row r="1558" spans="1:11" x14ac:dyDescent="0.4">
      <c r="A1558" t="s">
        <v>1724</v>
      </c>
      <c r="B1558" t="s">
        <v>1937</v>
      </c>
      <c r="C1558" s="1">
        <v>45674</v>
      </c>
      <c r="D1558" t="s">
        <v>17</v>
      </c>
      <c r="E1558" t="s">
        <v>20</v>
      </c>
      <c r="F1558" t="s">
        <v>16</v>
      </c>
      <c r="G1558">
        <f>YEAR(tbl_Order[[#This Row],[OrderDate]])</f>
        <v>2025</v>
      </c>
      <c r="H1558">
        <f>MONTH(tbl_Order[[#This Row],[OrderDate]])</f>
        <v>1</v>
      </c>
      <c r="I1558" t="str">
        <f>TEXT(tbl_Order[[#This Row],[OrderDate]],"mmm")</f>
        <v>Jan</v>
      </c>
      <c r="J1558" s="3">
        <f>SUMIFS(tbl_OrderProduct[LinePrice],tbl_OrderProduct[OrderID],tbl_Order[[#This Row],[OrderID]])</f>
        <v>93.43</v>
      </c>
      <c r="K1558" s="3" cm="1">
        <f t="array" ref="K1558">tbl_Order[[#This Row],[Order Price]]*_xlfn.XLOOKUP(tbl_Order[[#This Row],[Order Year]],_xlfn.ANCHORARRAY('BYROW,BYCOL,MAP Exercises'!$J$111),'BYROW,BYCOL,MAP Exercises'!$L$111:$L$120)</f>
        <v>112.116</v>
      </c>
    </row>
    <row r="1559" spans="1:11" x14ac:dyDescent="0.4">
      <c r="A1559" t="s">
        <v>1725</v>
      </c>
      <c r="B1559" t="s">
        <v>2054</v>
      </c>
      <c r="C1559" s="1">
        <v>45677</v>
      </c>
      <c r="D1559" t="s">
        <v>15</v>
      </c>
      <c r="E1559" t="s">
        <v>167</v>
      </c>
      <c r="F1559" t="s">
        <v>16</v>
      </c>
      <c r="G1559">
        <f>YEAR(tbl_Order[[#This Row],[OrderDate]])</f>
        <v>2025</v>
      </c>
      <c r="H1559">
        <f>MONTH(tbl_Order[[#This Row],[OrderDate]])</f>
        <v>1</v>
      </c>
      <c r="I1559" t="str">
        <f>TEXT(tbl_Order[[#This Row],[OrderDate]],"mmm")</f>
        <v>Jan</v>
      </c>
      <c r="J1559" s="3">
        <f>SUMIFS(tbl_OrderProduct[LinePrice],tbl_OrderProduct[OrderID],tbl_Order[[#This Row],[OrderID]])</f>
        <v>89.4</v>
      </c>
      <c r="K1559" s="3" cm="1">
        <f t="array" ref="K1559">tbl_Order[[#This Row],[Order Price]]*_xlfn.XLOOKUP(tbl_Order[[#This Row],[Order Year]],_xlfn.ANCHORARRAY('BYROW,BYCOL,MAP Exercises'!$J$111),'BYROW,BYCOL,MAP Exercises'!$L$111:$L$120)</f>
        <v>107.28</v>
      </c>
    </row>
    <row r="1560" spans="1:11" x14ac:dyDescent="0.4">
      <c r="A1560" t="s">
        <v>1726</v>
      </c>
      <c r="B1560" t="s">
        <v>1997</v>
      </c>
      <c r="C1560" s="1">
        <v>45679</v>
      </c>
      <c r="D1560" t="s">
        <v>17</v>
      </c>
      <c r="E1560" t="s">
        <v>18</v>
      </c>
      <c r="F1560" t="s">
        <v>16</v>
      </c>
      <c r="G1560">
        <f>YEAR(tbl_Order[[#This Row],[OrderDate]])</f>
        <v>2025</v>
      </c>
      <c r="H1560">
        <f>MONTH(tbl_Order[[#This Row],[OrderDate]])</f>
        <v>1</v>
      </c>
      <c r="I1560" t="str">
        <f>TEXT(tbl_Order[[#This Row],[OrderDate]],"mmm")</f>
        <v>Jan</v>
      </c>
      <c r="J1560" s="3">
        <f>SUMIFS(tbl_OrderProduct[LinePrice],tbl_OrderProduct[OrderID],tbl_Order[[#This Row],[OrderID]])</f>
        <v>105.95</v>
      </c>
      <c r="K1560" s="3" cm="1">
        <f t="array" ref="K1560">tbl_Order[[#This Row],[Order Price]]*_xlfn.XLOOKUP(tbl_Order[[#This Row],[Order Year]],_xlfn.ANCHORARRAY('BYROW,BYCOL,MAP Exercises'!$J$111),'BYROW,BYCOL,MAP Exercises'!$L$111:$L$120)</f>
        <v>127.14</v>
      </c>
    </row>
    <row r="1561" spans="1:11" x14ac:dyDescent="0.4">
      <c r="A1561" t="s">
        <v>1727</v>
      </c>
      <c r="B1561" t="s">
        <v>2661</v>
      </c>
      <c r="C1561" s="1">
        <v>45681</v>
      </c>
      <c r="D1561" t="s">
        <v>17</v>
      </c>
      <c r="E1561" t="s">
        <v>167</v>
      </c>
      <c r="F1561" t="s">
        <v>16</v>
      </c>
      <c r="G1561">
        <f>YEAR(tbl_Order[[#This Row],[OrderDate]])</f>
        <v>2025</v>
      </c>
      <c r="H1561">
        <f>MONTH(tbl_Order[[#This Row],[OrderDate]])</f>
        <v>1</v>
      </c>
      <c r="I1561" t="str">
        <f>TEXT(tbl_Order[[#This Row],[OrderDate]],"mmm")</f>
        <v>Jan</v>
      </c>
      <c r="J1561" s="3">
        <f>SUMIFS(tbl_OrderProduct[LinePrice],tbl_OrderProduct[OrderID],tbl_Order[[#This Row],[OrderID]])</f>
        <v>75.900000000000006</v>
      </c>
      <c r="K1561" s="3" cm="1">
        <f t="array" ref="K1561">tbl_Order[[#This Row],[Order Price]]*_xlfn.XLOOKUP(tbl_Order[[#This Row],[Order Year]],_xlfn.ANCHORARRAY('BYROW,BYCOL,MAP Exercises'!$J$111),'BYROW,BYCOL,MAP Exercises'!$L$111:$L$120)</f>
        <v>91.08</v>
      </c>
    </row>
    <row r="1562" spans="1:11" x14ac:dyDescent="0.4">
      <c r="A1562" t="s">
        <v>1728</v>
      </c>
      <c r="B1562" t="s">
        <v>2444</v>
      </c>
      <c r="C1562" s="1">
        <v>45685</v>
      </c>
      <c r="D1562" t="s">
        <v>15</v>
      </c>
      <c r="E1562" t="s">
        <v>18</v>
      </c>
      <c r="F1562" t="s">
        <v>16</v>
      </c>
      <c r="G1562">
        <f>YEAR(tbl_Order[[#This Row],[OrderDate]])</f>
        <v>2025</v>
      </c>
      <c r="H1562">
        <f>MONTH(tbl_Order[[#This Row],[OrderDate]])</f>
        <v>1</v>
      </c>
      <c r="I1562" t="str">
        <f>TEXT(tbl_Order[[#This Row],[OrderDate]],"mmm")</f>
        <v>Jan</v>
      </c>
      <c r="J1562" s="3">
        <f>SUMIFS(tbl_OrderProduct[LinePrice],tbl_OrderProduct[OrderID],tbl_Order[[#This Row],[OrderID]])</f>
        <v>230.48000000000002</v>
      </c>
      <c r="K1562" s="3" cm="1">
        <f t="array" ref="K1562">tbl_Order[[#This Row],[Order Price]]*_xlfn.XLOOKUP(tbl_Order[[#This Row],[Order Year]],_xlfn.ANCHORARRAY('BYROW,BYCOL,MAP Exercises'!$J$111),'BYROW,BYCOL,MAP Exercises'!$L$111:$L$120)</f>
        <v>276.57600000000002</v>
      </c>
    </row>
    <row r="1563" spans="1:11" x14ac:dyDescent="0.4">
      <c r="A1563" t="s">
        <v>1729</v>
      </c>
      <c r="B1563" t="s">
        <v>2189</v>
      </c>
      <c r="C1563" s="1">
        <v>45687</v>
      </c>
      <c r="D1563" t="s">
        <v>17</v>
      </c>
      <c r="E1563" t="s">
        <v>20</v>
      </c>
      <c r="F1563" t="s">
        <v>16</v>
      </c>
      <c r="G1563">
        <f>YEAR(tbl_Order[[#This Row],[OrderDate]])</f>
        <v>2025</v>
      </c>
      <c r="H1563">
        <f>MONTH(tbl_Order[[#This Row],[OrderDate]])</f>
        <v>1</v>
      </c>
      <c r="I1563" t="str">
        <f>TEXT(tbl_Order[[#This Row],[OrderDate]],"mmm")</f>
        <v>Jan</v>
      </c>
      <c r="J1563" s="3">
        <f>SUMIFS(tbl_OrderProduct[LinePrice],tbl_OrderProduct[OrderID],tbl_Order[[#This Row],[OrderID]])</f>
        <v>55.95</v>
      </c>
      <c r="K1563" s="3" cm="1">
        <f t="array" ref="K1563">tbl_Order[[#This Row],[Order Price]]*_xlfn.XLOOKUP(tbl_Order[[#This Row],[Order Year]],_xlfn.ANCHORARRAY('BYROW,BYCOL,MAP Exercises'!$J$111),'BYROW,BYCOL,MAP Exercises'!$L$111:$L$120)</f>
        <v>67.14</v>
      </c>
    </row>
    <row r="1564" spans="1:11" x14ac:dyDescent="0.4">
      <c r="A1564" t="s">
        <v>1730</v>
      </c>
      <c r="B1564" t="s">
        <v>2479</v>
      </c>
      <c r="C1564" s="1">
        <v>45693</v>
      </c>
      <c r="D1564" t="s">
        <v>15</v>
      </c>
      <c r="E1564" t="s">
        <v>18</v>
      </c>
      <c r="F1564" t="s">
        <v>19</v>
      </c>
      <c r="G1564">
        <f>YEAR(tbl_Order[[#This Row],[OrderDate]])</f>
        <v>2025</v>
      </c>
      <c r="H1564">
        <f>MONTH(tbl_Order[[#This Row],[OrderDate]])</f>
        <v>2</v>
      </c>
      <c r="I1564" t="str">
        <f>TEXT(tbl_Order[[#This Row],[OrderDate]],"mmm")</f>
        <v>Feb</v>
      </c>
      <c r="J1564" s="3">
        <f>SUMIFS(tbl_OrderProduct[LinePrice],tbl_OrderProduct[OrderID],tbl_Order[[#This Row],[OrderID]])</f>
        <v>71.990000000000009</v>
      </c>
      <c r="K1564" s="3" cm="1">
        <f t="array" ref="K1564">tbl_Order[[#This Row],[Order Price]]*_xlfn.XLOOKUP(tbl_Order[[#This Row],[Order Year]],_xlfn.ANCHORARRAY('BYROW,BYCOL,MAP Exercises'!$J$111),'BYROW,BYCOL,MAP Exercises'!$L$111:$L$120)</f>
        <v>86.388000000000005</v>
      </c>
    </row>
    <row r="1565" spans="1:11" x14ac:dyDescent="0.4">
      <c r="A1565" t="s">
        <v>1731</v>
      </c>
      <c r="B1565" t="s">
        <v>1959</v>
      </c>
      <c r="C1565" s="1">
        <v>45697</v>
      </c>
      <c r="D1565" t="s">
        <v>15</v>
      </c>
      <c r="E1565" t="s">
        <v>167</v>
      </c>
      <c r="F1565" t="s">
        <v>21</v>
      </c>
      <c r="G1565">
        <f>YEAR(tbl_Order[[#This Row],[OrderDate]])</f>
        <v>2025</v>
      </c>
      <c r="H1565">
        <f>MONTH(tbl_Order[[#This Row],[OrderDate]])</f>
        <v>2</v>
      </c>
      <c r="I1565" t="str">
        <f>TEXT(tbl_Order[[#This Row],[OrderDate]],"mmm")</f>
        <v>Feb</v>
      </c>
      <c r="J1565" s="3">
        <f>SUMIFS(tbl_OrderProduct[LinePrice],tbl_OrderProduct[OrderID],tbl_Order[[#This Row],[OrderID]])</f>
        <v>33.5</v>
      </c>
      <c r="K1565" s="3" cm="1">
        <f t="array" ref="K1565">tbl_Order[[#This Row],[Order Price]]*_xlfn.XLOOKUP(tbl_Order[[#This Row],[Order Year]],_xlfn.ANCHORARRAY('BYROW,BYCOL,MAP Exercises'!$J$111),'BYROW,BYCOL,MAP Exercises'!$L$111:$L$120)</f>
        <v>40.199999999999996</v>
      </c>
    </row>
    <row r="1566" spans="1:11" x14ac:dyDescent="0.4">
      <c r="A1566" t="s">
        <v>1732</v>
      </c>
      <c r="B1566" t="s">
        <v>1922</v>
      </c>
      <c r="C1566" s="1">
        <v>45701</v>
      </c>
      <c r="D1566" t="s">
        <v>17</v>
      </c>
      <c r="E1566" t="s">
        <v>18</v>
      </c>
      <c r="F1566" t="s">
        <v>21</v>
      </c>
      <c r="G1566">
        <f>YEAR(tbl_Order[[#This Row],[OrderDate]])</f>
        <v>2025</v>
      </c>
      <c r="H1566">
        <f>MONTH(tbl_Order[[#This Row],[OrderDate]])</f>
        <v>2</v>
      </c>
      <c r="I1566" t="str">
        <f>TEXT(tbl_Order[[#This Row],[OrderDate]],"mmm")</f>
        <v>Feb</v>
      </c>
      <c r="J1566" s="3">
        <f>SUMIFS(tbl_OrderProduct[LinePrice],tbl_OrderProduct[OrderID],tbl_Order[[#This Row],[OrderID]])</f>
        <v>49</v>
      </c>
      <c r="K1566" s="3" cm="1">
        <f t="array" ref="K1566">tbl_Order[[#This Row],[Order Price]]*_xlfn.XLOOKUP(tbl_Order[[#This Row],[Order Year]],_xlfn.ANCHORARRAY('BYROW,BYCOL,MAP Exercises'!$J$111),'BYROW,BYCOL,MAP Exercises'!$L$111:$L$120)</f>
        <v>58.8</v>
      </c>
    </row>
    <row r="1567" spans="1:11" x14ac:dyDescent="0.4">
      <c r="A1567" t="s">
        <v>1733</v>
      </c>
      <c r="B1567" t="s">
        <v>2148</v>
      </c>
      <c r="C1567" s="1">
        <v>45703</v>
      </c>
      <c r="D1567" t="s">
        <v>15</v>
      </c>
      <c r="E1567" t="s">
        <v>167</v>
      </c>
      <c r="F1567" t="s">
        <v>21</v>
      </c>
      <c r="G1567">
        <f>YEAR(tbl_Order[[#This Row],[OrderDate]])</f>
        <v>2025</v>
      </c>
      <c r="H1567">
        <f>MONTH(tbl_Order[[#This Row],[OrderDate]])</f>
        <v>2</v>
      </c>
      <c r="I1567" t="str">
        <f>TEXT(tbl_Order[[#This Row],[OrderDate]],"mmm")</f>
        <v>Feb</v>
      </c>
      <c r="J1567" s="3">
        <f>SUMIFS(tbl_OrderProduct[LinePrice],tbl_OrderProduct[OrderID],tbl_Order[[#This Row],[OrderID]])</f>
        <v>287.33</v>
      </c>
      <c r="K1567" s="3" cm="1">
        <f t="array" ref="K1567">tbl_Order[[#This Row],[Order Price]]*_xlfn.XLOOKUP(tbl_Order[[#This Row],[Order Year]],_xlfn.ANCHORARRAY('BYROW,BYCOL,MAP Exercises'!$J$111),'BYROW,BYCOL,MAP Exercises'!$L$111:$L$120)</f>
        <v>344.79599999999999</v>
      </c>
    </row>
    <row r="1568" spans="1:11" x14ac:dyDescent="0.4">
      <c r="A1568" t="s">
        <v>1734</v>
      </c>
      <c r="B1568" t="s">
        <v>1770</v>
      </c>
      <c r="C1568" s="1">
        <v>45705</v>
      </c>
      <c r="D1568" t="s">
        <v>166</v>
      </c>
      <c r="E1568" t="s">
        <v>167</v>
      </c>
      <c r="F1568" t="s">
        <v>19</v>
      </c>
      <c r="G1568">
        <f>YEAR(tbl_Order[[#This Row],[OrderDate]])</f>
        <v>2025</v>
      </c>
      <c r="H1568">
        <f>MONTH(tbl_Order[[#This Row],[OrderDate]])</f>
        <v>2</v>
      </c>
      <c r="I1568" t="str">
        <f>TEXT(tbl_Order[[#This Row],[OrderDate]],"mmm")</f>
        <v>Feb</v>
      </c>
      <c r="J1568" s="3">
        <f>SUMIFS(tbl_OrderProduct[LinePrice],tbl_OrderProduct[OrderID],tbl_Order[[#This Row],[OrderID]])</f>
        <v>187.89999999999998</v>
      </c>
      <c r="K1568" s="3" cm="1">
        <f t="array" ref="K1568">tbl_Order[[#This Row],[Order Price]]*_xlfn.XLOOKUP(tbl_Order[[#This Row],[Order Year]],_xlfn.ANCHORARRAY('BYROW,BYCOL,MAP Exercises'!$J$111),'BYROW,BYCOL,MAP Exercises'!$L$111:$L$120)</f>
        <v>225.47999999999996</v>
      </c>
    </row>
    <row r="1569" spans="1:11" x14ac:dyDescent="0.4">
      <c r="A1569" t="s">
        <v>1735</v>
      </c>
      <c r="B1569" t="s">
        <v>2170</v>
      </c>
      <c r="C1569" s="1">
        <v>45708</v>
      </c>
      <c r="D1569" t="s">
        <v>166</v>
      </c>
      <c r="E1569" t="s">
        <v>20</v>
      </c>
      <c r="F1569" t="s">
        <v>19</v>
      </c>
      <c r="G1569">
        <f>YEAR(tbl_Order[[#This Row],[OrderDate]])</f>
        <v>2025</v>
      </c>
      <c r="H1569">
        <f>MONTH(tbl_Order[[#This Row],[OrderDate]])</f>
        <v>2</v>
      </c>
      <c r="I1569" t="str">
        <f>TEXT(tbl_Order[[#This Row],[OrderDate]],"mmm")</f>
        <v>Feb</v>
      </c>
      <c r="J1569" s="3">
        <f>SUMIFS(tbl_OrderProduct[LinePrice],tbl_OrderProduct[OrderID],tbl_Order[[#This Row],[OrderID]])</f>
        <v>81</v>
      </c>
      <c r="K1569" s="3" cm="1">
        <f t="array" ref="K1569">tbl_Order[[#This Row],[Order Price]]*_xlfn.XLOOKUP(tbl_Order[[#This Row],[Order Year]],_xlfn.ANCHORARRAY('BYROW,BYCOL,MAP Exercises'!$J$111),'BYROW,BYCOL,MAP Exercises'!$L$111:$L$120)</f>
        <v>97.2</v>
      </c>
    </row>
    <row r="1570" spans="1:11" x14ac:dyDescent="0.4">
      <c r="A1570" t="s">
        <v>1736</v>
      </c>
      <c r="B1570" t="s">
        <v>1967</v>
      </c>
      <c r="C1570" s="1">
        <v>45709</v>
      </c>
      <c r="D1570" t="s">
        <v>15</v>
      </c>
      <c r="E1570" t="s">
        <v>167</v>
      </c>
      <c r="F1570" t="s">
        <v>19</v>
      </c>
      <c r="G1570">
        <f>YEAR(tbl_Order[[#This Row],[OrderDate]])</f>
        <v>2025</v>
      </c>
      <c r="H1570">
        <f>MONTH(tbl_Order[[#This Row],[OrderDate]])</f>
        <v>2</v>
      </c>
      <c r="I1570" t="str">
        <f>TEXT(tbl_Order[[#This Row],[OrderDate]],"mmm")</f>
        <v>Feb</v>
      </c>
      <c r="J1570" s="3">
        <f>SUMIFS(tbl_OrderProduct[LinePrice],tbl_OrderProduct[OrderID],tbl_Order[[#This Row],[OrderID]])</f>
        <v>121.94000000000001</v>
      </c>
      <c r="K1570" s="3" cm="1">
        <f t="array" ref="K1570">tbl_Order[[#This Row],[Order Price]]*_xlfn.XLOOKUP(tbl_Order[[#This Row],[Order Year]],_xlfn.ANCHORARRAY('BYROW,BYCOL,MAP Exercises'!$J$111),'BYROW,BYCOL,MAP Exercises'!$L$111:$L$120)</f>
        <v>146.328</v>
      </c>
    </row>
    <row r="1571" spans="1:11" x14ac:dyDescent="0.4">
      <c r="A1571" t="s">
        <v>1737</v>
      </c>
      <c r="B1571" t="s">
        <v>2108</v>
      </c>
      <c r="C1571" s="1">
        <v>45715</v>
      </c>
      <c r="D1571" t="s">
        <v>15</v>
      </c>
      <c r="E1571" t="s">
        <v>167</v>
      </c>
      <c r="F1571" t="s">
        <v>21</v>
      </c>
      <c r="G1571">
        <f>YEAR(tbl_Order[[#This Row],[OrderDate]])</f>
        <v>2025</v>
      </c>
      <c r="H1571">
        <f>MONTH(tbl_Order[[#This Row],[OrderDate]])</f>
        <v>2</v>
      </c>
      <c r="I1571" t="str">
        <f>TEXT(tbl_Order[[#This Row],[OrderDate]],"mmm")</f>
        <v>Feb</v>
      </c>
      <c r="J1571" s="3">
        <f>SUMIFS(tbl_OrderProduct[LinePrice],tbl_OrderProduct[OrderID],tbl_Order[[#This Row],[OrderID]])</f>
        <v>20.49</v>
      </c>
      <c r="K1571" s="3" cm="1">
        <f t="array" ref="K1571">tbl_Order[[#This Row],[Order Price]]*_xlfn.XLOOKUP(tbl_Order[[#This Row],[Order Year]],_xlfn.ANCHORARRAY('BYROW,BYCOL,MAP Exercises'!$J$111),'BYROW,BYCOL,MAP Exercises'!$L$111:$L$120)</f>
        <v>24.587999999999997</v>
      </c>
    </row>
    <row r="1572" spans="1:11" x14ac:dyDescent="0.4">
      <c r="A1572" t="s">
        <v>1738</v>
      </c>
      <c r="B1572" t="s">
        <v>2620</v>
      </c>
      <c r="C1572" s="1">
        <v>45718</v>
      </c>
      <c r="D1572" t="s">
        <v>15</v>
      </c>
      <c r="E1572" t="s">
        <v>18</v>
      </c>
      <c r="F1572" t="s">
        <v>21</v>
      </c>
      <c r="G1572">
        <f>YEAR(tbl_Order[[#This Row],[OrderDate]])</f>
        <v>2025</v>
      </c>
      <c r="H1572">
        <f>MONTH(tbl_Order[[#This Row],[OrderDate]])</f>
        <v>3</v>
      </c>
      <c r="I1572" t="str">
        <f>TEXT(tbl_Order[[#This Row],[OrderDate]],"mmm")</f>
        <v>Mar</v>
      </c>
      <c r="J1572" s="3">
        <f>SUMIFS(tbl_OrderProduct[LinePrice],tbl_OrderProduct[OrderID],tbl_Order[[#This Row],[OrderID]])</f>
        <v>108.43</v>
      </c>
      <c r="K1572" s="3" cm="1">
        <f t="array" ref="K1572">tbl_Order[[#This Row],[Order Price]]*_xlfn.XLOOKUP(tbl_Order[[#This Row],[Order Year]],_xlfn.ANCHORARRAY('BYROW,BYCOL,MAP Exercises'!$J$111),'BYROW,BYCOL,MAP Exercises'!$L$111:$L$120)</f>
        <v>130.11600000000001</v>
      </c>
    </row>
    <row r="1573" spans="1:11" x14ac:dyDescent="0.4">
      <c r="A1573" t="s">
        <v>1739</v>
      </c>
      <c r="B1573" t="s">
        <v>2172</v>
      </c>
      <c r="C1573" s="1">
        <v>45722</v>
      </c>
      <c r="D1573" t="s">
        <v>15</v>
      </c>
      <c r="E1573" t="s">
        <v>167</v>
      </c>
      <c r="F1573" t="s">
        <v>19</v>
      </c>
      <c r="G1573">
        <f>YEAR(tbl_Order[[#This Row],[OrderDate]])</f>
        <v>2025</v>
      </c>
      <c r="H1573">
        <f>MONTH(tbl_Order[[#This Row],[OrderDate]])</f>
        <v>3</v>
      </c>
      <c r="I1573" t="str">
        <f>TEXT(tbl_Order[[#This Row],[OrderDate]],"mmm")</f>
        <v>Mar</v>
      </c>
      <c r="J1573" s="3">
        <f>SUMIFS(tbl_OrderProduct[LinePrice],tbl_OrderProduct[OrderID],tbl_Order[[#This Row],[OrderID]])</f>
        <v>17.5</v>
      </c>
      <c r="K1573" s="3" cm="1">
        <f t="array" ref="K1573">tbl_Order[[#This Row],[Order Price]]*_xlfn.XLOOKUP(tbl_Order[[#This Row],[Order Year]],_xlfn.ANCHORARRAY('BYROW,BYCOL,MAP Exercises'!$J$111),'BYROW,BYCOL,MAP Exercises'!$L$111:$L$120)</f>
        <v>21</v>
      </c>
    </row>
    <row r="1574" spans="1:11" x14ac:dyDescent="0.4">
      <c r="A1574" t="s">
        <v>1740</v>
      </c>
      <c r="B1574" t="s">
        <v>2220</v>
      </c>
      <c r="C1574" s="1">
        <v>45727</v>
      </c>
      <c r="D1574" t="s">
        <v>17</v>
      </c>
      <c r="E1574" t="s">
        <v>167</v>
      </c>
      <c r="F1574" t="s">
        <v>21</v>
      </c>
      <c r="G1574">
        <f>YEAR(tbl_Order[[#This Row],[OrderDate]])</f>
        <v>2025</v>
      </c>
      <c r="H1574">
        <f>MONTH(tbl_Order[[#This Row],[OrderDate]])</f>
        <v>3</v>
      </c>
      <c r="I1574" t="str">
        <f>TEXT(tbl_Order[[#This Row],[OrderDate]],"mmm")</f>
        <v>Mar</v>
      </c>
      <c r="J1574" s="3">
        <f>SUMIFS(tbl_OrderProduct[LinePrice],tbl_OrderProduct[OrderID],tbl_Order[[#This Row],[OrderID]])</f>
        <v>98.95</v>
      </c>
      <c r="K1574" s="3" cm="1">
        <f t="array" ref="K1574">tbl_Order[[#This Row],[Order Price]]*_xlfn.XLOOKUP(tbl_Order[[#This Row],[Order Year]],_xlfn.ANCHORARRAY('BYROW,BYCOL,MAP Exercises'!$J$111),'BYROW,BYCOL,MAP Exercises'!$L$111:$L$120)</f>
        <v>118.74</v>
      </c>
    </row>
    <row r="1575" spans="1:11" x14ac:dyDescent="0.4">
      <c r="A1575" t="s">
        <v>1741</v>
      </c>
      <c r="B1575" t="s">
        <v>2525</v>
      </c>
      <c r="C1575" s="1">
        <v>45731</v>
      </c>
      <c r="D1575" t="s">
        <v>15</v>
      </c>
      <c r="E1575" t="s">
        <v>20</v>
      </c>
      <c r="F1575" t="s">
        <v>19</v>
      </c>
      <c r="G1575">
        <f>YEAR(tbl_Order[[#This Row],[OrderDate]])</f>
        <v>2025</v>
      </c>
      <c r="H1575">
        <f>MONTH(tbl_Order[[#This Row],[OrderDate]])</f>
        <v>3</v>
      </c>
      <c r="I1575" t="str">
        <f>TEXT(tbl_Order[[#This Row],[OrderDate]],"mmm")</f>
        <v>Mar</v>
      </c>
      <c r="J1575" s="3">
        <f>SUMIFS(tbl_OrderProduct[LinePrice],tbl_OrderProduct[OrderID],tbl_Order[[#This Row],[OrderID]])</f>
        <v>49</v>
      </c>
      <c r="K1575" s="3" cm="1">
        <f t="array" ref="K1575">tbl_Order[[#This Row],[Order Price]]*_xlfn.XLOOKUP(tbl_Order[[#This Row],[Order Year]],_xlfn.ANCHORARRAY('BYROW,BYCOL,MAP Exercises'!$J$111),'BYROW,BYCOL,MAP Exercises'!$L$111:$L$120)</f>
        <v>58.8</v>
      </c>
    </row>
    <row r="1576" spans="1:11" x14ac:dyDescent="0.4">
      <c r="A1576" t="s">
        <v>1742</v>
      </c>
      <c r="B1576" t="s">
        <v>2519</v>
      </c>
      <c r="C1576" s="1">
        <v>45736</v>
      </c>
      <c r="D1576" t="s">
        <v>15</v>
      </c>
      <c r="E1576" t="s">
        <v>167</v>
      </c>
      <c r="F1576" t="s">
        <v>21</v>
      </c>
      <c r="G1576">
        <f>YEAR(tbl_Order[[#This Row],[OrderDate]])</f>
        <v>2025</v>
      </c>
      <c r="H1576">
        <f>MONTH(tbl_Order[[#This Row],[OrderDate]])</f>
        <v>3</v>
      </c>
      <c r="I1576" t="str">
        <f>TEXT(tbl_Order[[#This Row],[OrderDate]],"mmm")</f>
        <v>Mar</v>
      </c>
      <c r="J1576" s="3">
        <f>SUMIFS(tbl_OrderProduct[LinePrice],tbl_OrderProduct[OrderID],tbl_Order[[#This Row],[OrderID]])</f>
        <v>104.97</v>
      </c>
      <c r="K1576" s="3" cm="1">
        <f t="array" ref="K1576">tbl_Order[[#This Row],[Order Price]]*_xlfn.XLOOKUP(tbl_Order[[#This Row],[Order Year]],_xlfn.ANCHORARRAY('BYROW,BYCOL,MAP Exercises'!$J$111),'BYROW,BYCOL,MAP Exercises'!$L$111:$L$120)</f>
        <v>125.964</v>
      </c>
    </row>
    <row r="1577" spans="1:11" x14ac:dyDescent="0.4">
      <c r="A1577" t="s">
        <v>1743</v>
      </c>
      <c r="B1577" t="s">
        <v>2631</v>
      </c>
      <c r="C1577" s="1">
        <v>45740</v>
      </c>
      <c r="D1577" t="s">
        <v>15</v>
      </c>
      <c r="E1577" t="s">
        <v>18</v>
      </c>
      <c r="F1577" t="s">
        <v>19</v>
      </c>
      <c r="G1577">
        <f>YEAR(tbl_Order[[#This Row],[OrderDate]])</f>
        <v>2025</v>
      </c>
      <c r="H1577">
        <f>MONTH(tbl_Order[[#This Row],[OrderDate]])</f>
        <v>3</v>
      </c>
      <c r="I1577" t="str">
        <f>TEXT(tbl_Order[[#This Row],[OrderDate]],"mmm")</f>
        <v>Mar</v>
      </c>
      <c r="J1577" s="3">
        <f>SUMIFS(tbl_OrderProduct[LinePrice],tbl_OrderProduct[OrderID],tbl_Order[[#This Row],[OrderID]])</f>
        <v>60.85</v>
      </c>
      <c r="K1577" s="3" cm="1">
        <f t="array" ref="K1577">tbl_Order[[#This Row],[Order Price]]*_xlfn.XLOOKUP(tbl_Order[[#This Row],[Order Year]],_xlfn.ANCHORARRAY('BYROW,BYCOL,MAP Exercises'!$J$111),'BYROW,BYCOL,MAP Exercises'!$L$111:$L$120)</f>
        <v>73.02</v>
      </c>
    </row>
    <row r="1578" spans="1:11" x14ac:dyDescent="0.4">
      <c r="A1578" t="s">
        <v>1744</v>
      </c>
      <c r="B1578" t="s">
        <v>2425</v>
      </c>
      <c r="C1578" s="1">
        <v>45742</v>
      </c>
      <c r="D1578" t="s">
        <v>15</v>
      </c>
      <c r="E1578" t="s">
        <v>167</v>
      </c>
      <c r="F1578" t="s">
        <v>19</v>
      </c>
      <c r="G1578">
        <f>YEAR(tbl_Order[[#This Row],[OrderDate]])</f>
        <v>2025</v>
      </c>
      <c r="H1578">
        <f>MONTH(tbl_Order[[#This Row],[OrderDate]])</f>
        <v>3</v>
      </c>
      <c r="I1578" t="str">
        <f>TEXT(tbl_Order[[#This Row],[OrderDate]],"mmm")</f>
        <v>Mar</v>
      </c>
      <c r="J1578" s="3">
        <f>SUMIFS(tbl_OrderProduct[LinePrice],tbl_OrderProduct[OrderID],tbl_Order[[#This Row],[OrderID]])</f>
        <v>110.49000000000001</v>
      </c>
      <c r="K1578" s="3" cm="1">
        <f t="array" ref="K1578">tbl_Order[[#This Row],[Order Price]]*_xlfn.XLOOKUP(tbl_Order[[#This Row],[Order Year]],_xlfn.ANCHORARRAY('BYROW,BYCOL,MAP Exercises'!$J$111),'BYROW,BYCOL,MAP Exercises'!$L$111:$L$120)</f>
        <v>132.58799999999999</v>
      </c>
    </row>
    <row r="1579" spans="1:11" x14ac:dyDescent="0.4">
      <c r="A1579" t="s">
        <v>1745</v>
      </c>
      <c r="B1579" t="s">
        <v>1760</v>
      </c>
      <c r="C1579" s="1">
        <v>45748</v>
      </c>
      <c r="D1579" t="s">
        <v>15</v>
      </c>
      <c r="E1579" t="s">
        <v>18</v>
      </c>
      <c r="F1579" t="s">
        <v>21</v>
      </c>
      <c r="G1579">
        <f>YEAR(tbl_Order[[#This Row],[OrderDate]])</f>
        <v>2025</v>
      </c>
      <c r="H1579">
        <f>MONTH(tbl_Order[[#This Row],[OrderDate]])</f>
        <v>4</v>
      </c>
      <c r="I1579" t="str">
        <f>TEXT(tbl_Order[[#This Row],[OrderDate]],"mmm")</f>
        <v>Apr</v>
      </c>
      <c r="J1579" s="3">
        <f>SUMIFS(tbl_OrderProduct[LinePrice],tbl_OrderProduct[OrderID],tbl_Order[[#This Row],[OrderID]])</f>
        <v>251.4</v>
      </c>
      <c r="K1579" s="3" cm="1">
        <f t="array" ref="K1579">tbl_Order[[#This Row],[Order Price]]*_xlfn.XLOOKUP(tbl_Order[[#This Row],[Order Year]],_xlfn.ANCHORARRAY('BYROW,BYCOL,MAP Exercises'!$J$111),'BYROW,BYCOL,MAP Exercises'!$L$111:$L$120)</f>
        <v>301.68</v>
      </c>
    </row>
    <row r="1580" spans="1:11" x14ac:dyDescent="0.4">
      <c r="A1580" t="s">
        <v>1746</v>
      </c>
      <c r="B1580" t="s">
        <v>2194</v>
      </c>
      <c r="C1580" s="1">
        <v>45751</v>
      </c>
      <c r="D1580" t="s">
        <v>17</v>
      </c>
      <c r="E1580" t="s">
        <v>167</v>
      </c>
      <c r="F1580" t="s">
        <v>21</v>
      </c>
      <c r="G1580">
        <f>YEAR(tbl_Order[[#This Row],[OrderDate]])</f>
        <v>2025</v>
      </c>
      <c r="H1580">
        <f>MONTH(tbl_Order[[#This Row],[OrderDate]])</f>
        <v>4</v>
      </c>
      <c r="I1580" t="str">
        <f>TEXT(tbl_Order[[#This Row],[OrderDate]],"mmm")</f>
        <v>Apr</v>
      </c>
      <c r="J1580" s="3">
        <f>SUMIFS(tbl_OrderProduct[LinePrice],tbl_OrderProduct[OrderID],tbl_Order[[#This Row],[OrderID]])</f>
        <v>87.490000000000009</v>
      </c>
      <c r="K1580" s="3" cm="1">
        <f t="array" ref="K1580">tbl_Order[[#This Row],[Order Price]]*_xlfn.XLOOKUP(tbl_Order[[#This Row],[Order Year]],_xlfn.ANCHORARRAY('BYROW,BYCOL,MAP Exercises'!$J$111),'BYROW,BYCOL,MAP Exercises'!$L$111:$L$120)</f>
        <v>104.98800000000001</v>
      </c>
    </row>
    <row r="1581" spans="1:11" x14ac:dyDescent="0.4">
      <c r="A1581" t="s">
        <v>1747</v>
      </c>
      <c r="B1581" t="s">
        <v>1754</v>
      </c>
      <c r="C1581" s="1">
        <v>45752</v>
      </c>
      <c r="D1581" t="s">
        <v>15</v>
      </c>
      <c r="E1581" t="s">
        <v>167</v>
      </c>
      <c r="F1581" t="s">
        <v>21</v>
      </c>
      <c r="G1581">
        <f>YEAR(tbl_Order[[#This Row],[OrderDate]])</f>
        <v>2025</v>
      </c>
      <c r="H1581">
        <f>MONTH(tbl_Order[[#This Row],[OrderDate]])</f>
        <v>4</v>
      </c>
      <c r="I1581" t="str">
        <f>TEXT(tbl_Order[[#This Row],[OrderDate]],"mmm")</f>
        <v>Apr</v>
      </c>
      <c r="J1581" s="3">
        <f>SUMIFS(tbl_OrderProduct[LinePrice],tbl_OrderProduct[OrderID],tbl_Order[[#This Row],[OrderID]])</f>
        <v>80.47</v>
      </c>
      <c r="K1581" s="3" cm="1">
        <f t="array" ref="K1581">tbl_Order[[#This Row],[Order Price]]*_xlfn.XLOOKUP(tbl_Order[[#This Row],[Order Year]],_xlfn.ANCHORARRAY('BYROW,BYCOL,MAP Exercises'!$J$111),'BYROW,BYCOL,MAP Exercises'!$L$111:$L$120)</f>
        <v>96.563999999999993</v>
      </c>
    </row>
    <row r="1582" spans="1:11" x14ac:dyDescent="0.4">
      <c r="C1582" s="1"/>
    </row>
    <row r="1583" spans="1:11" x14ac:dyDescent="0.4">
      <c r="C1583" s="1"/>
    </row>
    <row r="1584" spans="1:11" x14ac:dyDescent="0.4">
      <c r="C1584" s="1"/>
    </row>
    <row r="1585" spans="3:3" x14ac:dyDescent="0.4">
      <c r="C1585" s="1"/>
    </row>
    <row r="1586" spans="3:3" x14ac:dyDescent="0.4">
      <c r="C1586" s="1"/>
    </row>
    <row r="1587" spans="3:3" x14ac:dyDescent="0.4">
      <c r="C1587" s="1"/>
    </row>
    <row r="1588" spans="3:3" x14ac:dyDescent="0.4">
      <c r="C1588" s="1"/>
    </row>
    <row r="1589" spans="3:3" x14ac:dyDescent="0.4">
      <c r="C1589" s="1"/>
    </row>
    <row r="1590" spans="3:3" x14ac:dyDescent="0.4">
      <c r="C1590" s="1"/>
    </row>
    <row r="1591" spans="3:3" x14ac:dyDescent="0.4">
      <c r="C1591" s="1"/>
    </row>
    <row r="1592" spans="3:3" x14ac:dyDescent="0.4">
      <c r="C1592" s="1"/>
    </row>
    <row r="1593" spans="3:3" x14ac:dyDescent="0.4">
      <c r="C1593" s="1"/>
    </row>
    <row r="1594" spans="3:3" x14ac:dyDescent="0.4">
      <c r="C1594" s="1"/>
    </row>
    <row r="1595" spans="3:3" x14ac:dyDescent="0.4">
      <c r="C1595" s="1"/>
    </row>
    <row r="1596" spans="3:3" x14ac:dyDescent="0.4">
      <c r="C1596" s="1"/>
    </row>
    <row r="1597" spans="3:3" x14ac:dyDescent="0.4">
      <c r="C1597" s="1"/>
    </row>
    <row r="1598" spans="3:3" x14ac:dyDescent="0.4">
      <c r="C1598" s="1"/>
    </row>
    <row r="1599" spans="3:3" x14ac:dyDescent="0.4">
      <c r="C1599" s="1"/>
    </row>
    <row r="1600" spans="3:3" x14ac:dyDescent="0.4">
      <c r="C1600" s="1"/>
    </row>
    <row r="1601" spans="3:3" x14ac:dyDescent="0.4">
      <c r="C1601" s="1"/>
    </row>
    <row r="1602" spans="3:3" x14ac:dyDescent="0.4">
      <c r="C1602" s="1"/>
    </row>
    <row r="1603" spans="3:3" x14ac:dyDescent="0.4">
      <c r="C1603" s="1"/>
    </row>
    <row r="1604" spans="3:3" x14ac:dyDescent="0.4">
      <c r="C1604" s="1"/>
    </row>
    <row r="1605" spans="3:3" x14ac:dyDescent="0.4">
      <c r="C1605" s="1"/>
    </row>
    <row r="1606" spans="3:3" x14ac:dyDescent="0.4">
      <c r="C1606" s="1"/>
    </row>
    <row r="1607" spans="3:3" x14ac:dyDescent="0.4">
      <c r="C1607" s="1"/>
    </row>
    <row r="1608" spans="3:3" x14ac:dyDescent="0.4">
      <c r="C1608" s="1"/>
    </row>
    <row r="1609" spans="3:3" x14ac:dyDescent="0.4">
      <c r="C1609" s="1"/>
    </row>
    <row r="1610" spans="3:3" x14ac:dyDescent="0.4">
      <c r="C1610" s="1"/>
    </row>
    <row r="1611" spans="3:3" x14ac:dyDescent="0.4">
      <c r="C1611" s="1"/>
    </row>
    <row r="1612" spans="3:3" x14ac:dyDescent="0.4">
      <c r="C1612" s="1"/>
    </row>
    <row r="1613" spans="3:3" x14ac:dyDescent="0.4">
      <c r="C1613" s="1"/>
    </row>
    <row r="1614" spans="3:3" x14ac:dyDescent="0.4">
      <c r="C1614" s="1"/>
    </row>
    <row r="1615" spans="3:3" x14ac:dyDescent="0.4">
      <c r="C1615" s="1"/>
    </row>
    <row r="1616" spans="3:3" x14ac:dyDescent="0.4">
      <c r="C1616" s="1"/>
    </row>
    <row r="1617" spans="3:3" x14ac:dyDescent="0.4">
      <c r="C1617" s="1"/>
    </row>
    <row r="1618" spans="3:3" x14ac:dyDescent="0.4">
      <c r="C1618" s="1"/>
    </row>
    <row r="1619" spans="3:3" x14ac:dyDescent="0.4">
      <c r="C1619" s="1"/>
    </row>
    <row r="1620" spans="3:3" x14ac:dyDescent="0.4">
      <c r="C1620" s="1"/>
    </row>
    <row r="1621" spans="3:3" x14ac:dyDescent="0.4">
      <c r="C1621" s="1"/>
    </row>
    <row r="1622" spans="3:3" x14ac:dyDescent="0.4">
      <c r="C1622" s="1"/>
    </row>
    <row r="1623" spans="3:3" x14ac:dyDescent="0.4">
      <c r="C1623" s="1"/>
    </row>
    <row r="1624" spans="3:3" x14ac:dyDescent="0.4">
      <c r="C1624" s="1"/>
    </row>
    <row r="1625" spans="3:3" x14ac:dyDescent="0.4">
      <c r="C1625" s="1"/>
    </row>
    <row r="1626" spans="3:3" x14ac:dyDescent="0.4">
      <c r="C1626" s="1"/>
    </row>
    <row r="1627" spans="3:3" x14ac:dyDescent="0.4">
      <c r="C1627" s="1"/>
    </row>
    <row r="1628" spans="3:3" x14ac:dyDescent="0.4">
      <c r="C1628" s="1"/>
    </row>
    <row r="1629" spans="3:3" x14ac:dyDescent="0.4">
      <c r="C1629" s="1"/>
    </row>
    <row r="1630" spans="3:3" x14ac:dyDescent="0.4">
      <c r="C1630" s="1"/>
    </row>
    <row r="1631" spans="3:3" x14ac:dyDescent="0.4">
      <c r="C1631" s="1"/>
    </row>
    <row r="1632" spans="3:3" x14ac:dyDescent="0.4">
      <c r="C1632" s="1"/>
    </row>
    <row r="1633" spans="3:3" x14ac:dyDescent="0.4">
      <c r="C1633" s="1"/>
    </row>
    <row r="1634" spans="3:3" x14ac:dyDescent="0.4">
      <c r="C1634" s="1"/>
    </row>
    <row r="1635" spans="3:3" x14ac:dyDescent="0.4">
      <c r="C1635" s="1"/>
    </row>
    <row r="1636" spans="3:3" x14ac:dyDescent="0.4">
      <c r="C1636" s="1"/>
    </row>
    <row r="1637" spans="3:3" x14ac:dyDescent="0.4">
      <c r="C1637" s="1"/>
    </row>
    <row r="1638" spans="3:3" x14ac:dyDescent="0.4">
      <c r="C1638" s="1"/>
    </row>
    <row r="1639" spans="3:3" x14ac:dyDescent="0.4">
      <c r="C1639" s="1"/>
    </row>
    <row r="1640" spans="3:3" x14ac:dyDescent="0.4">
      <c r="C1640" s="1"/>
    </row>
    <row r="1641" spans="3:3" x14ac:dyDescent="0.4">
      <c r="C1641" s="1"/>
    </row>
    <row r="1642" spans="3:3" x14ac:dyDescent="0.4">
      <c r="C16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183B-EA42-4EB5-938B-FF5FFF597D01}">
  <dimension ref="A1:I3792"/>
  <sheetViews>
    <sheetView workbookViewId="0">
      <selection activeCell="F2" sqref="F2:I9"/>
    </sheetView>
  </sheetViews>
  <sheetFormatPr defaultRowHeight="24" x14ac:dyDescent="0.4"/>
  <cols>
    <col min="1" max="1" width="9.33203125" customWidth="1"/>
    <col min="2" max="2" width="10.25" customWidth="1"/>
    <col min="3" max="3" width="16.5" bestFit="1" customWidth="1"/>
    <col min="4" max="4" width="9.08203125" customWidth="1"/>
    <col min="5" max="5" width="9.75" bestFit="1" customWidth="1"/>
    <col min="6" max="6" width="11.33203125" customWidth="1"/>
    <col min="7" max="7" width="19.08203125" customWidth="1"/>
    <col min="8" max="8" width="26.6640625" bestFit="1" customWidth="1"/>
    <col min="9" max="9" width="12.75" bestFit="1" customWidth="1"/>
    <col min="11" max="11" width="9.4140625" bestFit="1" customWidth="1"/>
  </cols>
  <sheetData>
    <row r="1" spans="1:9" x14ac:dyDescent="0.4">
      <c r="A1" s="4" t="s">
        <v>12</v>
      </c>
      <c r="B1" s="4" t="s">
        <v>22</v>
      </c>
      <c r="C1" s="4" t="s">
        <v>2702</v>
      </c>
      <c r="D1" s="4" t="s">
        <v>23</v>
      </c>
      <c r="E1" s="4" t="s">
        <v>2681</v>
      </c>
      <c r="F1" s="4" t="s">
        <v>2678</v>
      </c>
      <c r="G1" s="4" t="s">
        <v>2680</v>
      </c>
      <c r="H1" s="4" t="s">
        <v>24</v>
      </c>
      <c r="I1" s="4" t="s">
        <v>2926</v>
      </c>
    </row>
    <row r="2" spans="1:9" x14ac:dyDescent="0.4">
      <c r="A2" t="s">
        <v>168</v>
      </c>
      <c r="B2" t="s">
        <v>162</v>
      </c>
      <c r="C2" t="str">
        <f>_xlfn.XLOOKUP(tbl_OrderProduct[[#This Row],[ProductID]],tbl_Product[ProductID],tbl_Product[Category])</f>
        <v>Strategy</v>
      </c>
      <c r="D2">
        <v>1</v>
      </c>
      <c r="E2" s="3">
        <f>_xlfn.XLOOKUP(tbl_OrderProduct[[#This Row],[ProductID]],tbl_Product[ProductID],tbl_Product[ListPrice])*tbl_OrderProduct[[#This Row],[Quantity]]</f>
        <v>17.5</v>
      </c>
      <c r="F2">
        <f>_xlfn.XLOOKUP(tbl_OrderProduct[[#This Row],[OrderID]],tbl_Order[OrderID],tbl_Order[Order Year])</f>
        <v>2016</v>
      </c>
      <c r="G2" t="str">
        <f>_xlfn.XLOOKUP(tbl_OrderProduct[[#This Row],[OrderID]],tbl_Order[OrderID],tbl_Order[Order Month Name])</f>
        <v>Jan</v>
      </c>
      <c r="H2" t="str">
        <f>_xlfn.XLOOKUP(tbl_OrderProduct[[#This Row],[ProductID]],tbl_Product[ProductID],tbl_Product[ProductName])</f>
        <v>Spreadsheet Legacy</v>
      </c>
      <c r="I2" t="str">
        <f>_xlfn.XLOOKUP(tbl_OrderProduct[[#This Row],[OrderID]],tbl_Order[OrderID],tbl_Order[CustomerID])</f>
        <v>CUST0127</v>
      </c>
    </row>
    <row r="3" spans="1:9" x14ac:dyDescent="0.4">
      <c r="A3" t="s">
        <v>168</v>
      </c>
      <c r="B3" t="s">
        <v>153</v>
      </c>
      <c r="C3" t="str">
        <f>_xlfn.XLOOKUP(tbl_OrderProduct[[#This Row],[ProductID]],tbl_Product[ProductID],tbl_Product[Category])</f>
        <v>Strategy</v>
      </c>
      <c r="D3">
        <v>1</v>
      </c>
      <c r="E3" s="3">
        <f>_xlfn.XLOOKUP(tbl_OrderProduct[[#This Row],[ProductID]],tbl_Product[ProductID],tbl_Product[ListPrice])*tbl_OrderProduct[[#This Row],[Quantity]]</f>
        <v>37.950000000000003</v>
      </c>
      <c r="F3">
        <f>_xlfn.XLOOKUP(tbl_OrderProduct[[#This Row],[OrderID]],tbl_Order[OrderID],tbl_Order[Order Year])</f>
        <v>2016</v>
      </c>
      <c r="G3" t="str">
        <f>_xlfn.XLOOKUP(tbl_OrderProduct[[#This Row],[OrderID]],tbl_Order[OrderID],tbl_Order[Order Month Name])</f>
        <v>Jan</v>
      </c>
      <c r="H3" t="str">
        <f>_xlfn.XLOOKUP(tbl_OrderProduct[[#This Row],[ProductID]],tbl_Product[ProductID],tbl_Product[ProductName])</f>
        <v>Sheetstorm</v>
      </c>
      <c r="I3" t="str">
        <f>_xlfn.XLOOKUP(tbl_OrderProduct[[#This Row],[OrderID]],tbl_Order[OrderID],tbl_Order[CustomerID])</f>
        <v>CUST0127</v>
      </c>
    </row>
    <row r="4" spans="1:9" x14ac:dyDescent="0.4">
      <c r="A4" t="s">
        <v>169</v>
      </c>
      <c r="B4" t="s">
        <v>9</v>
      </c>
      <c r="C4" t="str">
        <f>_xlfn.XLOOKUP(tbl_OrderProduct[[#This Row],[ProductID]],tbl_Product[ProductID],tbl_Product[Category])</f>
        <v>Strategy</v>
      </c>
      <c r="D4">
        <v>1</v>
      </c>
      <c r="E4" s="3">
        <f>_xlfn.XLOOKUP(tbl_OrderProduct[[#This Row],[ProductID]],tbl_Product[ProductID],tbl_Product[ListPrice])*tbl_OrderProduct[[#This Row],[Quantity]]</f>
        <v>73.95</v>
      </c>
      <c r="F4">
        <f>_xlfn.XLOOKUP(tbl_OrderProduct[[#This Row],[OrderID]],tbl_Order[OrderID],tbl_Order[Order Year])</f>
        <v>2016</v>
      </c>
      <c r="G4" t="str">
        <f>_xlfn.XLOOKUP(tbl_OrderProduct[[#This Row],[OrderID]],tbl_Order[OrderID],tbl_Order[Order Month Name])</f>
        <v>Jan</v>
      </c>
      <c r="H4" t="str">
        <f>_xlfn.XLOOKUP(tbl_OrderProduct[[#This Row],[ProductID]],tbl_Product[ProductID],tbl_Product[ProductName])</f>
        <v>Tiny Epic Formulas</v>
      </c>
      <c r="I4" t="str">
        <f>_xlfn.XLOOKUP(tbl_OrderProduct[[#This Row],[OrderID]],tbl_Order[OrderID],tbl_Order[CustomerID])</f>
        <v>CUST0090</v>
      </c>
    </row>
    <row r="5" spans="1:9" x14ac:dyDescent="0.4">
      <c r="A5" t="s">
        <v>170</v>
      </c>
      <c r="B5" t="s">
        <v>151</v>
      </c>
      <c r="C5" t="str">
        <f>_xlfn.XLOOKUP(tbl_OrderProduct[[#This Row],[ProductID]],tbl_Product[ProductID],tbl_Product[Category])</f>
        <v>Adventure</v>
      </c>
      <c r="D5">
        <v>1</v>
      </c>
      <c r="E5" s="3">
        <f>_xlfn.XLOOKUP(tbl_OrderProduct[[#This Row],[ProductID]],tbl_Product[ProductID],tbl_Product[ListPrice])*tbl_OrderProduct[[#This Row],[Quantity]]</f>
        <v>60.95</v>
      </c>
      <c r="F5">
        <f>_xlfn.XLOOKUP(tbl_OrderProduct[[#This Row],[OrderID]],tbl_Order[OrderID],tbl_Order[Order Year])</f>
        <v>2016</v>
      </c>
      <c r="G5" t="str">
        <f>_xlfn.XLOOKUP(tbl_OrderProduct[[#This Row],[OrderID]],tbl_Order[OrderID],tbl_Order[Order Month Name])</f>
        <v>Jan</v>
      </c>
      <c r="H5" t="str">
        <f>_xlfn.XLOOKUP(tbl_OrderProduct[[#This Row],[ProductID]],tbl_Product[ProductID],tbl_Product[ProductName])</f>
        <v>Unmatched: Analyst's Edition</v>
      </c>
      <c r="I5" t="str">
        <f>_xlfn.XLOOKUP(tbl_OrderProduct[[#This Row],[OrderID]],tbl_Order[OrderID],tbl_Order[CustomerID])</f>
        <v>CUST0424</v>
      </c>
    </row>
    <row r="6" spans="1:9" x14ac:dyDescent="0.4">
      <c r="A6" t="s">
        <v>170</v>
      </c>
      <c r="B6" t="s">
        <v>144</v>
      </c>
      <c r="C6" t="str">
        <f>_xlfn.XLOOKUP(tbl_OrderProduct[[#This Row],[ProductID]],tbl_Product[ProductID],tbl_Product[Category])</f>
        <v>Strategy</v>
      </c>
      <c r="D6">
        <v>2</v>
      </c>
      <c r="E6" s="3">
        <f>_xlfn.XLOOKUP(tbl_OrderProduct[[#This Row],[ProductID]],tbl_Product[ProductID],tbl_Product[ListPrice])*tbl_OrderProduct[[#This Row],[Quantity]]</f>
        <v>129.9</v>
      </c>
      <c r="F6">
        <f>_xlfn.XLOOKUP(tbl_OrderProduct[[#This Row],[OrderID]],tbl_Order[OrderID],tbl_Order[Order Year])</f>
        <v>2016</v>
      </c>
      <c r="G6" t="str">
        <f>_xlfn.XLOOKUP(tbl_OrderProduct[[#This Row],[OrderID]],tbl_Order[OrderID],tbl_Order[Order Month Name])</f>
        <v>Jan</v>
      </c>
      <c r="H6" t="str">
        <f>_xlfn.XLOOKUP(tbl_OrderProduct[[#This Row],[ProductID]],tbl_Product[ProductID],tbl_Product[ProductName])</f>
        <v>Between Two Spreadsheets</v>
      </c>
      <c r="I6" t="str">
        <f>_xlfn.XLOOKUP(tbl_OrderProduct[[#This Row],[OrderID]],tbl_Order[OrderID],tbl_Order[CustomerID])</f>
        <v>CUST0424</v>
      </c>
    </row>
    <row r="7" spans="1:9" x14ac:dyDescent="0.4">
      <c r="A7" t="s">
        <v>170</v>
      </c>
      <c r="B7" t="s">
        <v>160</v>
      </c>
      <c r="C7" t="str">
        <f>_xlfn.XLOOKUP(tbl_OrderProduct[[#This Row],[ProductID]],tbl_Product[ProductID],tbl_Product[Category])</f>
        <v>Co-op</v>
      </c>
      <c r="D7">
        <v>1</v>
      </c>
      <c r="E7" s="3">
        <f>_xlfn.XLOOKUP(tbl_OrderProduct[[#This Row],[ProductID]],tbl_Product[ProductID],tbl_Product[ListPrice])*tbl_OrderProduct[[#This Row],[Quantity]]</f>
        <v>38.49</v>
      </c>
      <c r="F7">
        <f>_xlfn.XLOOKUP(tbl_OrderProduct[[#This Row],[OrderID]],tbl_Order[OrderID],tbl_Order[Order Year])</f>
        <v>2016</v>
      </c>
      <c r="G7" t="str">
        <f>_xlfn.XLOOKUP(tbl_OrderProduct[[#This Row],[OrderID]],tbl_Order[OrderID],tbl_Order[Order Month Name])</f>
        <v>Jan</v>
      </c>
      <c r="H7" t="str">
        <f>_xlfn.XLOOKUP(tbl_OrderProduct[[#This Row],[ProductID]],tbl_Product[ProductID],tbl_Product[ProductName])</f>
        <v>Forbidden Functions</v>
      </c>
      <c r="I7" t="str">
        <f>_xlfn.XLOOKUP(tbl_OrderProduct[[#This Row],[OrderID]],tbl_Order[OrderID],tbl_Order[CustomerID])</f>
        <v>CUST0424</v>
      </c>
    </row>
    <row r="8" spans="1:9" x14ac:dyDescent="0.4">
      <c r="A8" t="s">
        <v>170</v>
      </c>
      <c r="B8" t="s">
        <v>129</v>
      </c>
      <c r="C8" t="str">
        <f>_xlfn.XLOOKUP(tbl_OrderProduct[[#This Row],[ProductID]],tbl_Product[ProductID],tbl_Product[Category])</f>
        <v>Party</v>
      </c>
      <c r="D8">
        <v>1</v>
      </c>
      <c r="E8" s="3">
        <f>_xlfn.XLOOKUP(tbl_OrderProduct[[#This Row],[ProductID]],tbl_Product[ProductID],tbl_Product[ListPrice])*tbl_OrderProduct[[#This Row],[Quantity]]</f>
        <v>49.49</v>
      </c>
      <c r="F8">
        <f>_xlfn.XLOOKUP(tbl_OrderProduct[[#This Row],[OrderID]],tbl_Order[OrderID],tbl_Order[Order Year])</f>
        <v>2016</v>
      </c>
      <c r="G8" t="str">
        <f>_xlfn.XLOOKUP(tbl_OrderProduct[[#This Row],[OrderID]],tbl_Order[OrderID],tbl_Order[Order Month Name])</f>
        <v>Jan</v>
      </c>
      <c r="H8" t="str">
        <f>_xlfn.XLOOKUP(tbl_OrderProduct[[#This Row],[ProductID]],tbl_Product[ProductID],tbl_Product[ProductName])</f>
        <v>Fieldnames</v>
      </c>
      <c r="I8" t="str">
        <f>_xlfn.XLOOKUP(tbl_OrderProduct[[#This Row],[OrderID]],tbl_Order[OrderID],tbl_Order[CustomerID])</f>
        <v>CUST0424</v>
      </c>
    </row>
    <row r="9" spans="1:9" x14ac:dyDescent="0.4">
      <c r="A9" t="s">
        <v>171</v>
      </c>
      <c r="B9" t="s">
        <v>137</v>
      </c>
      <c r="C9" t="str">
        <f>_xlfn.XLOOKUP(tbl_OrderProduct[[#This Row],[ProductID]],tbl_Product[ProductID],tbl_Product[Category])</f>
        <v>Classic</v>
      </c>
      <c r="D9">
        <v>1</v>
      </c>
      <c r="E9" s="3">
        <f>_xlfn.XLOOKUP(tbl_OrderProduct[[#This Row],[ProductID]],tbl_Product[ProductID],tbl_Product[ListPrice])*tbl_OrderProduct[[#This Row],[Quantity]]</f>
        <v>70.989999999999995</v>
      </c>
      <c r="F9">
        <f>_xlfn.XLOOKUP(tbl_OrderProduct[[#This Row],[OrderID]],tbl_Order[OrderID],tbl_Order[Order Year])</f>
        <v>2016</v>
      </c>
      <c r="G9" t="str">
        <f>_xlfn.XLOOKUP(tbl_OrderProduct[[#This Row],[OrderID]],tbl_Order[OrderID],tbl_Order[Order Month Name])</f>
        <v>Jan</v>
      </c>
      <c r="H9" t="str">
        <f>_xlfn.XLOOKUP(tbl_OrderProduct[[#This Row],[ProductID]],tbl_Product[ProductID],tbl_Product[ProductName])</f>
        <v>Ticket to Ride: Financial Express</v>
      </c>
      <c r="I9" t="str">
        <f>_xlfn.XLOOKUP(tbl_OrderProduct[[#This Row],[OrderID]],tbl_Order[OrderID],tbl_Order[CustomerID])</f>
        <v>CUST0267</v>
      </c>
    </row>
    <row r="10" spans="1:9" x14ac:dyDescent="0.4">
      <c r="A10" t="s">
        <v>171</v>
      </c>
      <c r="B10" t="s">
        <v>164</v>
      </c>
      <c r="C10" t="str">
        <f>_xlfn.XLOOKUP(tbl_OrderProduct[[#This Row],[ProductID]],tbl_Product[ProductID],tbl_Product[Category])</f>
        <v>Strategy</v>
      </c>
      <c r="D10">
        <v>1</v>
      </c>
      <c r="E10" s="3">
        <f>_xlfn.XLOOKUP(tbl_OrderProduct[[#This Row],[ProductID]],tbl_Product[ProductID],tbl_Product[ListPrice])*tbl_OrderProduct[[#This Row],[Quantity]]</f>
        <v>29</v>
      </c>
      <c r="F10">
        <f>_xlfn.XLOOKUP(tbl_OrderProduct[[#This Row],[OrderID]],tbl_Order[OrderID],tbl_Order[Order Year])</f>
        <v>2016</v>
      </c>
      <c r="G10" t="str">
        <f>_xlfn.XLOOKUP(tbl_OrderProduct[[#This Row],[OrderID]],tbl_Order[OrderID],tbl_Order[Order Month Name])</f>
        <v>Jan</v>
      </c>
      <c r="H10" t="str">
        <f>_xlfn.XLOOKUP(tbl_OrderProduct[[#This Row],[ProductID]],tbl_Product[ProductID],tbl_Product[ProductName])</f>
        <v>Great Western Lookup</v>
      </c>
      <c r="I10" t="str">
        <f>_xlfn.XLOOKUP(tbl_OrderProduct[[#This Row],[OrderID]],tbl_Order[OrderID],tbl_Order[CustomerID])</f>
        <v>CUST0267</v>
      </c>
    </row>
    <row r="11" spans="1:9" x14ac:dyDescent="0.4">
      <c r="A11" t="s">
        <v>171</v>
      </c>
      <c r="B11" t="s">
        <v>133</v>
      </c>
      <c r="C11" t="str">
        <f>_xlfn.XLOOKUP(tbl_OrderProduct[[#This Row],[ProductID]],tbl_Product[ProductID],tbl_Product[Category])</f>
        <v>Adventure</v>
      </c>
      <c r="D11">
        <v>1</v>
      </c>
      <c r="E11" s="3">
        <f>_xlfn.XLOOKUP(tbl_OrderProduct[[#This Row],[ProductID]],tbl_Product[ProductID],tbl_Product[ListPrice])*tbl_OrderProduct[[#This Row],[Quantity]]</f>
        <v>23.95</v>
      </c>
      <c r="F11">
        <f>_xlfn.XLOOKUP(tbl_OrderProduct[[#This Row],[OrderID]],tbl_Order[OrderID],tbl_Order[Order Year])</f>
        <v>2016</v>
      </c>
      <c r="G11" t="str">
        <f>_xlfn.XLOOKUP(tbl_OrderProduct[[#This Row],[OrderID]],tbl_Order[OrderID],tbl_Order[Order Month Name])</f>
        <v>Jan</v>
      </c>
      <c r="H11" t="str">
        <f>_xlfn.XLOOKUP(tbl_OrderProduct[[#This Row],[ProductID]],tbl_Product[ProductID],tbl_Product[ProductName])</f>
        <v>DataCraft: Fields &amp; Measures</v>
      </c>
      <c r="I11" t="str">
        <f>_xlfn.XLOOKUP(tbl_OrderProduct[[#This Row],[OrderID]],tbl_Order[OrderID],tbl_Order[CustomerID])</f>
        <v>CUST0267</v>
      </c>
    </row>
    <row r="12" spans="1:9" x14ac:dyDescent="0.4">
      <c r="A12" t="s">
        <v>171</v>
      </c>
      <c r="B12" t="s">
        <v>6</v>
      </c>
      <c r="C12" t="str">
        <f>_xlfn.XLOOKUP(tbl_OrderProduct[[#This Row],[ProductID]],tbl_Product[ProductID],tbl_Product[Category])</f>
        <v>Adventure</v>
      </c>
      <c r="D12">
        <v>1</v>
      </c>
      <c r="E12" s="3">
        <f>_xlfn.XLOOKUP(tbl_OrderProduct[[#This Row],[ProductID]],tbl_Product[ProductID],tbl_Product[ListPrice])*tbl_OrderProduct[[#This Row],[Quantity]]</f>
        <v>17</v>
      </c>
      <c r="F12">
        <f>_xlfn.XLOOKUP(tbl_OrderProduct[[#This Row],[OrderID]],tbl_Order[OrderID],tbl_Order[Order Year])</f>
        <v>2016</v>
      </c>
      <c r="G12" t="str">
        <f>_xlfn.XLOOKUP(tbl_OrderProduct[[#This Row],[OrderID]],tbl_Order[OrderID],tbl_Order[Order Month Name])</f>
        <v>Jan</v>
      </c>
      <c r="H12" t="str">
        <f>_xlfn.XLOOKUP(tbl_OrderProduct[[#This Row],[ProductID]],tbl_Product[ProductID],tbl_Product[ProductName])</f>
        <v>Pivot &amp; Paper</v>
      </c>
      <c r="I12" t="str">
        <f>_xlfn.XLOOKUP(tbl_OrderProduct[[#This Row],[OrderID]],tbl_Order[OrderID],tbl_Order[CustomerID])</f>
        <v>CUST0267</v>
      </c>
    </row>
    <row r="13" spans="1:9" x14ac:dyDescent="0.4">
      <c r="A13" t="s">
        <v>172</v>
      </c>
      <c r="B13" t="s">
        <v>157</v>
      </c>
      <c r="C13" t="str">
        <f>_xlfn.XLOOKUP(tbl_OrderProduct[[#This Row],[ProductID]],tbl_Product[ProductID],tbl_Product[Category])</f>
        <v>Strategy</v>
      </c>
      <c r="D13">
        <v>2</v>
      </c>
      <c r="E13" s="3">
        <f>_xlfn.XLOOKUP(tbl_OrderProduct[[#This Row],[ProductID]],tbl_Product[ProductID],tbl_Product[ListPrice])*tbl_OrderProduct[[#This Row],[Quantity]]</f>
        <v>94</v>
      </c>
      <c r="F13">
        <f>_xlfn.XLOOKUP(tbl_OrderProduct[[#This Row],[OrderID]],tbl_Order[OrderID],tbl_Order[Order Year])</f>
        <v>2016</v>
      </c>
      <c r="G13" t="str">
        <f>_xlfn.XLOOKUP(tbl_OrderProduct[[#This Row],[OrderID]],tbl_Order[OrderID],tbl_Order[Order Month Name])</f>
        <v>Jan</v>
      </c>
      <c r="H13" t="str">
        <f>_xlfn.XLOOKUP(tbl_OrderProduct[[#This Row],[ProductID]],tbl_Product[ProductID],tbl_Product[ProductName])</f>
        <v>A Dasboard Contrived</v>
      </c>
      <c r="I13" t="str">
        <f>_xlfn.XLOOKUP(tbl_OrderProduct[[#This Row],[OrderID]],tbl_Order[OrderID],tbl_Order[CustomerID])</f>
        <v>CUST0680</v>
      </c>
    </row>
    <row r="14" spans="1:9" x14ac:dyDescent="0.4">
      <c r="A14" t="s">
        <v>172</v>
      </c>
      <c r="B14" t="s">
        <v>150</v>
      </c>
      <c r="C14" t="str">
        <f>_xlfn.XLOOKUP(tbl_OrderProduct[[#This Row],[ProductID]],tbl_Product[ProductID],tbl_Product[Category])</f>
        <v>Party</v>
      </c>
      <c r="D14">
        <v>1</v>
      </c>
      <c r="E14" s="3">
        <f>_xlfn.XLOOKUP(tbl_OrderProduct[[#This Row],[ProductID]],tbl_Product[ProductID],tbl_Product[ListPrice])*tbl_OrderProduct[[#This Row],[Quantity]]</f>
        <v>35</v>
      </c>
      <c r="F14">
        <f>_xlfn.XLOOKUP(tbl_OrderProduct[[#This Row],[OrderID]],tbl_Order[OrderID],tbl_Order[Order Year])</f>
        <v>2016</v>
      </c>
      <c r="G14" t="str">
        <f>_xlfn.XLOOKUP(tbl_OrderProduct[[#This Row],[OrderID]],tbl_Order[OrderID],tbl_Order[Order Month Name])</f>
        <v>Jan</v>
      </c>
      <c r="H14" t="str">
        <f>_xlfn.XLOOKUP(tbl_OrderProduct[[#This Row],[ProductID]],tbl_Product[ProductID],tbl_Product[ProductName])</f>
        <v>Data: The Resistance</v>
      </c>
      <c r="I14" t="str">
        <f>_xlfn.XLOOKUP(tbl_OrderProduct[[#This Row],[OrderID]],tbl_Order[OrderID],tbl_Order[CustomerID])</f>
        <v>CUST0680</v>
      </c>
    </row>
    <row r="15" spans="1:9" x14ac:dyDescent="0.4">
      <c r="A15" t="s">
        <v>172</v>
      </c>
      <c r="B15" t="s">
        <v>148</v>
      </c>
      <c r="C15" t="str">
        <f>_xlfn.XLOOKUP(tbl_OrderProduct[[#This Row],[ProductID]],tbl_Product[ProductID],tbl_Product[Category])</f>
        <v>Strategy</v>
      </c>
      <c r="D15">
        <v>1</v>
      </c>
      <c r="E15" s="3">
        <f>_xlfn.XLOOKUP(tbl_OrderProduct[[#This Row],[ProductID]],tbl_Product[ProductID],tbl_Product[ListPrice])*tbl_OrderProduct[[#This Row],[Quantity]]</f>
        <v>20.49</v>
      </c>
      <c r="F15">
        <f>_xlfn.XLOOKUP(tbl_OrderProduct[[#This Row],[OrderID]],tbl_Order[OrderID],tbl_Order[Order Year])</f>
        <v>2016</v>
      </c>
      <c r="G15" t="str">
        <f>_xlfn.XLOOKUP(tbl_OrderProduct[[#This Row],[OrderID]],tbl_Order[OrderID],tbl_Order[Order Month Name])</f>
        <v>Jan</v>
      </c>
      <c r="H15" t="str">
        <f>_xlfn.XLOOKUP(tbl_OrderProduct[[#This Row],[ProductID]],tbl_Product[ProductID],tbl_Product[ProductName])</f>
        <v>Cashflow Cascadia</v>
      </c>
      <c r="I15" t="str">
        <f>_xlfn.XLOOKUP(tbl_OrderProduct[[#This Row],[OrderID]],tbl_Order[OrderID],tbl_Order[CustomerID])</f>
        <v>CUST0680</v>
      </c>
    </row>
    <row r="16" spans="1:9" x14ac:dyDescent="0.4">
      <c r="A16" t="s">
        <v>173</v>
      </c>
      <c r="B16" t="s">
        <v>141</v>
      </c>
      <c r="C16" t="str">
        <f>_xlfn.XLOOKUP(tbl_OrderProduct[[#This Row],[ProductID]],tbl_Product[ProductID],tbl_Product[Category])</f>
        <v>Strategy</v>
      </c>
      <c r="D16">
        <v>1</v>
      </c>
      <c r="E16" s="3">
        <f>_xlfn.XLOOKUP(tbl_OrderProduct[[#This Row],[ProductID]],tbl_Product[ProductID],tbl_Product[ListPrice])*tbl_OrderProduct[[#This Row],[Quantity]]</f>
        <v>24</v>
      </c>
      <c r="F16">
        <f>_xlfn.XLOOKUP(tbl_OrderProduct[[#This Row],[OrderID]],tbl_Order[OrderID],tbl_Order[Order Year])</f>
        <v>2016</v>
      </c>
      <c r="G16" t="str">
        <f>_xlfn.XLOOKUP(tbl_OrderProduct[[#This Row],[OrderID]],tbl_Order[OrderID],tbl_Order[Order Month Name])</f>
        <v>Jan</v>
      </c>
      <c r="H16" t="str">
        <f>_xlfn.XLOOKUP(tbl_OrderProduct[[#This Row],[ProductID]],tbl_Product[ProductID],tbl_Product[ProductName])</f>
        <v>Wingspanalytics</v>
      </c>
      <c r="I16" t="str">
        <f>_xlfn.XLOOKUP(tbl_OrderProduct[[#This Row],[OrderID]],tbl_Order[OrderID],tbl_Order[CustomerID])</f>
        <v>CUST0966</v>
      </c>
    </row>
    <row r="17" spans="1:9" x14ac:dyDescent="0.4">
      <c r="A17" t="s">
        <v>174</v>
      </c>
      <c r="B17" t="s">
        <v>157</v>
      </c>
      <c r="C17" t="str">
        <f>_xlfn.XLOOKUP(tbl_OrderProduct[[#This Row],[ProductID]],tbl_Product[ProductID],tbl_Product[Category])</f>
        <v>Strategy</v>
      </c>
      <c r="D17">
        <v>3</v>
      </c>
      <c r="E17" s="3">
        <f>_xlfn.XLOOKUP(tbl_OrderProduct[[#This Row],[ProductID]],tbl_Product[ProductID],tbl_Product[ListPrice])*tbl_OrderProduct[[#This Row],[Quantity]]</f>
        <v>141</v>
      </c>
      <c r="F17">
        <f>_xlfn.XLOOKUP(tbl_OrderProduct[[#This Row],[OrderID]],tbl_Order[OrderID],tbl_Order[Order Year])</f>
        <v>2016</v>
      </c>
      <c r="G17" t="str">
        <f>_xlfn.XLOOKUP(tbl_OrderProduct[[#This Row],[OrderID]],tbl_Order[OrderID],tbl_Order[Order Month Name])</f>
        <v>Feb</v>
      </c>
      <c r="H17" t="str">
        <f>_xlfn.XLOOKUP(tbl_OrderProduct[[#This Row],[ProductID]],tbl_Product[ProductID],tbl_Product[ProductName])</f>
        <v>A Dasboard Contrived</v>
      </c>
      <c r="I17" t="str">
        <f>_xlfn.XLOOKUP(tbl_OrderProduct[[#This Row],[OrderID]],tbl_Order[OrderID],tbl_Order[CustomerID])</f>
        <v>CUST1185</v>
      </c>
    </row>
    <row r="18" spans="1:9" x14ac:dyDescent="0.4">
      <c r="A18" t="s">
        <v>174</v>
      </c>
      <c r="B18" t="s">
        <v>158</v>
      </c>
      <c r="C18" t="str">
        <f>_xlfn.XLOOKUP(tbl_OrderProduct[[#This Row],[ProductID]],tbl_Product[ProductID],tbl_Product[Category])</f>
        <v>Classic</v>
      </c>
      <c r="D18">
        <v>2</v>
      </c>
      <c r="E18" s="3">
        <f>_xlfn.XLOOKUP(tbl_OrderProduct[[#This Row],[ProductID]],tbl_Product[ProductID],tbl_Product[ListPrice])*tbl_OrderProduct[[#This Row],[Quantity]]</f>
        <v>90</v>
      </c>
      <c r="F18">
        <f>_xlfn.XLOOKUP(tbl_OrderProduct[[#This Row],[OrderID]],tbl_Order[OrderID],tbl_Order[Order Year])</f>
        <v>2016</v>
      </c>
      <c r="G18" t="str">
        <f>_xlfn.XLOOKUP(tbl_OrderProduct[[#This Row],[OrderID]],tbl_Order[OrderID],tbl_Order[Order Month Name])</f>
        <v>Feb</v>
      </c>
      <c r="H18" t="str">
        <f>_xlfn.XLOOKUP(tbl_OrderProduct[[#This Row],[ProductID]],tbl_Product[ProductID],tbl_Product[ProductName])</f>
        <v>Carcassone: Financial Quarters</v>
      </c>
      <c r="I18" t="str">
        <f>_xlfn.XLOOKUP(tbl_OrderProduct[[#This Row],[OrderID]],tbl_Order[OrderID],tbl_Order[CustomerID])</f>
        <v>CUST1185</v>
      </c>
    </row>
    <row r="19" spans="1:9" x14ac:dyDescent="0.4">
      <c r="A19" t="s">
        <v>174</v>
      </c>
      <c r="B19" t="s">
        <v>8</v>
      </c>
      <c r="C19" t="str">
        <f>_xlfn.XLOOKUP(tbl_OrderProduct[[#This Row],[ProductID]],tbl_Product[ProductID],tbl_Product[Category])</f>
        <v>Adventure</v>
      </c>
      <c r="D19">
        <v>1</v>
      </c>
      <c r="E19" s="3">
        <f>_xlfn.XLOOKUP(tbl_OrderProduct[[#This Row],[ProductID]],tbl_Product[ProductID],tbl_Product[ListPrice])*tbl_OrderProduct[[#This Row],[Quantity]]</f>
        <v>54.5</v>
      </c>
      <c r="F19">
        <f>_xlfn.XLOOKUP(tbl_OrderProduct[[#This Row],[OrderID]],tbl_Order[OrderID],tbl_Order[Order Year])</f>
        <v>2016</v>
      </c>
      <c r="G19" t="str">
        <f>_xlfn.XLOOKUP(tbl_OrderProduct[[#This Row],[OrderID]],tbl_Order[OrderID],tbl_Order[Order Month Name])</f>
        <v>Feb</v>
      </c>
      <c r="H19" t="str">
        <f>_xlfn.XLOOKUP(tbl_OrderProduct[[#This Row],[ProductID]],tbl_Product[ProductID],tbl_Product[ProductName])</f>
        <v>Spreadsheets &amp; Sidequests</v>
      </c>
      <c r="I19" t="str">
        <f>_xlfn.XLOOKUP(tbl_OrderProduct[[#This Row],[OrderID]],tbl_Order[OrderID],tbl_Order[CustomerID])</f>
        <v>CUST1185</v>
      </c>
    </row>
    <row r="20" spans="1:9" x14ac:dyDescent="0.4">
      <c r="A20" t="s">
        <v>174</v>
      </c>
      <c r="B20" t="s">
        <v>152</v>
      </c>
      <c r="C20" t="str">
        <f>_xlfn.XLOOKUP(tbl_OrderProduct[[#This Row],[ProductID]],tbl_Product[ProductID],tbl_Product[Category])</f>
        <v>Party</v>
      </c>
      <c r="D20">
        <v>1</v>
      </c>
      <c r="E20" s="3">
        <f>_xlfn.XLOOKUP(tbl_OrderProduct[[#This Row],[ProductID]],tbl_Product[ProductID],tbl_Product[ListPrice])*tbl_OrderProduct[[#This Row],[Quantity]]</f>
        <v>59.95</v>
      </c>
      <c r="F20">
        <f>_xlfn.XLOOKUP(tbl_OrderProduct[[#This Row],[OrderID]],tbl_Order[OrderID],tbl_Order[Order Year])</f>
        <v>2016</v>
      </c>
      <c r="G20" t="str">
        <f>_xlfn.XLOOKUP(tbl_OrderProduct[[#This Row],[OrderID]],tbl_Order[OrderID],tbl_Order[Order Month Name])</f>
        <v>Feb</v>
      </c>
      <c r="H20" t="str">
        <f>_xlfn.XLOOKUP(tbl_OrderProduct[[#This Row],[ProductID]],tbl_Product[ProductID],tbl_Product[ProductName])</f>
        <v>Formulate!</v>
      </c>
      <c r="I20" t="str">
        <f>_xlfn.XLOOKUP(tbl_OrderProduct[[#This Row],[OrderID]],tbl_Order[OrderID],tbl_Order[CustomerID])</f>
        <v>CUST1185</v>
      </c>
    </row>
    <row r="21" spans="1:9" x14ac:dyDescent="0.4">
      <c r="A21" t="s">
        <v>174</v>
      </c>
      <c r="B21" t="s">
        <v>154</v>
      </c>
      <c r="C21" t="str">
        <f>_xlfn.XLOOKUP(tbl_OrderProduct[[#This Row],[ProductID]],tbl_Product[ProductID],tbl_Product[Category])</f>
        <v>Strategy</v>
      </c>
      <c r="D21">
        <v>1</v>
      </c>
      <c r="E21" s="3">
        <f>_xlfn.XLOOKUP(tbl_OrderProduct[[#This Row],[ProductID]],tbl_Product[ProductID],tbl_Product[ListPrice])*tbl_OrderProduct[[#This Row],[Quantity]]</f>
        <v>31</v>
      </c>
      <c r="F21">
        <f>_xlfn.XLOOKUP(tbl_OrderProduct[[#This Row],[OrderID]],tbl_Order[OrderID],tbl_Order[Order Year])</f>
        <v>2016</v>
      </c>
      <c r="G21" t="str">
        <f>_xlfn.XLOOKUP(tbl_OrderProduct[[#This Row],[OrderID]],tbl_Order[OrderID],tbl_Order[Order Month Name])</f>
        <v>Feb</v>
      </c>
      <c r="H21" t="str">
        <f>_xlfn.XLOOKUP(tbl_OrderProduct[[#This Row],[ProductID]],tbl_Product[ProductID],tbl_Product[ProductName])</f>
        <v>Roll for Regression</v>
      </c>
      <c r="I21" t="str">
        <f>_xlfn.XLOOKUP(tbl_OrderProduct[[#This Row],[OrderID]],tbl_Order[OrderID],tbl_Order[CustomerID])</f>
        <v>CUST1185</v>
      </c>
    </row>
    <row r="22" spans="1:9" x14ac:dyDescent="0.4">
      <c r="A22" t="s">
        <v>175</v>
      </c>
      <c r="B22" t="s">
        <v>153</v>
      </c>
      <c r="C22" t="str">
        <f>_xlfn.XLOOKUP(tbl_OrderProduct[[#This Row],[ProductID]],tbl_Product[ProductID],tbl_Product[Category])</f>
        <v>Strategy</v>
      </c>
      <c r="D22">
        <v>1</v>
      </c>
      <c r="E22" s="3">
        <f>_xlfn.XLOOKUP(tbl_OrderProduct[[#This Row],[ProductID]],tbl_Product[ProductID],tbl_Product[ListPrice])*tbl_OrderProduct[[#This Row],[Quantity]]</f>
        <v>37.950000000000003</v>
      </c>
      <c r="F22">
        <f>_xlfn.XLOOKUP(tbl_OrderProduct[[#This Row],[OrderID]],tbl_Order[OrderID],tbl_Order[Order Year])</f>
        <v>2016</v>
      </c>
      <c r="G22" t="str">
        <f>_xlfn.XLOOKUP(tbl_OrderProduct[[#This Row],[OrderID]],tbl_Order[OrderID],tbl_Order[Order Month Name])</f>
        <v>Feb</v>
      </c>
      <c r="H22" t="str">
        <f>_xlfn.XLOOKUP(tbl_OrderProduct[[#This Row],[ProductID]],tbl_Product[ProductID],tbl_Product[ProductName])</f>
        <v>Sheetstorm</v>
      </c>
      <c r="I22" t="str">
        <f>_xlfn.XLOOKUP(tbl_OrderProduct[[#This Row],[OrderID]],tbl_Order[OrderID],tbl_Order[CustomerID])</f>
        <v>CUST0578</v>
      </c>
    </row>
    <row r="23" spans="1:9" x14ac:dyDescent="0.4">
      <c r="A23" t="s">
        <v>176</v>
      </c>
      <c r="B23" t="s">
        <v>159</v>
      </c>
      <c r="C23" t="str">
        <f>_xlfn.XLOOKUP(tbl_OrderProduct[[#This Row],[ProductID]],tbl_Product[ProductID],tbl_Product[Category])</f>
        <v>Strategy</v>
      </c>
      <c r="D23">
        <v>3</v>
      </c>
      <c r="E23" s="3">
        <f>_xlfn.XLOOKUP(tbl_OrderProduct[[#This Row],[ProductID]],tbl_Product[ProductID],tbl_Product[ListPrice])*tbl_OrderProduct[[#This Row],[Quantity]]</f>
        <v>174</v>
      </c>
      <c r="F23">
        <f>_xlfn.XLOOKUP(tbl_OrderProduct[[#This Row],[OrderID]],tbl_Order[OrderID],tbl_Order[Order Year])</f>
        <v>2016</v>
      </c>
      <c r="G23" t="str">
        <f>_xlfn.XLOOKUP(tbl_OrderProduct[[#This Row],[OrderID]],tbl_Order[OrderID],tbl_Order[Order Month Name])</f>
        <v>Feb</v>
      </c>
      <c r="H23" t="str">
        <f>_xlfn.XLOOKUP(tbl_OrderProduct[[#This Row],[ProductID]],tbl_Product[ProductID],tbl_Product[ProductName])</f>
        <v>Welcome To … The Dashboard</v>
      </c>
      <c r="I23" t="str">
        <f>_xlfn.XLOOKUP(tbl_OrderProduct[[#This Row],[OrderID]],tbl_Order[OrderID],tbl_Order[CustomerID])</f>
        <v>CUST0667</v>
      </c>
    </row>
    <row r="24" spans="1:9" x14ac:dyDescent="0.4">
      <c r="A24" t="s">
        <v>176</v>
      </c>
      <c r="B24" t="s">
        <v>10</v>
      </c>
      <c r="C24" t="str">
        <f>_xlfn.XLOOKUP(tbl_OrderProduct[[#This Row],[ProductID]],tbl_Product[ProductID],tbl_Product[Category])</f>
        <v>Party</v>
      </c>
      <c r="D24">
        <v>3</v>
      </c>
      <c r="E24" s="3">
        <f>_xlfn.XLOOKUP(tbl_OrderProduct[[#This Row],[ProductID]],tbl_Product[ProductID],tbl_Product[ListPrice])*tbl_OrderProduct[[#This Row],[Quantity]]</f>
        <v>147</v>
      </c>
      <c r="F24">
        <f>_xlfn.XLOOKUP(tbl_OrderProduct[[#This Row],[OrderID]],tbl_Order[OrderID],tbl_Order[Order Year])</f>
        <v>2016</v>
      </c>
      <c r="G24" t="str">
        <f>_xlfn.XLOOKUP(tbl_OrderProduct[[#This Row],[OrderID]],tbl_Order[OrderID],tbl_Order[Order Month Name])</f>
        <v>Feb</v>
      </c>
      <c r="H24" t="str">
        <f>_xlfn.XLOOKUP(tbl_OrderProduct[[#This Row],[ProductID]],tbl_Product[ProductID],tbl_Product[ProductName])</f>
        <v>Pivot or Perish</v>
      </c>
      <c r="I24" t="str">
        <f>_xlfn.XLOOKUP(tbl_OrderProduct[[#This Row],[OrderID]],tbl_Order[OrderID],tbl_Order[CustomerID])</f>
        <v>CUST0667</v>
      </c>
    </row>
    <row r="25" spans="1:9" x14ac:dyDescent="0.4">
      <c r="A25" t="s">
        <v>176</v>
      </c>
      <c r="B25" t="s">
        <v>4</v>
      </c>
      <c r="C25" t="str">
        <f>_xlfn.XLOOKUP(tbl_OrderProduct[[#This Row],[ProductID]],tbl_Product[ProductID],tbl_Product[Category])</f>
        <v>Strategy</v>
      </c>
      <c r="D25">
        <v>1</v>
      </c>
      <c r="E25" s="3">
        <f>_xlfn.XLOOKUP(tbl_OrderProduct[[#This Row],[ProductID]],tbl_Product[ProductID],tbl_Product[ListPrice])*tbl_OrderProduct[[#This Row],[Quantity]]</f>
        <v>34.99</v>
      </c>
      <c r="F25">
        <f>_xlfn.XLOOKUP(tbl_OrderProduct[[#This Row],[OrderID]],tbl_Order[OrderID],tbl_Order[Order Year])</f>
        <v>2016</v>
      </c>
      <c r="G25" t="str">
        <f>_xlfn.XLOOKUP(tbl_OrderProduct[[#This Row],[OrderID]],tbl_Order[OrderID],tbl_Order[Order Month Name])</f>
        <v>Feb</v>
      </c>
      <c r="H25" t="str">
        <f>_xlfn.XLOOKUP(tbl_OrderProduct[[#This Row],[ProductID]],tbl_Product[ProductID],tbl_Product[ProductName])</f>
        <v>Root Cause Analysis</v>
      </c>
      <c r="I25" t="str">
        <f>_xlfn.XLOOKUP(tbl_OrderProduct[[#This Row],[OrderID]],tbl_Order[OrderID],tbl_Order[CustomerID])</f>
        <v>CUST0667</v>
      </c>
    </row>
    <row r="26" spans="1:9" x14ac:dyDescent="0.4">
      <c r="A26" t="s">
        <v>176</v>
      </c>
      <c r="B26" t="s">
        <v>129</v>
      </c>
      <c r="C26" t="str">
        <f>_xlfn.XLOOKUP(tbl_OrderProduct[[#This Row],[ProductID]],tbl_Product[ProductID],tbl_Product[Category])</f>
        <v>Party</v>
      </c>
      <c r="D26">
        <v>2</v>
      </c>
      <c r="E26" s="3">
        <f>_xlfn.XLOOKUP(tbl_OrderProduct[[#This Row],[ProductID]],tbl_Product[ProductID],tbl_Product[ListPrice])*tbl_OrderProduct[[#This Row],[Quantity]]</f>
        <v>98.98</v>
      </c>
      <c r="F26">
        <f>_xlfn.XLOOKUP(tbl_OrderProduct[[#This Row],[OrderID]],tbl_Order[OrderID],tbl_Order[Order Year])</f>
        <v>2016</v>
      </c>
      <c r="G26" t="str">
        <f>_xlfn.XLOOKUP(tbl_OrderProduct[[#This Row],[OrderID]],tbl_Order[OrderID],tbl_Order[Order Month Name])</f>
        <v>Feb</v>
      </c>
      <c r="H26" t="str">
        <f>_xlfn.XLOOKUP(tbl_OrderProduct[[#This Row],[ProductID]],tbl_Product[ProductID],tbl_Product[ProductName])</f>
        <v>Fieldnames</v>
      </c>
      <c r="I26" t="str">
        <f>_xlfn.XLOOKUP(tbl_OrderProduct[[#This Row],[OrderID]],tbl_Order[OrderID],tbl_Order[CustomerID])</f>
        <v>CUST0667</v>
      </c>
    </row>
    <row r="27" spans="1:9" x14ac:dyDescent="0.4">
      <c r="A27" t="s">
        <v>176</v>
      </c>
      <c r="B27" t="s">
        <v>138</v>
      </c>
      <c r="C27" t="str">
        <f>_xlfn.XLOOKUP(tbl_OrderProduct[[#This Row],[ProductID]],tbl_Product[ProductID],tbl_Product[Category])</f>
        <v>Classic</v>
      </c>
      <c r="D27">
        <v>1</v>
      </c>
      <c r="E27" s="3">
        <f>_xlfn.XLOOKUP(tbl_OrderProduct[[#This Row],[ProductID]],tbl_Product[ProductID],tbl_Product[ListPrice])*tbl_OrderProduct[[#This Row],[Quantity]]</f>
        <v>62</v>
      </c>
      <c r="F27">
        <f>_xlfn.XLOOKUP(tbl_OrderProduct[[#This Row],[OrderID]],tbl_Order[OrderID],tbl_Order[Order Year])</f>
        <v>2016</v>
      </c>
      <c r="G27" t="str">
        <f>_xlfn.XLOOKUP(tbl_OrderProduct[[#This Row],[OrderID]],tbl_Order[OrderID],tbl_Order[Order Month Name])</f>
        <v>Feb</v>
      </c>
      <c r="H27" t="str">
        <f>_xlfn.XLOOKUP(tbl_OrderProduct[[#This Row],[ProductID]],tbl_Product[ProductID],tbl_Product[ProductName])</f>
        <v>YahtSheets</v>
      </c>
      <c r="I27" t="str">
        <f>_xlfn.XLOOKUP(tbl_OrderProduct[[#This Row],[OrderID]],tbl_Order[OrderID],tbl_Order[CustomerID])</f>
        <v>CUST0667</v>
      </c>
    </row>
    <row r="28" spans="1:9" x14ac:dyDescent="0.4">
      <c r="A28" t="s">
        <v>177</v>
      </c>
      <c r="B28" t="s">
        <v>11</v>
      </c>
      <c r="C28" t="str">
        <f>_xlfn.XLOOKUP(tbl_OrderProduct[[#This Row],[ProductID]],tbl_Product[ProductID],tbl_Product[Category])</f>
        <v>Adventure</v>
      </c>
      <c r="D28">
        <v>2</v>
      </c>
      <c r="E28" s="3">
        <f>_xlfn.XLOOKUP(tbl_OrderProduct[[#This Row],[ProductID]],tbl_Product[ProductID],tbl_Product[ListPrice])*tbl_OrderProduct[[#This Row],[Quantity]]</f>
        <v>39.9</v>
      </c>
      <c r="F28">
        <f>_xlfn.XLOOKUP(tbl_OrderProduct[[#This Row],[OrderID]],tbl_Order[OrderID],tbl_Order[Order Year])</f>
        <v>2016</v>
      </c>
      <c r="G28" t="str">
        <f>_xlfn.XLOOKUP(tbl_OrderProduct[[#This Row],[OrderID]],tbl_Order[OrderID],tbl_Order[Order Month Name])</f>
        <v>Feb</v>
      </c>
      <c r="H28" t="str">
        <f>_xlfn.XLOOKUP(tbl_OrderProduct[[#This Row],[ProductID]],tbl_Product[ProductID],tbl_Product[ProductName])</f>
        <v>Dungeons &amp; Datasets</v>
      </c>
      <c r="I28" t="str">
        <f>_xlfn.XLOOKUP(tbl_OrderProduct[[#This Row],[OrderID]],tbl_Order[OrderID],tbl_Order[CustomerID])</f>
        <v>CUST0465</v>
      </c>
    </row>
    <row r="29" spans="1:9" x14ac:dyDescent="0.4">
      <c r="A29" t="s">
        <v>177</v>
      </c>
      <c r="B29" t="s">
        <v>158</v>
      </c>
      <c r="C29" t="str">
        <f>_xlfn.XLOOKUP(tbl_OrderProduct[[#This Row],[ProductID]],tbl_Product[ProductID],tbl_Product[Category])</f>
        <v>Classic</v>
      </c>
      <c r="D29">
        <v>1</v>
      </c>
      <c r="E29" s="3">
        <f>_xlfn.XLOOKUP(tbl_OrderProduct[[#This Row],[ProductID]],tbl_Product[ProductID],tbl_Product[ListPrice])*tbl_OrderProduct[[#This Row],[Quantity]]</f>
        <v>45</v>
      </c>
      <c r="F29">
        <f>_xlfn.XLOOKUP(tbl_OrderProduct[[#This Row],[OrderID]],tbl_Order[OrderID],tbl_Order[Order Year])</f>
        <v>2016</v>
      </c>
      <c r="G29" t="str">
        <f>_xlfn.XLOOKUP(tbl_OrderProduct[[#This Row],[OrderID]],tbl_Order[OrderID],tbl_Order[Order Month Name])</f>
        <v>Feb</v>
      </c>
      <c r="H29" t="str">
        <f>_xlfn.XLOOKUP(tbl_OrderProduct[[#This Row],[ProductID]],tbl_Product[ProductID],tbl_Product[ProductName])</f>
        <v>Carcassone: Financial Quarters</v>
      </c>
      <c r="I29" t="str">
        <f>_xlfn.XLOOKUP(tbl_OrderProduct[[#This Row],[OrderID]],tbl_Order[OrderID],tbl_Order[CustomerID])</f>
        <v>CUST0465</v>
      </c>
    </row>
    <row r="30" spans="1:9" x14ac:dyDescent="0.4">
      <c r="A30" t="s">
        <v>177</v>
      </c>
      <c r="B30" t="s">
        <v>164</v>
      </c>
      <c r="C30" t="str">
        <f>_xlfn.XLOOKUP(tbl_OrderProduct[[#This Row],[ProductID]],tbl_Product[ProductID],tbl_Product[Category])</f>
        <v>Strategy</v>
      </c>
      <c r="D30">
        <v>1</v>
      </c>
      <c r="E30" s="3">
        <f>_xlfn.XLOOKUP(tbl_OrderProduct[[#This Row],[ProductID]],tbl_Product[ProductID],tbl_Product[ListPrice])*tbl_OrderProduct[[#This Row],[Quantity]]</f>
        <v>29</v>
      </c>
      <c r="F30">
        <f>_xlfn.XLOOKUP(tbl_OrderProduct[[#This Row],[OrderID]],tbl_Order[OrderID],tbl_Order[Order Year])</f>
        <v>2016</v>
      </c>
      <c r="G30" t="str">
        <f>_xlfn.XLOOKUP(tbl_OrderProduct[[#This Row],[OrderID]],tbl_Order[OrderID],tbl_Order[Order Month Name])</f>
        <v>Feb</v>
      </c>
      <c r="H30" t="str">
        <f>_xlfn.XLOOKUP(tbl_OrderProduct[[#This Row],[ProductID]],tbl_Product[ProductID],tbl_Product[ProductName])</f>
        <v>Great Western Lookup</v>
      </c>
      <c r="I30" t="str">
        <f>_xlfn.XLOOKUP(tbl_OrderProduct[[#This Row],[OrderID]],tbl_Order[OrderID],tbl_Order[CustomerID])</f>
        <v>CUST0465</v>
      </c>
    </row>
    <row r="31" spans="1:9" x14ac:dyDescent="0.4">
      <c r="A31" t="s">
        <v>177</v>
      </c>
      <c r="B31" t="s">
        <v>131</v>
      </c>
      <c r="C31" t="str">
        <f>_xlfn.XLOOKUP(tbl_OrderProduct[[#This Row],[ProductID]],tbl_Product[ProductID],tbl_Product[Category])</f>
        <v>Strategy</v>
      </c>
      <c r="D31">
        <v>2</v>
      </c>
      <c r="E31" s="3">
        <f>_xlfn.XLOOKUP(tbl_OrderProduct[[#This Row],[ProductID]],tbl_Product[ProductID],tbl_Product[ListPrice])*tbl_OrderProduct[[#This Row],[Quantity]]</f>
        <v>98</v>
      </c>
      <c r="F31">
        <f>_xlfn.XLOOKUP(tbl_OrderProduct[[#This Row],[OrderID]],tbl_Order[OrderID],tbl_Order[Order Year])</f>
        <v>2016</v>
      </c>
      <c r="G31" t="str">
        <f>_xlfn.XLOOKUP(tbl_OrderProduct[[#This Row],[OrderID]],tbl_Order[OrderID],tbl_Order[Order Month Name])</f>
        <v>Feb</v>
      </c>
      <c r="H31" t="str">
        <f>_xlfn.XLOOKUP(tbl_OrderProduct[[#This Row],[ProductID]],tbl_Product[ProductID],tbl_Product[ProductName])</f>
        <v>7 Chart Wonders</v>
      </c>
      <c r="I31" t="str">
        <f>_xlfn.XLOOKUP(tbl_OrderProduct[[#This Row],[OrderID]],tbl_Order[OrderID],tbl_Order[CustomerID])</f>
        <v>CUST0465</v>
      </c>
    </row>
    <row r="32" spans="1:9" x14ac:dyDescent="0.4">
      <c r="A32" t="s">
        <v>177</v>
      </c>
      <c r="B32" t="s">
        <v>157</v>
      </c>
      <c r="C32" t="str">
        <f>_xlfn.XLOOKUP(tbl_OrderProduct[[#This Row],[ProductID]],tbl_Product[ProductID],tbl_Product[Category])</f>
        <v>Strategy</v>
      </c>
      <c r="D32">
        <v>1</v>
      </c>
      <c r="E32" s="3">
        <f>_xlfn.XLOOKUP(tbl_OrderProduct[[#This Row],[ProductID]],tbl_Product[ProductID],tbl_Product[ListPrice])*tbl_OrderProduct[[#This Row],[Quantity]]</f>
        <v>47</v>
      </c>
      <c r="F32">
        <f>_xlfn.XLOOKUP(tbl_OrderProduct[[#This Row],[OrderID]],tbl_Order[OrderID],tbl_Order[Order Year])</f>
        <v>2016</v>
      </c>
      <c r="G32" t="str">
        <f>_xlfn.XLOOKUP(tbl_OrderProduct[[#This Row],[OrderID]],tbl_Order[OrderID],tbl_Order[Order Month Name])</f>
        <v>Feb</v>
      </c>
      <c r="H32" t="str">
        <f>_xlfn.XLOOKUP(tbl_OrderProduct[[#This Row],[ProductID]],tbl_Product[ProductID],tbl_Product[ProductName])</f>
        <v>A Dasboard Contrived</v>
      </c>
      <c r="I32" t="str">
        <f>_xlfn.XLOOKUP(tbl_OrderProduct[[#This Row],[OrderID]],tbl_Order[OrderID],tbl_Order[CustomerID])</f>
        <v>CUST0465</v>
      </c>
    </row>
    <row r="33" spans="1:9" x14ac:dyDescent="0.4">
      <c r="A33" t="s">
        <v>177</v>
      </c>
      <c r="B33" t="s">
        <v>165</v>
      </c>
      <c r="C33" t="str">
        <f>_xlfn.XLOOKUP(tbl_OrderProduct[[#This Row],[ProductID]],tbl_Product[ProductID],tbl_Product[Category])</f>
        <v>Party</v>
      </c>
      <c r="D33">
        <v>1</v>
      </c>
      <c r="E33" s="3">
        <f>_xlfn.XLOOKUP(tbl_OrderProduct[[#This Row],[ProductID]],tbl_Product[ProductID],tbl_Product[ListPrice])*tbl_OrderProduct[[#This Row],[Quantity]]</f>
        <v>26.49</v>
      </c>
      <c r="F33">
        <f>_xlfn.XLOOKUP(tbl_OrderProduct[[#This Row],[OrderID]],tbl_Order[OrderID],tbl_Order[Order Year])</f>
        <v>2016</v>
      </c>
      <c r="G33" t="str">
        <f>_xlfn.XLOOKUP(tbl_OrderProduct[[#This Row],[OrderID]],tbl_Order[OrderID],tbl_Order[Order Month Name])</f>
        <v>Feb</v>
      </c>
      <c r="H33" t="str">
        <f>_xlfn.XLOOKUP(tbl_OrderProduct[[#This Row],[ProductID]],tbl_Product[ProductID],tbl_Product[ProductName])</f>
        <v>Dashboard Wavelength</v>
      </c>
      <c r="I33" t="str">
        <f>_xlfn.XLOOKUP(tbl_OrderProduct[[#This Row],[OrderID]],tbl_Order[OrderID],tbl_Order[CustomerID])</f>
        <v>CUST0465</v>
      </c>
    </row>
    <row r="34" spans="1:9" x14ac:dyDescent="0.4">
      <c r="A34" t="s">
        <v>178</v>
      </c>
      <c r="B34" t="s">
        <v>10</v>
      </c>
      <c r="C34" t="str">
        <f>_xlfn.XLOOKUP(tbl_OrderProduct[[#This Row],[ProductID]],tbl_Product[ProductID],tbl_Product[Category])</f>
        <v>Party</v>
      </c>
      <c r="D34">
        <v>1</v>
      </c>
      <c r="E34" s="3">
        <f>_xlfn.XLOOKUP(tbl_OrderProduct[[#This Row],[ProductID]],tbl_Product[ProductID],tbl_Product[ListPrice])*tbl_OrderProduct[[#This Row],[Quantity]]</f>
        <v>49</v>
      </c>
      <c r="F34">
        <f>_xlfn.XLOOKUP(tbl_OrderProduct[[#This Row],[OrderID]],tbl_Order[OrderID],tbl_Order[Order Year])</f>
        <v>2016</v>
      </c>
      <c r="G34" t="str">
        <f>_xlfn.XLOOKUP(tbl_OrderProduct[[#This Row],[OrderID]],tbl_Order[OrderID],tbl_Order[Order Month Name])</f>
        <v>Feb</v>
      </c>
      <c r="H34" t="str">
        <f>_xlfn.XLOOKUP(tbl_OrderProduct[[#This Row],[ProductID]],tbl_Product[ProductID],tbl_Product[ProductName])</f>
        <v>Pivot or Perish</v>
      </c>
      <c r="I34" t="str">
        <f>_xlfn.XLOOKUP(tbl_OrderProduct[[#This Row],[OrderID]],tbl_Order[OrderID],tbl_Order[CustomerID])</f>
        <v>CUST0170</v>
      </c>
    </row>
    <row r="35" spans="1:9" x14ac:dyDescent="0.4">
      <c r="A35" t="s">
        <v>178</v>
      </c>
      <c r="B35" t="s">
        <v>153</v>
      </c>
      <c r="C35" t="str">
        <f>_xlfn.XLOOKUP(tbl_OrderProduct[[#This Row],[ProductID]],tbl_Product[ProductID],tbl_Product[Category])</f>
        <v>Strategy</v>
      </c>
      <c r="D35">
        <v>1</v>
      </c>
      <c r="E35" s="3">
        <f>_xlfn.XLOOKUP(tbl_OrderProduct[[#This Row],[ProductID]],tbl_Product[ProductID],tbl_Product[ListPrice])*tbl_OrderProduct[[#This Row],[Quantity]]</f>
        <v>37.950000000000003</v>
      </c>
      <c r="F35">
        <f>_xlfn.XLOOKUP(tbl_OrderProduct[[#This Row],[OrderID]],tbl_Order[OrderID],tbl_Order[Order Year])</f>
        <v>2016</v>
      </c>
      <c r="G35" t="str">
        <f>_xlfn.XLOOKUP(tbl_OrderProduct[[#This Row],[OrderID]],tbl_Order[OrderID],tbl_Order[Order Month Name])</f>
        <v>Feb</v>
      </c>
      <c r="H35" t="str">
        <f>_xlfn.XLOOKUP(tbl_OrderProduct[[#This Row],[ProductID]],tbl_Product[ProductID],tbl_Product[ProductName])</f>
        <v>Sheetstorm</v>
      </c>
      <c r="I35" t="str">
        <f>_xlfn.XLOOKUP(tbl_OrderProduct[[#This Row],[OrderID]],tbl_Order[OrderID],tbl_Order[CustomerID])</f>
        <v>CUST0170</v>
      </c>
    </row>
    <row r="36" spans="1:9" x14ac:dyDescent="0.4">
      <c r="A36" t="s">
        <v>178</v>
      </c>
      <c r="B36" t="s">
        <v>150</v>
      </c>
      <c r="C36" t="str">
        <f>_xlfn.XLOOKUP(tbl_OrderProduct[[#This Row],[ProductID]],tbl_Product[ProductID],tbl_Product[Category])</f>
        <v>Party</v>
      </c>
      <c r="D36">
        <v>1</v>
      </c>
      <c r="E36" s="3">
        <f>_xlfn.XLOOKUP(tbl_OrderProduct[[#This Row],[ProductID]],tbl_Product[ProductID],tbl_Product[ListPrice])*tbl_OrderProduct[[#This Row],[Quantity]]</f>
        <v>35</v>
      </c>
      <c r="F36">
        <f>_xlfn.XLOOKUP(tbl_OrderProduct[[#This Row],[OrderID]],tbl_Order[OrderID],tbl_Order[Order Year])</f>
        <v>2016</v>
      </c>
      <c r="G36" t="str">
        <f>_xlfn.XLOOKUP(tbl_OrderProduct[[#This Row],[OrderID]],tbl_Order[OrderID],tbl_Order[Order Month Name])</f>
        <v>Feb</v>
      </c>
      <c r="H36" t="str">
        <f>_xlfn.XLOOKUP(tbl_OrderProduct[[#This Row],[ProductID]],tbl_Product[ProductID],tbl_Product[ProductName])</f>
        <v>Data: The Resistance</v>
      </c>
      <c r="I36" t="str">
        <f>_xlfn.XLOOKUP(tbl_OrderProduct[[#This Row],[OrderID]],tbl_Order[OrderID],tbl_Order[CustomerID])</f>
        <v>CUST0170</v>
      </c>
    </row>
    <row r="37" spans="1:9" x14ac:dyDescent="0.4">
      <c r="A37" t="s">
        <v>178</v>
      </c>
      <c r="B37" t="s">
        <v>145</v>
      </c>
      <c r="C37" t="str">
        <f>_xlfn.XLOOKUP(tbl_OrderProduct[[#This Row],[ProductID]],tbl_Product[ProductID],tbl_Product[Category])</f>
        <v>Adventure</v>
      </c>
      <c r="D37">
        <v>1</v>
      </c>
      <c r="E37" s="3">
        <f>_xlfn.XLOOKUP(tbl_OrderProduct[[#This Row],[ProductID]],tbl_Product[ProductID],tbl_Product[ListPrice])*tbl_OrderProduct[[#This Row],[Quantity]]</f>
        <v>40.5</v>
      </c>
      <c r="F37">
        <f>_xlfn.XLOOKUP(tbl_OrderProduct[[#This Row],[OrderID]],tbl_Order[OrderID],tbl_Order[Order Year])</f>
        <v>2016</v>
      </c>
      <c r="G37" t="str">
        <f>_xlfn.XLOOKUP(tbl_OrderProduct[[#This Row],[OrderID]],tbl_Order[OrderID],tbl_Order[Order Month Name])</f>
        <v>Feb</v>
      </c>
      <c r="H37" t="str">
        <f>_xlfn.XLOOKUP(tbl_OrderProduct[[#This Row],[ProductID]],tbl_Product[ProductID],tbl_Product[ProductName])</f>
        <v>Audit Call of Cthulhu</v>
      </c>
      <c r="I37" t="str">
        <f>_xlfn.XLOOKUP(tbl_OrderProduct[[#This Row],[OrderID]],tbl_Order[OrderID],tbl_Order[CustomerID])</f>
        <v>CUST0170</v>
      </c>
    </row>
    <row r="38" spans="1:9" x14ac:dyDescent="0.4">
      <c r="A38" t="s">
        <v>178</v>
      </c>
      <c r="B38" t="s">
        <v>134</v>
      </c>
      <c r="C38" t="str">
        <f>_xlfn.XLOOKUP(tbl_OrderProduct[[#This Row],[ProductID]],tbl_Product[ProductID],tbl_Product[Category])</f>
        <v>Co-op</v>
      </c>
      <c r="D38">
        <v>1</v>
      </c>
      <c r="E38" s="3">
        <f>_xlfn.XLOOKUP(tbl_OrderProduct[[#This Row],[ProductID]],tbl_Product[ProductID],tbl_Product[ListPrice])*tbl_OrderProduct[[#This Row],[Quantity]]</f>
        <v>33.5</v>
      </c>
      <c r="F38">
        <f>_xlfn.XLOOKUP(tbl_OrderProduct[[#This Row],[OrderID]],tbl_Order[OrderID],tbl_Order[Order Year])</f>
        <v>2016</v>
      </c>
      <c r="G38" t="str">
        <f>_xlfn.XLOOKUP(tbl_OrderProduct[[#This Row],[OrderID]],tbl_Order[OrderID],tbl_Order[Order Month Name])</f>
        <v>Feb</v>
      </c>
      <c r="H38" t="str">
        <f>_xlfn.XLOOKUP(tbl_OrderProduct[[#This Row],[ProductID]],tbl_Product[ProductID],tbl_Product[ProductName])</f>
        <v>The Spill: Data Breach</v>
      </c>
      <c r="I38" t="str">
        <f>_xlfn.XLOOKUP(tbl_OrderProduct[[#This Row],[OrderID]],tbl_Order[OrderID],tbl_Order[CustomerID])</f>
        <v>CUST0170</v>
      </c>
    </row>
    <row r="39" spans="1:9" x14ac:dyDescent="0.4">
      <c r="A39" t="s">
        <v>179</v>
      </c>
      <c r="B39" t="s">
        <v>148</v>
      </c>
      <c r="C39" t="str">
        <f>_xlfn.XLOOKUP(tbl_OrderProduct[[#This Row],[ProductID]],tbl_Product[ProductID],tbl_Product[Category])</f>
        <v>Strategy</v>
      </c>
      <c r="D39">
        <v>1</v>
      </c>
      <c r="E39" s="3">
        <f>_xlfn.XLOOKUP(tbl_OrderProduct[[#This Row],[ProductID]],tbl_Product[ProductID],tbl_Product[ListPrice])*tbl_OrderProduct[[#This Row],[Quantity]]</f>
        <v>20.49</v>
      </c>
      <c r="F39">
        <f>_xlfn.XLOOKUP(tbl_OrderProduct[[#This Row],[OrderID]],tbl_Order[OrderID],tbl_Order[Order Year])</f>
        <v>2016</v>
      </c>
      <c r="G39" t="str">
        <f>_xlfn.XLOOKUP(tbl_OrderProduct[[#This Row],[OrderID]],tbl_Order[OrderID],tbl_Order[Order Month Name])</f>
        <v>Feb</v>
      </c>
      <c r="H39" t="str">
        <f>_xlfn.XLOOKUP(tbl_OrderProduct[[#This Row],[ProductID]],tbl_Product[ProductID],tbl_Product[ProductName])</f>
        <v>Cashflow Cascadia</v>
      </c>
      <c r="I39" t="str">
        <f>_xlfn.XLOOKUP(tbl_OrderProduct[[#This Row],[OrderID]],tbl_Order[OrderID],tbl_Order[CustomerID])</f>
        <v>CUST0443</v>
      </c>
    </row>
    <row r="40" spans="1:9" x14ac:dyDescent="0.4">
      <c r="A40" t="s">
        <v>179</v>
      </c>
      <c r="B40" t="s">
        <v>2</v>
      </c>
      <c r="C40" t="str">
        <f>_xlfn.XLOOKUP(tbl_OrderProduct[[#This Row],[ProductID]],tbl_Product[ProductID],tbl_Product[Category])</f>
        <v>Strategy</v>
      </c>
      <c r="D40">
        <v>2</v>
      </c>
      <c r="E40" s="3">
        <f>_xlfn.XLOOKUP(tbl_OrderProduct[[#This Row],[ProductID]],tbl_Product[ProductID],tbl_Product[ListPrice])*tbl_OrderProduct[[#This Row],[Quantity]]</f>
        <v>25.9</v>
      </c>
      <c r="F40">
        <f>_xlfn.XLOOKUP(tbl_OrderProduct[[#This Row],[OrderID]],tbl_Order[OrderID],tbl_Order[Order Year])</f>
        <v>2016</v>
      </c>
      <c r="G40" t="str">
        <f>_xlfn.XLOOKUP(tbl_OrderProduct[[#This Row],[OrderID]],tbl_Order[OrderID],tbl_Order[Order Month Name])</f>
        <v>Feb</v>
      </c>
      <c r="H40" t="str">
        <f>_xlfn.XLOOKUP(tbl_OrderProduct[[#This Row],[ProductID]],tbl_Product[ProductID],tbl_Product[ProductName])</f>
        <v>DAX Machina</v>
      </c>
      <c r="I40" t="str">
        <f>_xlfn.XLOOKUP(tbl_OrderProduct[[#This Row],[OrderID]],tbl_Order[OrderID],tbl_Order[CustomerID])</f>
        <v>CUST0443</v>
      </c>
    </row>
    <row r="41" spans="1:9" x14ac:dyDescent="0.4">
      <c r="A41" t="s">
        <v>179</v>
      </c>
      <c r="B41" t="s">
        <v>133</v>
      </c>
      <c r="C41" t="str">
        <f>_xlfn.XLOOKUP(tbl_OrderProduct[[#This Row],[ProductID]],tbl_Product[ProductID],tbl_Product[Category])</f>
        <v>Adventure</v>
      </c>
      <c r="D41">
        <v>1</v>
      </c>
      <c r="E41" s="3">
        <f>_xlfn.XLOOKUP(tbl_OrderProduct[[#This Row],[ProductID]],tbl_Product[ProductID],tbl_Product[ListPrice])*tbl_OrderProduct[[#This Row],[Quantity]]</f>
        <v>23.95</v>
      </c>
      <c r="F41">
        <f>_xlfn.XLOOKUP(tbl_OrderProduct[[#This Row],[OrderID]],tbl_Order[OrderID],tbl_Order[Order Year])</f>
        <v>2016</v>
      </c>
      <c r="G41" t="str">
        <f>_xlfn.XLOOKUP(tbl_OrderProduct[[#This Row],[OrderID]],tbl_Order[OrderID],tbl_Order[Order Month Name])</f>
        <v>Feb</v>
      </c>
      <c r="H41" t="str">
        <f>_xlfn.XLOOKUP(tbl_OrderProduct[[#This Row],[ProductID]],tbl_Product[ProductID],tbl_Product[ProductName])</f>
        <v>DataCraft: Fields &amp; Measures</v>
      </c>
      <c r="I41" t="str">
        <f>_xlfn.XLOOKUP(tbl_OrderProduct[[#This Row],[OrderID]],tbl_Order[OrderID],tbl_Order[CustomerID])</f>
        <v>CUST0443</v>
      </c>
    </row>
    <row r="42" spans="1:9" x14ac:dyDescent="0.4">
      <c r="A42" t="s">
        <v>179</v>
      </c>
      <c r="B42" t="s">
        <v>151</v>
      </c>
      <c r="C42" t="str">
        <f>_xlfn.XLOOKUP(tbl_OrderProduct[[#This Row],[ProductID]],tbl_Product[ProductID],tbl_Product[Category])</f>
        <v>Adventure</v>
      </c>
      <c r="D42">
        <v>1</v>
      </c>
      <c r="E42" s="3">
        <f>_xlfn.XLOOKUP(tbl_OrderProduct[[#This Row],[ProductID]],tbl_Product[ProductID],tbl_Product[ListPrice])*tbl_OrderProduct[[#This Row],[Quantity]]</f>
        <v>60.95</v>
      </c>
      <c r="F42">
        <f>_xlfn.XLOOKUP(tbl_OrderProduct[[#This Row],[OrderID]],tbl_Order[OrderID],tbl_Order[Order Year])</f>
        <v>2016</v>
      </c>
      <c r="G42" t="str">
        <f>_xlfn.XLOOKUP(tbl_OrderProduct[[#This Row],[OrderID]],tbl_Order[OrderID],tbl_Order[Order Month Name])</f>
        <v>Feb</v>
      </c>
      <c r="H42" t="str">
        <f>_xlfn.XLOOKUP(tbl_OrderProduct[[#This Row],[ProductID]],tbl_Product[ProductID],tbl_Product[ProductName])</f>
        <v>Unmatched: Analyst's Edition</v>
      </c>
      <c r="I42" t="str">
        <f>_xlfn.XLOOKUP(tbl_OrderProduct[[#This Row],[OrderID]],tbl_Order[OrderID],tbl_Order[CustomerID])</f>
        <v>CUST0443</v>
      </c>
    </row>
    <row r="43" spans="1:9" x14ac:dyDescent="0.4">
      <c r="A43" t="s">
        <v>179</v>
      </c>
      <c r="B43" t="s">
        <v>164</v>
      </c>
      <c r="C43" t="str">
        <f>_xlfn.XLOOKUP(tbl_OrderProduct[[#This Row],[ProductID]],tbl_Product[ProductID],tbl_Product[Category])</f>
        <v>Strategy</v>
      </c>
      <c r="D43">
        <v>2</v>
      </c>
      <c r="E43" s="3">
        <f>_xlfn.XLOOKUP(tbl_OrderProduct[[#This Row],[ProductID]],tbl_Product[ProductID],tbl_Product[ListPrice])*tbl_OrderProduct[[#This Row],[Quantity]]</f>
        <v>58</v>
      </c>
      <c r="F43">
        <f>_xlfn.XLOOKUP(tbl_OrderProduct[[#This Row],[OrderID]],tbl_Order[OrderID],tbl_Order[Order Year])</f>
        <v>2016</v>
      </c>
      <c r="G43" t="str">
        <f>_xlfn.XLOOKUP(tbl_OrderProduct[[#This Row],[OrderID]],tbl_Order[OrderID],tbl_Order[Order Month Name])</f>
        <v>Feb</v>
      </c>
      <c r="H43" t="str">
        <f>_xlfn.XLOOKUP(tbl_OrderProduct[[#This Row],[ProductID]],tbl_Product[ProductID],tbl_Product[ProductName])</f>
        <v>Great Western Lookup</v>
      </c>
      <c r="I43" t="str">
        <f>_xlfn.XLOOKUP(tbl_OrderProduct[[#This Row],[OrderID]],tbl_Order[OrderID],tbl_Order[CustomerID])</f>
        <v>CUST0443</v>
      </c>
    </row>
    <row r="44" spans="1:9" x14ac:dyDescent="0.4">
      <c r="A44" t="s">
        <v>180</v>
      </c>
      <c r="B44" t="s">
        <v>136</v>
      </c>
      <c r="C44" t="str">
        <f>_xlfn.XLOOKUP(tbl_OrderProduct[[#This Row],[ProductID]],tbl_Product[ProductID],tbl_Product[Category])</f>
        <v>Party</v>
      </c>
      <c r="D44">
        <v>1</v>
      </c>
      <c r="E44" s="3">
        <f>_xlfn.XLOOKUP(tbl_OrderProduct[[#This Row],[ProductID]],tbl_Product[ProductID],tbl_Product[ListPrice])*tbl_OrderProduct[[#This Row],[Quantity]]</f>
        <v>33</v>
      </c>
      <c r="F44">
        <f>_xlfn.XLOOKUP(tbl_OrderProduct[[#This Row],[OrderID]],tbl_Order[OrderID],tbl_Order[Order Year])</f>
        <v>2016</v>
      </c>
      <c r="G44" t="str">
        <f>_xlfn.XLOOKUP(tbl_OrderProduct[[#This Row],[OrderID]],tbl_Order[OrderID],tbl_Order[Order Month Name])</f>
        <v>Feb</v>
      </c>
      <c r="H44" t="str">
        <f>_xlfn.XLOOKUP(tbl_OrderProduct[[#This Row],[ProductID]],tbl_Product[ProductID],tbl_Product[ProductName])</f>
        <v>Don't Split the Data</v>
      </c>
      <c r="I44" t="str">
        <f>_xlfn.XLOOKUP(tbl_OrderProduct[[#This Row],[OrderID]],tbl_Order[OrderID],tbl_Order[CustomerID])</f>
        <v>CUST0010</v>
      </c>
    </row>
    <row r="45" spans="1:9" x14ac:dyDescent="0.4">
      <c r="A45" t="s">
        <v>180</v>
      </c>
      <c r="B45" t="s">
        <v>145</v>
      </c>
      <c r="C45" t="str">
        <f>_xlfn.XLOOKUP(tbl_OrderProduct[[#This Row],[ProductID]],tbl_Product[ProductID],tbl_Product[Category])</f>
        <v>Adventure</v>
      </c>
      <c r="D45">
        <v>1</v>
      </c>
      <c r="E45" s="3">
        <f>_xlfn.XLOOKUP(tbl_OrderProduct[[#This Row],[ProductID]],tbl_Product[ProductID],tbl_Product[ListPrice])*tbl_OrderProduct[[#This Row],[Quantity]]</f>
        <v>40.5</v>
      </c>
      <c r="F45">
        <f>_xlfn.XLOOKUP(tbl_OrderProduct[[#This Row],[OrderID]],tbl_Order[OrderID],tbl_Order[Order Year])</f>
        <v>2016</v>
      </c>
      <c r="G45" t="str">
        <f>_xlfn.XLOOKUP(tbl_OrderProduct[[#This Row],[OrderID]],tbl_Order[OrderID],tbl_Order[Order Month Name])</f>
        <v>Feb</v>
      </c>
      <c r="H45" t="str">
        <f>_xlfn.XLOOKUP(tbl_OrderProduct[[#This Row],[ProductID]],tbl_Product[ProductID],tbl_Product[ProductName])</f>
        <v>Audit Call of Cthulhu</v>
      </c>
      <c r="I45" t="str">
        <f>_xlfn.XLOOKUP(tbl_OrderProduct[[#This Row],[OrderID]],tbl_Order[OrderID],tbl_Order[CustomerID])</f>
        <v>CUST0010</v>
      </c>
    </row>
    <row r="46" spans="1:9" x14ac:dyDescent="0.4">
      <c r="A46" t="s">
        <v>181</v>
      </c>
      <c r="B46" t="s">
        <v>147</v>
      </c>
      <c r="C46" t="str">
        <f>_xlfn.XLOOKUP(tbl_OrderProduct[[#This Row],[ProductID]],tbl_Product[ProductID],tbl_Product[Category])</f>
        <v>Classic</v>
      </c>
      <c r="D46">
        <v>2</v>
      </c>
      <c r="E46" s="3">
        <f>_xlfn.XLOOKUP(tbl_OrderProduct[[#This Row],[ProductID]],tbl_Product[ProductID],tbl_Product[ListPrice])*tbl_OrderProduct[[#This Row],[Quantity]]</f>
        <v>81.900000000000006</v>
      </c>
      <c r="F46">
        <f>_xlfn.XLOOKUP(tbl_OrderProduct[[#This Row],[OrderID]],tbl_Order[OrderID],tbl_Order[Order Year])</f>
        <v>2016</v>
      </c>
      <c r="G46" t="str">
        <f>_xlfn.XLOOKUP(tbl_OrderProduct[[#This Row],[OrderID]],tbl_Order[OrderID],tbl_Order[Order Month Name])</f>
        <v>Feb</v>
      </c>
      <c r="H46" t="str">
        <f>_xlfn.XLOOKUP(tbl_OrderProduct[[#This Row],[ProductID]],tbl_Product[ProductID],tbl_Product[ProductName])</f>
        <v>Formula Scrabble</v>
      </c>
      <c r="I46" t="str">
        <f>_xlfn.XLOOKUP(tbl_OrderProduct[[#This Row],[OrderID]],tbl_Order[OrderID],tbl_Order[CustomerID])</f>
        <v>CUST1185</v>
      </c>
    </row>
    <row r="47" spans="1:9" x14ac:dyDescent="0.4">
      <c r="A47" t="s">
        <v>181</v>
      </c>
      <c r="B47" t="s">
        <v>133</v>
      </c>
      <c r="C47" t="str">
        <f>_xlfn.XLOOKUP(tbl_OrderProduct[[#This Row],[ProductID]],tbl_Product[ProductID],tbl_Product[Category])</f>
        <v>Adventure</v>
      </c>
      <c r="D47">
        <v>1</v>
      </c>
      <c r="E47" s="3">
        <f>_xlfn.XLOOKUP(tbl_OrderProduct[[#This Row],[ProductID]],tbl_Product[ProductID],tbl_Product[ListPrice])*tbl_OrderProduct[[#This Row],[Quantity]]</f>
        <v>23.95</v>
      </c>
      <c r="F47">
        <f>_xlfn.XLOOKUP(tbl_OrderProduct[[#This Row],[OrderID]],tbl_Order[OrderID],tbl_Order[Order Year])</f>
        <v>2016</v>
      </c>
      <c r="G47" t="str">
        <f>_xlfn.XLOOKUP(tbl_OrderProduct[[#This Row],[OrderID]],tbl_Order[OrderID],tbl_Order[Order Month Name])</f>
        <v>Feb</v>
      </c>
      <c r="H47" t="str">
        <f>_xlfn.XLOOKUP(tbl_OrderProduct[[#This Row],[ProductID]],tbl_Product[ProductID],tbl_Product[ProductName])</f>
        <v>DataCraft: Fields &amp; Measures</v>
      </c>
      <c r="I47" t="str">
        <f>_xlfn.XLOOKUP(tbl_OrderProduct[[#This Row],[OrderID]],tbl_Order[OrderID],tbl_Order[CustomerID])</f>
        <v>CUST1185</v>
      </c>
    </row>
    <row r="48" spans="1:9" x14ac:dyDescent="0.4">
      <c r="A48" t="s">
        <v>181</v>
      </c>
      <c r="B48" t="s">
        <v>136</v>
      </c>
      <c r="C48" t="str">
        <f>_xlfn.XLOOKUP(tbl_OrderProduct[[#This Row],[ProductID]],tbl_Product[ProductID],tbl_Product[Category])</f>
        <v>Party</v>
      </c>
      <c r="D48">
        <v>1</v>
      </c>
      <c r="E48" s="3">
        <f>_xlfn.XLOOKUP(tbl_OrderProduct[[#This Row],[ProductID]],tbl_Product[ProductID],tbl_Product[ListPrice])*tbl_OrderProduct[[#This Row],[Quantity]]</f>
        <v>33</v>
      </c>
      <c r="F48">
        <f>_xlfn.XLOOKUP(tbl_OrderProduct[[#This Row],[OrderID]],tbl_Order[OrderID],tbl_Order[Order Year])</f>
        <v>2016</v>
      </c>
      <c r="G48" t="str">
        <f>_xlfn.XLOOKUP(tbl_OrderProduct[[#This Row],[OrderID]],tbl_Order[OrderID],tbl_Order[Order Month Name])</f>
        <v>Feb</v>
      </c>
      <c r="H48" t="str">
        <f>_xlfn.XLOOKUP(tbl_OrderProduct[[#This Row],[ProductID]],tbl_Product[ProductID],tbl_Product[ProductName])</f>
        <v>Don't Split the Data</v>
      </c>
      <c r="I48" t="str">
        <f>_xlfn.XLOOKUP(tbl_OrderProduct[[#This Row],[OrderID]],tbl_Order[OrderID],tbl_Order[CustomerID])</f>
        <v>CUST1185</v>
      </c>
    </row>
    <row r="49" spans="1:9" x14ac:dyDescent="0.4">
      <c r="A49" t="s">
        <v>181</v>
      </c>
      <c r="B49" t="s">
        <v>131</v>
      </c>
      <c r="C49" t="str">
        <f>_xlfn.XLOOKUP(tbl_OrderProduct[[#This Row],[ProductID]],tbl_Product[ProductID],tbl_Product[Category])</f>
        <v>Strategy</v>
      </c>
      <c r="D49">
        <v>1</v>
      </c>
      <c r="E49" s="3">
        <f>_xlfn.XLOOKUP(tbl_OrderProduct[[#This Row],[ProductID]],tbl_Product[ProductID],tbl_Product[ListPrice])*tbl_OrderProduct[[#This Row],[Quantity]]</f>
        <v>49</v>
      </c>
      <c r="F49">
        <f>_xlfn.XLOOKUP(tbl_OrderProduct[[#This Row],[OrderID]],tbl_Order[OrderID],tbl_Order[Order Year])</f>
        <v>2016</v>
      </c>
      <c r="G49" t="str">
        <f>_xlfn.XLOOKUP(tbl_OrderProduct[[#This Row],[OrderID]],tbl_Order[OrderID],tbl_Order[Order Month Name])</f>
        <v>Feb</v>
      </c>
      <c r="H49" t="str">
        <f>_xlfn.XLOOKUP(tbl_OrderProduct[[#This Row],[ProductID]],tbl_Product[ProductID],tbl_Product[ProductName])</f>
        <v>7 Chart Wonders</v>
      </c>
      <c r="I49" t="str">
        <f>_xlfn.XLOOKUP(tbl_OrderProduct[[#This Row],[OrderID]],tbl_Order[OrderID],tbl_Order[CustomerID])</f>
        <v>CUST1185</v>
      </c>
    </row>
    <row r="50" spans="1:9" x14ac:dyDescent="0.4">
      <c r="A50" t="s">
        <v>181</v>
      </c>
      <c r="B50" t="s">
        <v>155</v>
      </c>
      <c r="C50" t="str">
        <f>_xlfn.XLOOKUP(tbl_OrderProduct[[#This Row],[ProductID]],tbl_Product[ProductID],tbl_Product[Category])</f>
        <v>Strategy</v>
      </c>
      <c r="D50">
        <v>2</v>
      </c>
      <c r="E50" s="3">
        <f>_xlfn.XLOOKUP(tbl_OrderProduct[[#This Row],[ProductID]],tbl_Product[ProductID],tbl_Product[ListPrice])*tbl_OrderProduct[[#This Row],[Quantity]]</f>
        <v>54</v>
      </c>
      <c r="F50">
        <f>_xlfn.XLOOKUP(tbl_OrderProduct[[#This Row],[OrderID]],tbl_Order[OrderID],tbl_Order[Order Year])</f>
        <v>2016</v>
      </c>
      <c r="G50" t="str">
        <f>_xlfn.XLOOKUP(tbl_OrderProduct[[#This Row],[OrderID]],tbl_Order[OrderID],tbl_Order[Order Month Name])</f>
        <v>Feb</v>
      </c>
      <c r="H50" t="str">
        <f>_xlfn.XLOOKUP(tbl_OrderProduct[[#This Row],[ProductID]],tbl_Product[ProductID],tbl_Product[ProductName])</f>
        <v>Depreciation Trail</v>
      </c>
      <c r="I50" t="str">
        <f>_xlfn.XLOOKUP(tbl_OrderProduct[[#This Row],[OrderID]],tbl_Order[OrderID],tbl_Order[CustomerID])</f>
        <v>CUST1185</v>
      </c>
    </row>
    <row r="51" spans="1:9" x14ac:dyDescent="0.4">
      <c r="A51" t="s">
        <v>182</v>
      </c>
      <c r="B51" t="s">
        <v>10</v>
      </c>
      <c r="C51" t="str">
        <f>_xlfn.XLOOKUP(tbl_OrderProduct[[#This Row],[ProductID]],tbl_Product[ProductID],tbl_Product[Category])</f>
        <v>Party</v>
      </c>
      <c r="D51">
        <v>1</v>
      </c>
      <c r="E51" s="3">
        <f>_xlfn.XLOOKUP(tbl_OrderProduct[[#This Row],[ProductID]],tbl_Product[ProductID],tbl_Product[ListPrice])*tbl_OrderProduct[[#This Row],[Quantity]]</f>
        <v>49</v>
      </c>
      <c r="F51">
        <f>_xlfn.XLOOKUP(tbl_OrderProduct[[#This Row],[OrderID]],tbl_Order[OrderID],tbl_Order[Order Year])</f>
        <v>2016</v>
      </c>
      <c r="G51" t="str">
        <f>_xlfn.XLOOKUP(tbl_OrderProduct[[#This Row],[OrderID]],tbl_Order[OrderID],tbl_Order[Order Month Name])</f>
        <v>Feb</v>
      </c>
      <c r="H51" t="str">
        <f>_xlfn.XLOOKUP(tbl_OrderProduct[[#This Row],[ProductID]],tbl_Product[ProductID],tbl_Product[ProductName])</f>
        <v>Pivot or Perish</v>
      </c>
      <c r="I51" t="str">
        <f>_xlfn.XLOOKUP(tbl_OrderProduct[[#This Row],[OrderID]],tbl_Order[OrderID],tbl_Order[CustomerID])</f>
        <v>CUST0067</v>
      </c>
    </row>
    <row r="52" spans="1:9" x14ac:dyDescent="0.4">
      <c r="A52" t="s">
        <v>182</v>
      </c>
      <c r="B52" t="s">
        <v>165</v>
      </c>
      <c r="C52" t="str">
        <f>_xlfn.XLOOKUP(tbl_OrderProduct[[#This Row],[ProductID]],tbl_Product[ProductID],tbl_Product[Category])</f>
        <v>Party</v>
      </c>
      <c r="D52">
        <v>1</v>
      </c>
      <c r="E52" s="3">
        <f>_xlfn.XLOOKUP(tbl_OrderProduct[[#This Row],[ProductID]],tbl_Product[ProductID],tbl_Product[ListPrice])*tbl_OrderProduct[[#This Row],[Quantity]]</f>
        <v>26.49</v>
      </c>
      <c r="F52">
        <f>_xlfn.XLOOKUP(tbl_OrderProduct[[#This Row],[OrderID]],tbl_Order[OrderID],tbl_Order[Order Year])</f>
        <v>2016</v>
      </c>
      <c r="G52" t="str">
        <f>_xlfn.XLOOKUP(tbl_OrderProduct[[#This Row],[OrderID]],tbl_Order[OrderID],tbl_Order[Order Month Name])</f>
        <v>Feb</v>
      </c>
      <c r="H52" t="str">
        <f>_xlfn.XLOOKUP(tbl_OrderProduct[[#This Row],[ProductID]],tbl_Product[ProductID],tbl_Product[ProductName])</f>
        <v>Dashboard Wavelength</v>
      </c>
      <c r="I52" t="str">
        <f>_xlfn.XLOOKUP(tbl_OrderProduct[[#This Row],[OrderID]],tbl_Order[OrderID],tbl_Order[CustomerID])</f>
        <v>CUST0067</v>
      </c>
    </row>
    <row r="53" spans="1:9" x14ac:dyDescent="0.4">
      <c r="A53" t="s">
        <v>182</v>
      </c>
      <c r="B53" t="s">
        <v>130</v>
      </c>
      <c r="C53" t="str">
        <f>_xlfn.XLOOKUP(tbl_OrderProduct[[#This Row],[ProductID]],tbl_Product[ProductID],tbl_Product[Category])</f>
        <v>Strategy</v>
      </c>
      <c r="D53">
        <v>1</v>
      </c>
      <c r="E53" s="3">
        <f>_xlfn.XLOOKUP(tbl_OrderProduct[[#This Row],[ProductID]],tbl_Product[ProductID],tbl_Product[ListPrice])*tbl_OrderProduct[[#This Row],[Quantity]]</f>
        <v>15.5</v>
      </c>
      <c r="F53">
        <f>_xlfn.XLOOKUP(tbl_OrderProduct[[#This Row],[OrderID]],tbl_Order[OrderID],tbl_Order[Order Year])</f>
        <v>2016</v>
      </c>
      <c r="G53" t="str">
        <f>_xlfn.XLOOKUP(tbl_OrderProduct[[#This Row],[OrderID]],tbl_Order[OrderID],tbl_Order[Order Month Name])</f>
        <v>Feb</v>
      </c>
      <c r="H53" t="str">
        <f>_xlfn.XLOOKUP(tbl_OrderProduct[[#This Row],[ProductID]],tbl_Product[ProductID],tbl_Product[ProductName])</f>
        <v>Brass: Budget</v>
      </c>
      <c r="I53" t="str">
        <f>_xlfn.XLOOKUP(tbl_OrderProduct[[#This Row],[OrderID]],tbl_Order[OrderID],tbl_Order[CustomerID])</f>
        <v>CUST0067</v>
      </c>
    </row>
    <row r="54" spans="1:9" x14ac:dyDescent="0.4">
      <c r="A54" t="s">
        <v>183</v>
      </c>
      <c r="B54" t="s">
        <v>129</v>
      </c>
      <c r="C54" t="str">
        <f>_xlfn.XLOOKUP(tbl_OrderProduct[[#This Row],[ProductID]],tbl_Product[ProductID],tbl_Product[Category])</f>
        <v>Party</v>
      </c>
      <c r="D54">
        <v>1</v>
      </c>
      <c r="E54" s="3">
        <f>_xlfn.XLOOKUP(tbl_OrderProduct[[#This Row],[ProductID]],tbl_Product[ProductID],tbl_Product[ListPrice])*tbl_OrderProduct[[#This Row],[Quantity]]</f>
        <v>49.49</v>
      </c>
      <c r="F54">
        <f>_xlfn.XLOOKUP(tbl_OrderProduct[[#This Row],[OrderID]],tbl_Order[OrderID],tbl_Order[Order Year])</f>
        <v>2016</v>
      </c>
      <c r="G54" t="str">
        <f>_xlfn.XLOOKUP(tbl_OrderProduct[[#This Row],[OrderID]],tbl_Order[OrderID],tbl_Order[Order Month Name])</f>
        <v>Feb</v>
      </c>
      <c r="H54" t="str">
        <f>_xlfn.XLOOKUP(tbl_OrderProduct[[#This Row],[ProductID]],tbl_Product[ProductID],tbl_Product[ProductName])</f>
        <v>Fieldnames</v>
      </c>
      <c r="I54" t="str">
        <f>_xlfn.XLOOKUP(tbl_OrderProduct[[#This Row],[OrderID]],tbl_Order[OrderID],tbl_Order[CustomerID])</f>
        <v>CUST0372</v>
      </c>
    </row>
    <row r="55" spans="1:9" x14ac:dyDescent="0.4">
      <c r="A55" t="s">
        <v>184</v>
      </c>
      <c r="B55" t="s">
        <v>136</v>
      </c>
      <c r="C55" t="str">
        <f>_xlfn.XLOOKUP(tbl_OrderProduct[[#This Row],[ProductID]],tbl_Product[ProductID],tbl_Product[Category])</f>
        <v>Party</v>
      </c>
      <c r="D55">
        <v>1</v>
      </c>
      <c r="E55" s="3">
        <f>_xlfn.XLOOKUP(tbl_OrderProduct[[#This Row],[ProductID]],tbl_Product[ProductID],tbl_Product[ListPrice])*tbl_OrderProduct[[#This Row],[Quantity]]</f>
        <v>33</v>
      </c>
      <c r="F55">
        <f>_xlfn.XLOOKUP(tbl_OrderProduct[[#This Row],[OrderID]],tbl_Order[OrderID],tbl_Order[Order Year])</f>
        <v>2016</v>
      </c>
      <c r="G55" t="str">
        <f>_xlfn.XLOOKUP(tbl_OrderProduct[[#This Row],[OrderID]],tbl_Order[OrderID],tbl_Order[Order Month Name])</f>
        <v>Feb</v>
      </c>
      <c r="H55" t="str">
        <f>_xlfn.XLOOKUP(tbl_OrderProduct[[#This Row],[ProductID]],tbl_Product[ProductID],tbl_Product[ProductName])</f>
        <v>Don't Split the Data</v>
      </c>
      <c r="I55" t="str">
        <f>_xlfn.XLOOKUP(tbl_OrderProduct[[#This Row],[OrderID]],tbl_Order[OrderID],tbl_Order[CustomerID])</f>
        <v>CUST0650</v>
      </c>
    </row>
    <row r="56" spans="1:9" x14ac:dyDescent="0.4">
      <c r="A56" t="s">
        <v>184</v>
      </c>
      <c r="B56" t="s">
        <v>159</v>
      </c>
      <c r="C56" t="str">
        <f>_xlfn.XLOOKUP(tbl_OrderProduct[[#This Row],[ProductID]],tbl_Product[ProductID],tbl_Product[Category])</f>
        <v>Strategy</v>
      </c>
      <c r="D56">
        <v>1</v>
      </c>
      <c r="E56" s="3">
        <f>_xlfn.XLOOKUP(tbl_OrderProduct[[#This Row],[ProductID]],tbl_Product[ProductID],tbl_Product[ListPrice])*tbl_OrderProduct[[#This Row],[Quantity]]</f>
        <v>58</v>
      </c>
      <c r="F56">
        <f>_xlfn.XLOOKUP(tbl_OrderProduct[[#This Row],[OrderID]],tbl_Order[OrderID],tbl_Order[Order Year])</f>
        <v>2016</v>
      </c>
      <c r="G56" t="str">
        <f>_xlfn.XLOOKUP(tbl_OrderProduct[[#This Row],[OrderID]],tbl_Order[OrderID],tbl_Order[Order Month Name])</f>
        <v>Feb</v>
      </c>
      <c r="H56" t="str">
        <f>_xlfn.XLOOKUP(tbl_OrderProduct[[#This Row],[ProductID]],tbl_Product[ProductID],tbl_Product[ProductName])</f>
        <v>Welcome To … The Dashboard</v>
      </c>
      <c r="I56" t="str">
        <f>_xlfn.XLOOKUP(tbl_OrderProduct[[#This Row],[OrderID]],tbl_Order[OrderID],tbl_Order[CustomerID])</f>
        <v>CUST0650</v>
      </c>
    </row>
    <row r="57" spans="1:9" x14ac:dyDescent="0.4">
      <c r="A57" t="s">
        <v>184</v>
      </c>
      <c r="B57" t="s">
        <v>135</v>
      </c>
      <c r="C57" t="str">
        <f>_xlfn.XLOOKUP(tbl_OrderProduct[[#This Row],[ProductID]],tbl_Product[ProductID],tbl_Product[Category])</f>
        <v>Classic</v>
      </c>
      <c r="D57">
        <v>2</v>
      </c>
      <c r="E57" s="3">
        <f>_xlfn.XLOOKUP(tbl_OrderProduct[[#This Row],[ProductID]],tbl_Product[ProductID],tbl_Product[ListPrice])*tbl_OrderProduct[[#This Row],[Quantity]]</f>
        <v>33.979999999999997</v>
      </c>
      <c r="F57">
        <f>_xlfn.XLOOKUP(tbl_OrderProduct[[#This Row],[OrderID]],tbl_Order[OrderID],tbl_Order[Order Year])</f>
        <v>2016</v>
      </c>
      <c r="G57" t="str">
        <f>_xlfn.XLOOKUP(tbl_OrderProduct[[#This Row],[OrderID]],tbl_Order[OrderID],tbl_Order[Order Month Name])</f>
        <v>Feb</v>
      </c>
      <c r="H57" t="str">
        <f>_xlfn.XLOOKUP(tbl_OrderProduct[[#This Row],[ProductID]],tbl_Product[ProductID],tbl_Product[ProductName])</f>
        <v>Monopoly: Pivot Table Edition</v>
      </c>
      <c r="I57" t="str">
        <f>_xlfn.XLOOKUP(tbl_OrderProduct[[#This Row],[OrderID]],tbl_Order[OrderID],tbl_Order[CustomerID])</f>
        <v>CUST0650</v>
      </c>
    </row>
    <row r="58" spans="1:9" x14ac:dyDescent="0.4">
      <c r="A58" t="s">
        <v>184</v>
      </c>
      <c r="B58" t="s">
        <v>132</v>
      </c>
      <c r="C58" t="str">
        <f>_xlfn.XLOOKUP(tbl_OrderProduct[[#This Row],[ProductID]],tbl_Product[ProductID],tbl_Product[Category])</f>
        <v>Strategy</v>
      </c>
      <c r="D58">
        <v>1</v>
      </c>
      <c r="E58" s="3">
        <f>_xlfn.XLOOKUP(tbl_OrderProduct[[#This Row],[ProductID]],tbl_Product[ProductID],tbl_Product[ListPrice])*tbl_OrderProduct[[#This Row],[Quantity]]</f>
        <v>16.5</v>
      </c>
      <c r="F58">
        <f>_xlfn.XLOOKUP(tbl_OrderProduct[[#This Row],[OrderID]],tbl_Order[OrderID],tbl_Order[Order Year])</f>
        <v>2016</v>
      </c>
      <c r="G58" t="str">
        <f>_xlfn.XLOOKUP(tbl_OrderProduct[[#This Row],[OrderID]],tbl_Order[OrderID],tbl_Order[Order Month Name])</f>
        <v>Feb</v>
      </c>
      <c r="H58" t="str">
        <f>_xlfn.XLOOKUP(tbl_OrderProduct[[#This Row],[ProductID]],tbl_Product[ProductID],tbl_Product[ProductName])</f>
        <v>Pax Excel</v>
      </c>
      <c r="I58" t="str">
        <f>_xlfn.XLOOKUP(tbl_OrderProduct[[#This Row],[OrderID]],tbl_Order[OrderID],tbl_Order[CustomerID])</f>
        <v>CUST0650</v>
      </c>
    </row>
    <row r="59" spans="1:9" x14ac:dyDescent="0.4">
      <c r="A59" t="s">
        <v>184</v>
      </c>
      <c r="B59" t="s">
        <v>163</v>
      </c>
      <c r="C59" t="str">
        <f>_xlfn.XLOOKUP(tbl_OrderProduct[[#This Row],[ProductID]],tbl_Product[ProductID],tbl_Product[Category])</f>
        <v>Party</v>
      </c>
      <c r="D59">
        <v>2</v>
      </c>
      <c r="E59" s="3">
        <f>_xlfn.XLOOKUP(tbl_OrderProduct[[#This Row],[ProductID]],tbl_Product[ProductID],tbl_Product[ListPrice])*tbl_OrderProduct[[#This Row],[Quantity]]</f>
        <v>76</v>
      </c>
      <c r="F59">
        <f>_xlfn.XLOOKUP(tbl_OrderProduct[[#This Row],[OrderID]],tbl_Order[OrderID],tbl_Order[Order Year])</f>
        <v>2016</v>
      </c>
      <c r="G59" t="str">
        <f>_xlfn.XLOOKUP(tbl_OrderProduct[[#This Row],[OrderID]],tbl_Order[OrderID],tbl_Order[Order Month Name])</f>
        <v>Feb</v>
      </c>
      <c r="H59" t="str">
        <f>_xlfn.XLOOKUP(tbl_OrderProduct[[#This Row],[ProductID]],tbl_Product[ProductID],tbl_Product[ProductName])</f>
        <v>Charts Against Humanity</v>
      </c>
      <c r="I59" t="str">
        <f>_xlfn.XLOOKUP(tbl_OrderProduct[[#This Row],[OrderID]],tbl_Order[OrderID],tbl_Order[CustomerID])</f>
        <v>CUST0650</v>
      </c>
    </row>
    <row r="60" spans="1:9" x14ac:dyDescent="0.4">
      <c r="A60" t="s">
        <v>184</v>
      </c>
      <c r="B60" t="s">
        <v>139</v>
      </c>
      <c r="C60" t="str">
        <f>_xlfn.XLOOKUP(tbl_OrderProduct[[#This Row],[ProductID]],tbl_Product[ProductID],tbl_Product[Category])</f>
        <v>Strategy</v>
      </c>
      <c r="D60">
        <v>1</v>
      </c>
      <c r="E60" s="3">
        <f>_xlfn.XLOOKUP(tbl_OrderProduct[[#This Row],[ProductID]],tbl_Product[ProductID],tbl_Product[ListPrice])*tbl_OrderProduct[[#This Row],[Quantity]]</f>
        <v>54.99</v>
      </c>
      <c r="F60">
        <f>_xlfn.XLOOKUP(tbl_OrderProduct[[#This Row],[OrderID]],tbl_Order[OrderID],tbl_Order[Order Year])</f>
        <v>2016</v>
      </c>
      <c r="G60" t="str">
        <f>_xlfn.XLOOKUP(tbl_OrderProduct[[#This Row],[OrderID]],tbl_Order[OrderID],tbl_Order[Order Month Name])</f>
        <v>Feb</v>
      </c>
      <c r="H60" t="str">
        <f>_xlfn.XLOOKUP(tbl_OrderProduct[[#This Row],[ProductID]],tbl_Product[ProductID],tbl_Product[ProductName])</f>
        <v>Azul: Pie Chart Edition</v>
      </c>
      <c r="I60" t="str">
        <f>_xlfn.XLOOKUP(tbl_OrderProduct[[#This Row],[OrderID]],tbl_Order[OrderID],tbl_Order[CustomerID])</f>
        <v>CUST0650</v>
      </c>
    </row>
    <row r="61" spans="1:9" x14ac:dyDescent="0.4">
      <c r="A61" t="s">
        <v>185</v>
      </c>
      <c r="B61" t="s">
        <v>134</v>
      </c>
      <c r="C61" t="str">
        <f>_xlfn.XLOOKUP(tbl_OrderProduct[[#This Row],[ProductID]],tbl_Product[ProductID],tbl_Product[Category])</f>
        <v>Co-op</v>
      </c>
      <c r="D61">
        <v>1</v>
      </c>
      <c r="E61" s="3">
        <f>_xlfn.XLOOKUP(tbl_OrderProduct[[#This Row],[ProductID]],tbl_Product[ProductID],tbl_Product[ListPrice])*tbl_OrderProduct[[#This Row],[Quantity]]</f>
        <v>33.5</v>
      </c>
      <c r="F61">
        <f>_xlfn.XLOOKUP(tbl_OrderProduct[[#This Row],[OrderID]],tbl_Order[OrderID],tbl_Order[Order Year])</f>
        <v>2016</v>
      </c>
      <c r="G61" t="str">
        <f>_xlfn.XLOOKUP(tbl_OrderProduct[[#This Row],[OrderID]],tbl_Order[OrderID],tbl_Order[Order Month Name])</f>
        <v>Feb</v>
      </c>
      <c r="H61" t="str">
        <f>_xlfn.XLOOKUP(tbl_OrderProduct[[#This Row],[ProductID]],tbl_Product[ProductID],tbl_Product[ProductName])</f>
        <v>The Spill: Data Breach</v>
      </c>
      <c r="I61" t="str">
        <f>_xlfn.XLOOKUP(tbl_OrderProduct[[#This Row],[OrderID]],tbl_Order[OrderID],tbl_Order[CustomerID])</f>
        <v>CUST1226</v>
      </c>
    </row>
    <row r="62" spans="1:9" x14ac:dyDescent="0.4">
      <c r="A62" t="s">
        <v>186</v>
      </c>
      <c r="B62" t="s">
        <v>131</v>
      </c>
      <c r="C62" t="str">
        <f>_xlfn.XLOOKUP(tbl_OrderProduct[[#This Row],[ProductID]],tbl_Product[ProductID],tbl_Product[Category])</f>
        <v>Strategy</v>
      </c>
      <c r="D62">
        <v>1</v>
      </c>
      <c r="E62" s="3">
        <f>_xlfn.XLOOKUP(tbl_OrderProduct[[#This Row],[ProductID]],tbl_Product[ProductID],tbl_Product[ListPrice])*tbl_OrderProduct[[#This Row],[Quantity]]</f>
        <v>49</v>
      </c>
      <c r="F62">
        <f>_xlfn.XLOOKUP(tbl_OrderProduct[[#This Row],[OrderID]],tbl_Order[OrderID],tbl_Order[Order Year])</f>
        <v>2016</v>
      </c>
      <c r="G62" t="str">
        <f>_xlfn.XLOOKUP(tbl_OrderProduct[[#This Row],[OrderID]],tbl_Order[OrderID],tbl_Order[Order Month Name])</f>
        <v>Feb</v>
      </c>
      <c r="H62" t="str">
        <f>_xlfn.XLOOKUP(tbl_OrderProduct[[#This Row],[ProductID]],tbl_Product[ProductID],tbl_Product[ProductName])</f>
        <v>7 Chart Wonders</v>
      </c>
      <c r="I62" t="str">
        <f>_xlfn.XLOOKUP(tbl_OrderProduct[[#This Row],[OrderID]],tbl_Order[OrderID],tbl_Order[CustomerID])</f>
        <v>CUST0749</v>
      </c>
    </row>
    <row r="63" spans="1:9" x14ac:dyDescent="0.4">
      <c r="A63" t="s">
        <v>187</v>
      </c>
      <c r="B63" t="s">
        <v>140</v>
      </c>
      <c r="C63" t="str">
        <f>_xlfn.XLOOKUP(tbl_OrderProduct[[#This Row],[ProductID]],tbl_Product[ProductID],tbl_Product[Category])</f>
        <v>Strategy</v>
      </c>
      <c r="D63">
        <v>1</v>
      </c>
      <c r="E63" s="3">
        <f>_xlfn.XLOOKUP(tbl_OrderProduct[[#This Row],[ProductID]],tbl_Product[ProductID],tbl_Product[ListPrice])*tbl_OrderProduct[[#This Row],[Quantity]]</f>
        <v>63.49</v>
      </c>
      <c r="F63">
        <f>_xlfn.XLOOKUP(tbl_OrderProduct[[#This Row],[OrderID]],tbl_Order[OrderID],tbl_Order[Order Year])</f>
        <v>2016</v>
      </c>
      <c r="G63" t="str">
        <f>_xlfn.XLOOKUP(tbl_OrderProduct[[#This Row],[OrderID]],tbl_Order[OrderID],tbl_Order[Order Month Name])</f>
        <v>Feb</v>
      </c>
      <c r="H63" t="str">
        <f>_xlfn.XLOOKUP(tbl_OrderProduct[[#This Row],[ProductID]],tbl_Product[ProductID],tbl_Product[ProductName])</f>
        <v>The Castles of Mad King Lambda</v>
      </c>
      <c r="I63" t="str">
        <f>_xlfn.XLOOKUP(tbl_OrderProduct[[#This Row],[OrderID]],tbl_Order[OrderID],tbl_Order[CustomerID])</f>
        <v>CUST0652</v>
      </c>
    </row>
    <row r="64" spans="1:9" x14ac:dyDescent="0.4">
      <c r="A64" t="s">
        <v>187</v>
      </c>
      <c r="B64" t="s">
        <v>154</v>
      </c>
      <c r="C64" t="str">
        <f>_xlfn.XLOOKUP(tbl_OrderProduct[[#This Row],[ProductID]],tbl_Product[ProductID],tbl_Product[Category])</f>
        <v>Strategy</v>
      </c>
      <c r="D64">
        <v>1</v>
      </c>
      <c r="E64" s="3">
        <f>_xlfn.XLOOKUP(tbl_OrderProduct[[#This Row],[ProductID]],tbl_Product[ProductID],tbl_Product[ListPrice])*tbl_OrderProduct[[#This Row],[Quantity]]</f>
        <v>31</v>
      </c>
      <c r="F64">
        <f>_xlfn.XLOOKUP(tbl_OrderProduct[[#This Row],[OrderID]],tbl_Order[OrderID],tbl_Order[Order Year])</f>
        <v>2016</v>
      </c>
      <c r="G64" t="str">
        <f>_xlfn.XLOOKUP(tbl_OrderProduct[[#This Row],[OrderID]],tbl_Order[OrderID],tbl_Order[Order Month Name])</f>
        <v>Feb</v>
      </c>
      <c r="H64" t="str">
        <f>_xlfn.XLOOKUP(tbl_OrderProduct[[#This Row],[ProductID]],tbl_Product[ProductID],tbl_Product[ProductName])</f>
        <v>Roll for Regression</v>
      </c>
      <c r="I64" t="str">
        <f>_xlfn.XLOOKUP(tbl_OrderProduct[[#This Row],[OrderID]],tbl_Order[OrderID],tbl_Order[CustomerID])</f>
        <v>CUST0652</v>
      </c>
    </row>
    <row r="65" spans="1:9" x14ac:dyDescent="0.4">
      <c r="A65" t="s">
        <v>187</v>
      </c>
      <c r="B65" t="s">
        <v>144</v>
      </c>
      <c r="C65" t="str">
        <f>_xlfn.XLOOKUP(tbl_OrderProduct[[#This Row],[ProductID]],tbl_Product[ProductID],tbl_Product[Category])</f>
        <v>Strategy</v>
      </c>
      <c r="D65">
        <v>1</v>
      </c>
      <c r="E65" s="3">
        <f>_xlfn.XLOOKUP(tbl_OrderProduct[[#This Row],[ProductID]],tbl_Product[ProductID],tbl_Product[ListPrice])*tbl_OrderProduct[[#This Row],[Quantity]]</f>
        <v>64.95</v>
      </c>
      <c r="F65">
        <f>_xlfn.XLOOKUP(tbl_OrderProduct[[#This Row],[OrderID]],tbl_Order[OrderID],tbl_Order[Order Year])</f>
        <v>2016</v>
      </c>
      <c r="G65" t="str">
        <f>_xlfn.XLOOKUP(tbl_OrderProduct[[#This Row],[OrderID]],tbl_Order[OrderID],tbl_Order[Order Month Name])</f>
        <v>Feb</v>
      </c>
      <c r="H65" t="str">
        <f>_xlfn.XLOOKUP(tbl_OrderProduct[[#This Row],[ProductID]],tbl_Product[ProductID],tbl_Product[ProductName])</f>
        <v>Between Two Spreadsheets</v>
      </c>
      <c r="I65" t="str">
        <f>_xlfn.XLOOKUP(tbl_OrderProduct[[#This Row],[OrderID]],tbl_Order[OrderID],tbl_Order[CustomerID])</f>
        <v>CUST0652</v>
      </c>
    </row>
    <row r="66" spans="1:9" x14ac:dyDescent="0.4">
      <c r="A66" t="s">
        <v>187</v>
      </c>
      <c r="B66" t="s">
        <v>149</v>
      </c>
      <c r="C66" t="str">
        <f>_xlfn.XLOOKUP(tbl_OrderProduct[[#This Row],[ProductID]],tbl_Product[ProductID],tbl_Product[Category])</f>
        <v>Co-op</v>
      </c>
      <c r="D66">
        <v>2</v>
      </c>
      <c r="E66" s="3">
        <f>_xlfn.XLOOKUP(tbl_OrderProduct[[#This Row],[ProductID]],tbl_Product[ProductID],tbl_Product[ListPrice])*tbl_OrderProduct[[#This Row],[Quantity]]</f>
        <v>41.98</v>
      </c>
      <c r="F66">
        <f>_xlfn.XLOOKUP(tbl_OrderProduct[[#This Row],[OrderID]],tbl_Order[OrderID],tbl_Order[Order Year])</f>
        <v>2016</v>
      </c>
      <c r="G66" t="str">
        <f>_xlfn.XLOOKUP(tbl_OrderProduct[[#This Row],[OrderID]],tbl_Order[OrderID],tbl_Order[Order Month Name])</f>
        <v>Feb</v>
      </c>
      <c r="H66" t="str">
        <f>_xlfn.XLOOKUP(tbl_OrderProduct[[#This Row],[ProductID]],tbl_Product[ProductID],tbl_Product[ProductName])</f>
        <v>Pandemic: #REF! Outbreak</v>
      </c>
      <c r="I66" t="str">
        <f>_xlfn.XLOOKUP(tbl_OrderProduct[[#This Row],[OrderID]],tbl_Order[OrderID],tbl_Order[CustomerID])</f>
        <v>CUST0652</v>
      </c>
    </row>
    <row r="67" spans="1:9" x14ac:dyDescent="0.4">
      <c r="A67" t="s">
        <v>188</v>
      </c>
      <c r="B67" t="s">
        <v>145</v>
      </c>
      <c r="C67" t="str">
        <f>_xlfn.XLOOKUP(tbl_OrderProduct[[#This Row],[ProductID]],tbl_Product[ProductID],tbl_Product[Category])</f>
        <v>Adventure</v>
      </c>
      <c r="D67">
        <v>1</v>
      </c>
      <c r="E67" s="3">
        <f>_xlfn.XLOOKUP(tbl_OrderProduct[[#This Row],[ProductID]],tbl_Product[ProductID],tbl_Product[ListPrice])*tbl_OrderProduct[[#This Row],[Quantity]]</f>
        <v>40.5</v>
      </c>
      <c r="F67">
        <f>_xlfn.XLOOKUP(tbl_OrderProduct[[#This Row],[OrderID]],tbl_Order[OrderID],tbl_Order[Order Year])</f>
        <v>2016</v>
      </c>
      <c r="G67" t="str">
        <f>_xlfn.XLOOKUP(tbl_OrderProduct[[#This Row],[OrderID]],tbl_Order[OrderID],tbl_Order[Order Month Name])</f>
        <v>Feb</v>
      </c>
      <c r="H67" t="str">
        <f>_xlfn.XLOOKUP(tbl_OrderProduct[[#This Row],[ProductID]],tbl_Product[ProductID],tbl_Product[ProductName])</f>
        <v>Audit Call of Cthulhu</v>
      </c>
      <c r="I67" t="str">
        <f>_xlfn.XLOOKUP(tbl_OrderProduct[[#This Row],[OrderID]],tbl_Order[OrderID],tbl_Order[CustomerID])</f>
        <v>CUST0385</v>
      </c>
    </row>
    <row r="68" spans="1:9" x14ac:dyDescent="0.4">
      <c r="A68" t="s">
        <v>189</v>
      </c>
      <c r="B68" t="s">
        <v>141</v>
      </c>
      <c r="C68" t="str">
        <f>_xlfn.XLOOKUP(tbl_OrderProduct[[#This Row],[ProductID]],tbl_Product[ProductID],tbl_Product[Category])</f>
        <v>Strategy</v>
      </c>
      <c r="D68">
        <v>1</v>
      </c>
      <c r="E68" s="3">
        <f>_xlfn.XLOOKUP(tbl_OrderProduct[[#This Row],[ProductID]],tbl_Product[ProductID],tbl_Product[ListPrice])*tbl_OrderProduct[[#This Row],[Quantity]]</f>
        <v>24</v>
      </c>
      <c r="F68">
        <f>_xlfn.XLOOKUP(tbl_OrderProduct[[#This Row],[OrderID]],tbl_Order[OrderID],tbl_Order[Order Year])</f>
        <v>2016</v>
      </c>
      <c r="G68" t="str">
        <f>_xlfn.XLOOKUP(tbl_OrderProduct[[#This Row],[OrderID]],tbl_Order[OrderID],tbl_Order[Order Month Name])</f>
        <v>Mar</v>
      </c>
      <c r="H68" t="str">
        <f>_xlfn.XLOOKUP(tbl_OrderProduct[[#This Row],[ProductID]],tbl_Product[ProductID],tbl_Product[ProductName])</f>
        <v>Wingspanalytics</v>
      </c>
      <c r="I68" t="str">
        <f>_xlfn.XLOOKUP(tbl_OrderProduct[[#This Row],[OrderID]],tbl_Order[OrderID],tbl_Order[CustomerID])</f>
        <v>CUST1027</v>
      </c>
    </row>
    <row r="69" spans="1:9" x14ac:dyDescent="0.4">
      <c r="A69" t="s">
        <v>190</v>
      </c>
      <c r="B69" t="s">
        <v>138</v>
      </c>
      <c r="C69" t="str">
        <f>_xlfn.XLOOKUP(tbl_OrderProduct[[#This Row],[ProductID]],tbl_Product[ProductID],tbl_Product[Category])</f>
        <v>Classic</v>
      </c>
      <c r="D69">
        <v>3</v>
      </c>
      <c r="E69" s="3">
        <f>_xlfn.XLOOKUP(tbl_OrderProduct[[#This Row],[ProductID]],tbl_Product[ProductID],tbl_Product[ListPrice])*tbl_OrderProduct[[#This Row],[Quantity]]</f>
        <v>186</v>
      </c>
      <c r="F69">
        <f>_xlfn.XLOOKUP(tbl_OrderProduct[[#This Row],[OrderID]],tbl_Order[OrderID],tbl_Order[Order Year])</f>
        <v>2016</v>
      </c>
      <c r="G69" t="str">
        <f>_xlfn.XLOOKUP(tbl_OrderProduct[[#This Row],[OrderID]],tbl_Order[OrderID],tbl_Order[Order Month Name])</f>
        <v>Mar</v>
      </c>
      <c r="H69" t="str">
        <f>_xlfn.XLOOKUP(tbl_OrderProduct[[#This Row],[ProductID]],tbl_Product[ProductID],tbl_Product[ProductName])</f>
        <v>YahtSheets</v>
      </c>
      <c r="I69" t="str">
        <f>_xlfn.XLOOKUP(tbl_OrderProduct[[#This Row],[OrderID]],tbl_Order[OrderID],tbl_Order[CustomerID])</f>
        <v>CUST0907</v>
      </c>
    </row>
    <row r="70" spans="1:9" x14ac:dyDescent="0.4">
      <c r="A70" t="s">
        <v>190</v>
      </c>
      <c r="B70" t="s">
        <v>155</v>
      </c>
      <c r="C70" t="str">
        <f>_xlfn.XLOOKUP(tbl_OrderProduct[[#This Row],[ProductID]],tbl_Product[ProductID],tbl_Product[Category])</f>
        <v>Strategy</v>
      </c>
      <c r="D70">
        <v>2</v>
      </c>
      <c r="E70" s="3">
        <f>_xlfn.XLOOKUP(tbl_OrderProduct[[#This Row],[ProductID]],tbl_Product[ProductID],tbl_Product[ListPrice])*tbl_OrderProduct[[#This Row],[Quantity]]</f>
        <v>54</v>
      </c>
      <c r="F70">
        <f>_xlfn.XLOOKUP(tbl_OrderProduct[[#This Row],[OrderID]],tbl_Order[OrderID],tbl_Order[Order Year])</f>
        <v>2016</v>
      </c>
      <c r="G70" t="str">
        <f>_xlfn.XLOOKUP(tbl_OrderProduct[[#This Row],[OrderID]],tbl_Order[OrderID],tbl_Order[Order Month Name])</f>
        <v>Mar</v>
      </c>
      <c r="H70" t="str">
        <f>_xlfn.XLOOKUP(tbl_OrderProduct[[#This Row],[ProductID]],tbl_Product[ProductID],tbl_Product[ProductName])</f>
        <v>Depreciation Trail</v>
      </c>
      <c r="I70" t="str">
        <f>_xlfn.XLOOKUP(tbl_OrderProduct[[#This Row],[OrderID]],tbl_Order[OrderID],tbl_Order[CustomerID])</f>
        <v>CUST0907</v>
      </c>
    </row>
    <row r="71" spans="1:9" x14ac:dyDescent="0.4">
      <c r="A71" t="s">
        <v>190</v>
      </c>
      <c r="B71" t="s">
        <v>11</v>
      </c>
      <c r="C71" t="str">
        <f>_xlfn.XLOOKUP(tbl_OrderProduct[[#This Row],[ProductID]],tbl_Product[ProductID],tbl_Product[Category])</f>
        <v>Adventure</v>
      </c>
      <c r="D71">
        <v>1</v>
      </c>
      <c r="E71" s="3">
        <f>_xlfn.XLOOKUP(tbl_OrderProduct[[#This Row],[ProductID]],tbl_Product[ProductID],tbl_Product[ListPrice])*tbl_OrderProduct[[#This Row],[Quantity]]</f>
        <v>19.95</v>
      </c>
      <c r="F71">
        <f>_xlfn.XLOOKUP(tbl_OrderProduct[[#This Row],[OrderID]],tbl_Order[OrderID],tbl_Order[Order Year])</f>
        <v>2016</v>
      </c>
      <c r="G71" t="str">
        <f>_xlfn.XLOOKUP(tbl_OrderProduct[[#This Row],[OrderID]],tbl_Order[OrderID],tbl_Order[Order Month Name])</f>
        <v>Mar</v>
      </c>
      <c r="H71" t="str">
        <f>_xlfn.XLOOKUP(tbl_OrderProduct[[#This Row],[ProductID]],tbl_Product[ProductID],tbl_Product[ProductName])</f>
        <v>Dungeons &amp; Datasets</v>
      </c>
      <c r="I71" t="str">
        <f>_xlfn.XLOOKUP(tbl_OrderProduct[[#This Row],[OrderID]],tbl_Order[OrderID],tbl_Order[CustomerID])</f>
        <v>CUST0907</v>
      </c>
    </row>
    <row r="72" spans="1:9" x14ac:dyDescent="0.4">
      <c r="A72" t="s">
        <v>190</v>
      </c>
      <c r="B72" t="s">
        <v>141</v>
      </c>
      <c r="C72" t="str">
        <f>_xlfn.XLOOKUP(tbl_OrderProduct[[#This Row],[ProductID]],tbl_Product[ProductID],tbl_Product[Category])</f>
        <v>Strategy</v>
      </c>
      <c r="D72">
        <v>1</v>
      </c>
      <c r="E72" s="3">
        <f>_xlfn.XLOOKUP(tbl_OrderProduct[[#This Row],[ProductID]],tbl_Product[ProductID],tbl_Product[ListPrice])*tbl_OrderProduct[[#This Row],[Quantity]]</f>
        <v>24</v>
      </c>
      <c r="F72">
        <f>_xlfn.XLOOKUP(tbl_OrderProduct[[#This Row],[OrderID]],tbl_Order[OrderID],tbl_Order[Order Year])</f>
        <v>2016</v>
      </c>
      <c r="G72" t="str">
        <f>_xlfn.XLOOKUP(tbl_OrderProduct[[#This Row],[OrderID]],tbl_Order[OrderID],tbl_Order[Order Month Name])</f>
        <v>Mar</v>
      </c>
      <c r="H72" t="str">
        <f>_xlfn.XLOOKUP(tbl_OrderProduct[[#This Row],[ProductID]],tbl_Product[ProductID],tbl_Product[ProductName])</f>
        <v>Wingspanalytics</v>
      </c>
      <c r="I72" t="str">
        <f>_xlfn.XLOOKUP(tbl_OrderProduct[[#This Row],[OrderID]],tbl_Order[OrderID],tbl_Order[CustomerID])</f>
        <v>CUST0907</v>
      </c>
    </row>
    <row r="73" spans="1:9" x14ac:dyDescent="0.4">
      <c r="A73" t="s">
        <v>191</v>
      </c>
      <c r="B73" t="s">
        <v>148</v>
      </c>
      <c r="C73" t="str">
        <f>_xlfn.XLOOKUP(tbl_OrderProduct[[#This Row],[ProductID]],tbl_Product[ProductID],tbl_Product[Category])</f>
        <v>Strategy</v>
      </c>
      <c r="D73">
        <v>1</v>
      </c>
      <c r="E73" s="3">
        <f>_xlfn.XLOOKUP(tbl_OrderProduct[[#This Row],[ProductID]],tbl_Product[ProductID],tbl_Product[ListPrice])*tbl_OrderProduct[[#This Row],[Quantity]]</f>
        <v>20.49</v>
      </c>
      <c r="F73">
        <f>_xlfn.XLOOKUP(tbl_OrderProduct[[#This Row],[OrderID]],tbl_Order[OrderID],tbl_Order[Order Year])</f>
        <v>2016</v>
      </c>
      <c r="G73" t="str">
        <f>_xlfn.XLOOKUP(tbl_OrderProduct[[#This Row],[OrderID]],tbl_Order[OrderID],tbl_Order[Order Month Name])</f>
        <v>Mar</v>
      </c>
      <c r="H73" t="str">
        <f>_xlfn.XLOOKUP(tbl_OrderProduct[[#This Row],[ProductID]],tbl_Product[ProductID],tbl_Product[ProductName])</f>
        <v>Cashflow Cascadia</v>
      </c>
      <c r="I73" t="str">
        <f>_xlfn.XLOOKUP(tbl_OrderProduct[[#This Row],[OrderID]],tbl_Order[OrderID],tbl_Order[CustomerID])</f>
        <v>CUST0514</v>
      </c>
    </row>
    <row r="74" spans="1:9" x14ac:dyDescent="0.4">
      <c r="A74" t="s">
        <v>192</v>
      </c>
      <c r="B74" t="s">
        <v>141</v>
      </c>
      <c r="C74" t="str">
        <f>_xlfn.XLOOKUP(tbl_OrderProduct[[#This Row],[ProductID]],tbl_Product[ProductID],tbl_Product[Category])</f>
        <v>Strategy</v>
      </c>
      <c r="D74">
        <v>1</v>
      </c>
      <c r="E74" s="3">
        <f>_xlfn.XLOOKUP(tbl_OrderProduct[[#This Row],[ProductID]],tbl_Product[ProductID],tbl_Product[ListPrice])*tbl_OrderProduct[[#This Row],[Quantity]]</f>
        <v>24</v>
      </c>
      <c r="F74">
        <f>_xlfn.XLOOKUP(tbl_OrderProduct[[#This Row],[OrderID]],tbl_Order[OrderID],tbl_Order[Order Year])</f>
        <v>2016</v>
      </c>
      <c r="G74" t="str">
        <f>_xlfn.XLOOKUP(tbl_OrderProduct[[#This Row],[OrderID]],tbl_Order[OrderID],tbl_Order[Order Month Name])</f>
        <v>Mar</v>
      </c>
      <c r="H74" t="str">
        <f>_xlfn.XLOOKUP(tbl_OrderProduct[[#This Row],[ProductID]],tbl_Product[ProductID],tbl_Product[ProductName])</f>
        <v>Wingspanalytics</v>
      </c>
      <c r="I74" t="str">
        <f>_xlfn.XLOOKUP(tbl_OrderProduct[[#This Row],[OrderID]],tbl_Order[OrderID],tbl_Order[CustomerID])</f>
        <v>CUST0661</v>
      </c>
    </row>
    <row r="75" spans="1:9" x14ac:dyDescent="0.4">
      <c r="A75" t="s">
        <v>193</v>
      </c>
      <c r="B75" t="s">
        <v>133</v>
      </c>
      <c r="C75" t="str">
        <f>_xlfn.XLOOKUP(tbl_OrderProduct[[#This Row],[ProductID]],tbl_Product[ProductID],tbl_Product[Category])</f>
        <v>Adventure</v>
      </c>
      <c r="D75">
        <v>1</v>
      </c>
      <c r="E75" s="3">
        <f>_xlfn.XLOOKUP(tbl_OrderProduct[[#This Row],[ProductID]],tbl_Product[ProductID],tbl_Product[ListPrice])*tbl_OrderProduct[[#This Row],[Quantity]]</f>
        <v>23.95</v>
      </c>
      <c r="F75">
        <f>_xlfn.XLOOKUP(tbl_OrderProduct[[#This Row],[OrderID]],tbl_Order[OrderID],tbl_Order[Order Year])</f>
        <v>2016</v>
      </c>
      <c r="G75" t="str">
        <f>_xlfn.XLOOKUP(tbl_OrderProduct[[#This Row],[OrderID]],tbl_Order[OrderID],tbl_Order[Order Month Name])</f>
        <v>Mar</v>
      </c>
      <c r="H75" t="str">
        <f>_xlfn.XLOOKUP(tbl_OrderProduct[[#This Row],[ProductID]],tbl_Product[ProductID],tbl_Product[ProductName])</f>
        <v>DataCraft: Fields &amp; Measures</v>
      </c>
      <c r="I75" t="str">
        <f>_xlfn.XLOOKUP(tbl_OrderProduct[[#This Row],[OrderID]],tbl_Order[OrderID],tbl_Order[CustomerID])</f>
        <v>CUST0120</v>
      </c>
    </row>
    <row r="76" spans="1:9" x14ac:dyDescent="0.4">
      <c r="A76" t="s">
        <v>193</v>
      </c>
      <c r="B76" t="s">
        <v>164</v>
      </c>
      <c r="C76" t="str">
        <f>_xlfn.XLOOKUP(tbl_OrderProduct[[#This Row],[ProductID]],tbl_Product[ProductID],tbl_Product[Category])</f>
        <v>Strategy</v>
      </c>
      <c r="D76">
        <v>1</v>
      </c>
      <c r="E76" s="3">
        <f>_xlfn.XLOOKUP(tbl_OrderProduct[[#This Row],[ProductID]],tbl_Product[ProductID],tbl_Product[ListPrice])*tbl_OrderProduct[[#This Row],[Quantity]]</f>
        <v>29</v>
      </c>
      <c r="F76">
        <f>_xlfn.XLOOKUP(tbl_OrderProduct[[#This Row],[OrderID]],tbl_Order[OrderID],tbl_Order[Order Year])</f>
        <v>2016</v>
      </c>
      <c r="G76" t="str">
        <f>_xlfn.XLOOKUP(tbl_OrderProduct[[#This Row],[OrderID]],tbl_Order[OrderID],tbl_Order[Order Month Name])</f>
        <v>Mar</v>
      </c>
      <c r="H76" t="str">
        <f>_xlfn.XLOOKUP(tbl_OrderProduct[[#This Row],[ProductID]],tbl_Product[ProductID],tbl_Product[ProductName])</f>
        <v>Great Western Lookup</v>
      </c>
      <c r="I76" t="str">
        <f>_xlfn.XLOOKUP(tbl_OrderProduct[[#This Row],[OrderID]],tbl_Order[OrderID],tbl_Order[CustomerID])</f>
        <v>CUST0120</v>
      </c>
    </row>
    <row r="77" spans="1:9" x14ac:dyDescent="0.4">
      <c r="A77" t="s">
        <v>193</v>
      </c>
      <c r="B77" t="s">
        <v>5</v>
      </c>
      <c r="C77" t="str">
        <f>_xlfn.XLOOKUP(tbl_OrderProduct[[#This Row],[ProductID]],tbl_Product[ProductID],tbl_Product[Category])</f>
        <v>Strategy</v>
      </c>
      <c r="D77">
        <v>1</v>
      </c>
      <c r="E77" s="3">
        <f>_xlfn.XLOOKUP(tbl_OrderProduct[[#This Row],[ProductID]],tbl_Product[ProductID],tbl_Product[ListPrice])*tbl_OrderProduct[[#This Row],[Quantity]]</f>
        <v>49.95</v>
      </c>
      <c r="F77">
        <f>_xlfn.XLOOKUP(tbl_OrderProduct[[#This Row],[OrderID]],tbl_Order[OrderID],tbl_Order[Order Year])</f>
        <v>2016</v>
      </c>
      <c r="G77" t="str">
        <f>_xlfn.XLOOKUP(tbl_OrderProduct[[#This Row],[OrderID]],tbl_Order[OrderID],tbl_Order[Order Month Name])</f>
        <v>Mar</v>
      </c>
      <c r="H77" t="str">
        <f>_xlfn.XLOOKUP(tbl_OrderProduct[[#This Row],[ProductID]],tbl_Product[ProductID],tbl_Product[ProductName])</f>
        <v>Power B.I. the Board Game</v>
      </c>
      <c r="I77" t="str">
        <f>_xlfn.XLOOKUP(tbl_OrderProduct[[#This Row],[OrderID]],tbl_Order[OrderID],tbl_Order[CustomerID])</f>
        <v>CUST0120</v>
      </c>
    </row>
    <row r="78" spans="1:9" x14ac:dyDescent="0.4">
      <c r="A78" t="s">
        <v>194</v>
      </c>
      <c r="B78" t="s">
        <v>134</v>
      </c>
      <c r="C78" t="str">
        <f>_xlfn.XLOOKUP(tbl_OrderProduct[[#This Row],[ProductID]],tbl_Product[ProductID],tbl_Product[Category])</f>
        <v>Co-op</v>
      </c>
      <c r="D78">
        <v>2</v>
      </c>
      <c r="E78" s="3">
        <f>_xlfn.XLOOKUP(tbl_OrderProduct[[#This Row],[ProductID]],tbl_Product[ProductID],tbl_Product[ListPrice])*tbl_OrderProduct[[#This Row],[Quantity]]</f>
        <v>67</v>
      </c>
      <c r="F78">
        <f>_xlfn.XLOOKUP(tbl_OrderProduct[[#This Row],[OrderID]],tbl_Order[OrderID],tbl_Order[Order Year])</f>
        <v>2016</v>
      </c>
      <c r="G78" t="str">
        <f>_xlfn.XLOOKUP(tbl_OrderProduct[[#This Row],[OrderID]],tbl_Order[OrderID],tbl_Order[Order Month Name])</f>
        <v>Mar</v>
      </c>
      <c r="H78" t="str">
        <f>_xlfn.XLOOKUP(tbl_OrderProduct[[#This Row],[ProductID]],tbl_Product[ProductID],tbl_Product[ProductName])</f>
        <v>The Spill: Data Breach</v>
      </c>
      <c r="I78" t="str">
        <f>_xlfn.XLOOKUP(tbl_OrderProduct[[#This Row],[OrderID]],tbl_Order[OrderID],tbl_Order[CustomerID])</f>
        <v>CUST1104</v>
      </c>
    </row>
    <row r="79" spans="1:9" x14ac:dyDescent="0.4">
      <c r="A79" t="s">
        <v>194</v>
      </c>
      <c r="B79" t="s">
        <v>140</v>
      </c>
      <c r="C79" t="str">
        <f>_xlfn.XLOOKUP(tbl_OrderProduct[[#This Row],[ProductID]],tbl_Product[ProductID],tbl_Product[Category])</f>
        <v>Strategy</v>
      </c>
      <c r="D79">
        <v>1</v>
      </c>
      <c r="E79" s="3">
        <f>_xlfn.XLOOKUP(tbl_OrderProduct[[#This Row],[ProductID]],tbl_Product[ProductID],tbl_Product[ListPrice])*tbl_OrderProduct[[#This Row],[Quantity]]</f>
        <v>63.49</v>
      </c>
      <c r="F79">
        <f>_xlfn.XLOOKUP(tbl_OrderProduct[[#This Row],[OrderID]],tbl_Order[OrderID],tbl_Order[Order Year])</f>
        <v>2016</v>
      </c>
      <c r="G79" t="str">
        <f>_xlfn.XLOOKUP(tbl_OrderProduct[[#This Row],[OrderID]],tbl_Order[OrderID],tbl_Order[Order Month Name])</f>
        <v>Mar</v>
      </c>
      <c r="H79" t="str">
        <f>_xlfn.XLOOKUP(tbl_OrderProduct[[#This Row],[ProductID]],tbl_Product[ProductID],tbl_Product[ProductName])</f>
        <v>The Castles of Mad King Lambda</v>
      </c>
      <c r="I79" t="str">
        <f>_xlfn.XLOOKUP(tbl_OrderProduct[[#This Row],[OrderID]],tbl_Order[OrderID],tbl_Order[CustomerID])</f>
        <v>CUST1104</v>
      </c>
    </row>
    <row r="80" spans="1:9" x14ac:dyDescent="0.4">
      <c r="A80" t="s">
        <v>194</v>
      </c>
      <c r="B80" t="s">
        <v>7</v>
      </c>
      <c r="C80" t="str">
        <f>_xlfn.XLOOKUP(tbl_OrderProduct[[#This Row],[ProductID]],tbl_Product[ProductID],tbl_Product[Category])</f>
        <v>Strategy</v>
      </c>
      <c r="D80">
        <v>1</v>
      </c>
      <c r="E80" s="3">
        <f>_xlfn.XLOOKUP(tbl_OrderProduct[[#This Row],[ProductID]],tbl_Product[ProductID],tbl_Product[ListPrice])*tbl_OrderProduct[[#This Row],[Quantity]]</f>
        <v>53</v>
      </c>
      <c r="F80">
        <f>_xlfn.XLOOKUP(tbl_OrderProduct[[#This Row],[OrderID]],tbl_Order[OrderID],tbl_Order[Order Year])</f>
        <v>2016</v>
      </c>
      <c r="G80" t="str">
        <f>_xlfn.XLOOKUP(tbl_OrderProduct[[#This Row],[OrderID]],tbl_Order[OrderID],tbl_Order[Order Month Name])</f>
        <v>Mar</v>
      </c>
      <c r="H80" t="str">
        <f>_xlfn.XLOOKUP(tbl_OrderProduct[[#This Row],[ProductID]],tbl_Product[ProductID],tbl_Product[ProductName])</f>
        <v>Evercell</v>
      </c>
      <c r="I80" t="str">
        <f>_xlfn.XLOOKUP(tbl_OrderProduct[[#This Row],[OrderID]],tbl_Order[OrderID],tbl_Order[CustomerID])</f>
        <v>CUST1104</v>
      </c>
    </row>
    <row r="81" spans="1:9" x14ac:dyDescent="0.4">
      <c r="A81" t="s">
        <v>195</v>
      </c>
      <c r="B81" t="s">
        <v>158</v>
      </c>
      <c r="C81" t="str">
        <f>_xlfn.XLOOKUP(tbl_OrderProduct[[#This Row],[ProductID]],tbl_Product[ProductID],tbl_Product[Category])</f>
        <v>Classic</v>
      </c>
      <c r="D81">
        <v>3</v>
      </c>
      <c r="E81" s="3">
        <f>_xlfn.XLOOKUP(tbl_OrderProduct[[#This Row],[ProductID]],tbl_Product[ProductID],tbl_Product[ListPrice])*tbl_OrderProduct[[#This Row],[Quantity]]</f>
        <v>135</v>
      </c>
      <c r="F81">
        <f>_xlfn.XLOOKUP(tbl_OrderProduct[[#This Row],[OrderID]],tbl_Order[OrderID],tbl_Order[Order Year])</f>
        <v>2016</v>
      </c>
      <c r="G81" t="str">
        <f>_xlfn.XLOOKUP(tbl_OrderProduct[[#This Row],[OrderID]],tbl_Order[OrderID],tbl_Order[Order Month Name])</f>
        <v>Mar</v>
      </c>
      <c r="H81" t="str">
        <f>_xlfn.XLOOKUP(tbl_OrderProduct[[#This Row],[ProductID]],tbl_Product[ProductID],tbl_Product[ProductName])</f>
        <v>Carcassone: Financial Quarters</v>
      </c>
      <c r="I81" t="str">
        <f>_xlfn.XLOOKUP(tbl_OrderProduct[[#This Row],[OrderID]],tbl_Order[OrderID],tbl_Order[CustomerID])</f>
        <v>CUST0148</v>
      </c>
    </row>
    <row r="82" spans="1:9" x14ac:dyDescent="0.4">
      <c r="A82" t="s">
        <v>196</v>
      </c>
      <c r="B82" t="s">
        <v>140</v>
      </c>
      <c r="C82" t="str">
        <f>_xlfn.XLOOKUP(tbl_OrderProduct[[#This Row],[ProductID]],tbl_Product[ProductID],tbl_Product[Category])</f>
        <v>Strategy</v>
      </c>
      <c r="D82">
        <v>1</v>
      </c>
      <c r="E82" s="3">
        <f>_xlfn.XLOOKUP(tbl_OrderProduct[[#This Row],[ProductID]],tbl_Product[ProductID],tbl_Product[ListPrice])*tbl_OrderProduct[[#This Row],[Quantity]]</f>
        <v>63.49</v>
      </c>
      <c r="F82">
        <f>_xlfn.XLOOKUP(tbl_OrderProduct[[#This Row],[OrderID]],tbl_Order[OrderID],tbl_Order[Order Year])</f>
        <v>2016</v>
      </c>
      <c r="G82" t="str">
        <f>_xlfn.XLOOKUP(tbl_OrderProduct[[#This Row],[OrderID]],tbl_Order[OrderID],tbl_Order[Order Month Name])</f>
        <v>Mar</v>
      </c>
      <c r="H82" t="str">
        <f>_xlfn.XLOOKUP(tbl_OrderProduct[[#This Row],[ProductID]],tbl_Product[ProductID],tbl_Product[ProductName])</f>
        <v>The Castles of Mad King Lambda</v>
      </c>
      <c r="I82" t="str">
        <f>_xlfn.XLOOKUP(tbl_OrderProduct[[#This Row],[OrderID]],tbl_Order[OrderID],tbl_Order[CustomerID])</f>
        <v>CUST0627</v>
      </c>
    </row>
    <row r="83" spans="1:9" x14ac:dyDescent="0.4">
      <c r="A83" t="s">
        <v>196</v>
      </c>
      <c r="B83" t="s">
        <v>5</v>
      </c>
      <c r="C83" t="str">
        <f>_xlfn.XLOOKUP(tbl_OrderProduct[[#This Row],[ProductID]],tbl_Product[ProductID],tbl_Product[Category])</f>
        <v>Strategy</v>
      </c>
      <c r="D83">
        <v>1</v>
      </c>
      <c r="E83" s="3">
        <f>_xlfn.XLOOKUP(tbl_OrderProduct[[#This Row],[ProductID]],tbl_Product[ProductID],tbl_Product[ListPrice])*tbl_OrderProduct[[#This Row],[Quantity]]</f>
        <v>49.95</v>
      </c>
      <c r="F83">
        <f>_xlfn.XLOOKUP(tbl_OrderProduct[[#This Row],[OrderID]],tbl_Order[OrderID],tbl_Order[Order Year])</f>
        <v>2016</v>
      </c>
      <c r="G83" t="str">
        <f>_xlfn.XLOOKUP(tbl_OrderProduct[[#This Row],[OrderID]],tbl_Order[OrderID],tbl_Order[Order Month Name])</f>
        <v>Mar</v>
      </c>
      <c r="H83" t="str">
        <f>_xlfn.XLOOKUP(tbl_OrderProduct[[#This Row],[ProductID]],tbl_Product[ProductID],tbl_Product[ProductName])</f>
        <v>Power B.I. the Board Game</v>
      </c>
      <c r="I83" t="str">
        <f>_xlfn.XLOOKUP(tbl_OrderProduct[[#This Row],[OrderID]],tbl_Order[OrderID],tbl_Order[CustomerID])</f>
        <v>CUST0627</v>
      </c>
    </row>
    <row r="84" spans="1:9" x14ac:dyDescent="0.4">
      <c r="A84" t="s">
        <v>196</v>
      </c>
      <c r="B84" t="s">
        <v>2</v>
      </c>
      <c r="C84" t="str">
        <f>_xlfn.XLOOKUP(tbl_OrderProduct[[#This Row],[ProductID]],tbl_Product[ProductID],tbl_Product[Category])</f>
        <v>Strategy</v>
      </c>
      <c r="D84">
        <v>1</v>
      </c>
      <c r="E84" s="3">
        <f>_xlfn.XLOOKUP(tbl_OrderProduct[[#This Row],[ProductID]],tbl_Product[ProductID],tbl_Product[ListPrice])*tbl_OrderProduct[[#This Row],[Quantity]]</f>
        <v>12.95</v>
      </c>
      <c r="F84">
        <f>_xlfn.XLOOKUP(tbl_OrderProduct[[#This Row],[OrderID]],tbl_Order[OrderID],tbl_Order[Order Year])</f>
        <v>2016</v>
      </c>
      <c r="G84" t="str">
        <f>_xlfn.XLOOKUP(tbl_OrderProduct[[#This Row],[OrderID]],tbl_Order[OrderID],tbl_Order[Order Month Name])</f>
        <v>Mar</v>
      </c>
      <c r="H84" t="str">
        <f>_xlfn.XLOOKUP(tbl_OrderProduct[[#This Row],[ProductID]],tbl_Product[ProductID],tbl_Product[ProductName])</f>
        <v>DAX Machina</v>
      </c>
      <c r="I84" t="str">
        <f>_xlfn.XLOOKUP(tbl_OrderProduct[[#This Row],[OrderID]],tbl_Order[OrderID],tbl_Order[CustomerID])</f>
        <v>CUST0627</v>
      </c>
    </row>
    <row r="85" spans="1:9" x14ac:dyDescent="0.4">
      <c r="A85" t="s">
        <v>196</v>
      </c>
      <c r="B85" t="s">
        <v>131</v>
      </c>
      <c r="C85" t="str">
        <f>_xlfn.XLOOKUP(tbl_OrderProduct[[#This Row],[ProductID]],tbl_Product[ProductID],tbl_Product[Category])</f>
        <v>Strategy</v>
      </c>
      <c r="D85">
        <v>1</v>
      </c>
      <c r="E85" s="3">
        <f>_xlfn.XLOOKUP(tbl_OrderProduct[[#This Row],[ProductID]],tbl_Product[ProductID],tbl_Product[ListPrice])*tbl_OrderProduct[[#This Row],[Quantity]]</f>
        <v>49</v>
      </c>
      <c r="F85">
        <f>_xlfn.XLOOKUP(tbl_OrderProduct[[#This Row],[OrderID]],tbl_Order[OrderID],tbl_Order[Order Year])</f>
        <v>2016</v>
      </c>
      <c r="G85" t="str">
        <f>_xlfn.XLOOKUP(tbl_OrderProduct[[#This Row],[OrderID]],tbl_Order[OrderID],tbl_Order[Order Month Name])</f>
        <v>Mar</v>
      </c>
      <c r="H85" t="str">
        <f>_xlfn.XLOOKUP(tbl_OrderProduct[[#This Row],[ProductID]],tbl_Product[ProductID],tbl_Product[ProductName])</f>
        <v>7 Chart Wonders</v>
      </c>
      <c r="I85" t="str">
        <f>_xlfn.XLOOKUP(tbl_OrderProduct[[#This Row],[OrderID]],tbl_Order[OrderID],tbl_Order[CustomerID])</f>
        <v>CUST0627</v>
      </c>
    </row>
    <row r="86" spans="1:9" x14ac:dyDescent="0.4">
      <c r="A86" t="s">
        <v>197</v>
      </c>
      <c r="B86" t="s">
        <v>130</v>
      </c>
      <c r="C86" t="str">
        <f>_xlfn.XLOOKUP(tbl_OrderProduct[[#This Row],[ProductID]],tbl_Product[ProductID],tbl_Product[Category])</f>
        <v>Strategy</v>
      </c>
      <c r="D86">
        <v>1</v>
      </c>
      <c r="E86" s="3">
        <f>_xlfn.XLOOKUP(tbl_OrderProduct[[#This Row],[ProductID]],tbl_Product[ProductID],tbl_Product[ListPrice])*tbl_OrderProduct[[#This Row],[Quantity]]</f>
        <v>15.5</v>
      </c>
      <c r="F86">
        <f>_xlfn.XLOOKUP(tbl_OrderProduct[[#This Row],[OrderID]],tbl_Order[OrderID],tbl_Order[Order Year])</f>
        <v>2016</v>
      </c>
      <c r="G86" t="str">
        <f>_xlfn.XLOOKUP(tbl_OrderProduct[[#This Row],[OrderID]],tbl_Order[OrderID],tbl_Order[Order Month Name])</f>
        <v>Mar</v>
      </c>
      <c r="H86" t="str">
        <f>_xlfn.XLOOKUP(tbl_OrderProduct[[#This Row],[ProductID]],tbl_Product[ProductID],tbl_Product[ProductName])</f>
        <v>Brass: Budget</v>
      </c>
      <c r="I86" t="str">
        <f>_xlfn.XLOOKUP(tbl_OrderProduct[[#This Row],[OrderID]],tbl_Order[OrderID],tbl_Order[CustomerID])</f>
        <v>CUST0582</v>
      </c>
    </row>
    <row r="87" spans="1:9" x14ac:dyDescent="0.4">
      <c r="A87" t="s">
        <v>198</v>
      </c>
      <c r="B87" t="s">
        <v>147</v>
      </c>
      <c r="C87" t="str">
        <f>_xlfn.XLOOKUP(tbl_OrderProduct[[#This Row],[ProductID]],tbl_Product[ProductID],tbl_Product[Category])</f>
        <v>Classic</v>
      </c>
      <c r="D87">
        <v>1</v>
      </c>
      <c r="E87" s="3">
        <f>_xlfn.XLOOKUP(tbl_OrderProduct[[#This Row],[ProductID]],tbl_Product[ProductID],tbl_Product[ListPrice])*tbl_OrderProduct[[#This Row],[Quantity]]</f>
        <v>40.950000000000003</v>
      </c>
      <c r="F87">
        <f>_xlfn.XLOOKUP(tbl_OrderProduct[[#This Row],[OrderID]],tbl_Order[OrderID],tbl_Order[Order Year])</f>
        <v>2016</v>
      </c>
      <c r="G87" t="str">
        <f>_xlfn.XLOOKUP(tbl_OrderProduct[[#This Row],[OrderID]],tbl_Order[OrderID],tbl_Order[Order Month Name])</f>
        <v>Mar</v>
      </c>
      <c r="H87" t="str">
        <f>_xlfn.XLOOKUP(tbl_OrderProduct[[#This Row],[ProductID]],tbl_Product[ProductID],tbl_Product[ProductName])</f>
        <v>Formula Scrabble</v>
      </c>
      <c r="I87" t="str">
        <f>_xlfn.XLOOKUP(tbl_OrderProduct[[#This Row],[OrderID]],tbl_Order[OrderID],tbl_Order[CustomerID])</f>
        <v>CUST0590</v>
      </c>
    </row>
    <row r="88" spans="1:9" x14ac:dyDescent="0.4">
      <c r="A88" t="s">
        <v>198</v>
      </c>
      <c r="B88" t="s">
        <v>137</v>
      </c>
      <c r="C88" t="str">
        <f>_xlfn.XLOOKUP(tbl_OrderProduct[[#This Row],[ProductID]],tbl_Product[ProductID],tbl_Product[Category])</f>
        <v>Classic</v>
      </c>
      <c r="D88">
        <v>2</v>
      </c>
      <c r="E88" s="3">
        <f>_xlfn.XLOOKUP(tbl_OrderProduct[[#This Row],[ProductID]],tbl_Product[ProductID],tbl_Product[ListPrice])*tbl_OrderProduct[[#This Row],[Quantity]]</f>
        <v>141.97999999999999</v>
      </c>
      <c r="F88">
        <f>_xlfn.XLOOKUP(tbl_OrderProduct[[#This Row],[OrderID]],tbl_Order[OrderID],tbl_Order[Order Year])</f>
        <v>2016</v>
      </c>
      <c r="G88" t="str">
        <f>_xlfn.XLOOKUP(tbl_OrderProduct[[#This Row],[OrderID]],tbl_Order[OrderID],tbl_Order[Order Month Name])</f>
        <v>Mar</v>
      </c>
      <c r="H88" t="str">
        <f>_xlfn.XLOOKUP(tbl_OrderProduct[[#This Row],[ProductID]],tbl_Product[ProductID],tbl_Product[ProductName])</f>
        <v>Ticket to Ride: Financial Express</v>
      </c>
      <c r="I88" t="str">
        <f>_xlfn.XLOOKUP(tbl_OrderProduct[[#This Row],[OrderID]],tbl_Order[OrderID],tbl_Order[CustomerID])</f>
        <v>CUST0590</v>
      </c>
    </row>
    <row r="89" spans="1:9" x14ac:dyDescent="0.4">
      <c r="A89" t="s">
        <v>198</v>
      </c>
      <c r="B89" t="s">
        <v>9</v>
      </c>
      <c r="C89" t="str">
        <f>_xlfn.XLOOKUP(tbl_OrderProduct[[#This Row],[ProductID]],tbl_Product[ProductID],tbl_Product[Category])</f>
        <v>Strategy</v>
      </c>
      <c r="D89">
        <v>2</v>
      </c>
      <c r="E89" s="3">
        <f>_xlfn.XLOOKUP(tbl_OrderProduct[[#This Row],[ProductID]],tbl_Product[ProductID],tbl_Product[ListPrice])*tbl_OrderProduct[[#This Row],[Quantity]]</f>
        <v>147.9</v>
      </c>
      <c r="F89">
        <f>_xlfn.XLOOKUP(tbl_OrderProduct[[#This Row],[OrderID]],tbl_Order[OrderID],tbl_Order[Order Year])</f>
        <v>2016</v>
      </c>
      <c r="G89" t="str">
        <f>_xlfn.XLOOKUP(tbl_OrderProduct[[#This Row],[OrderID]],tbl_Order[OrderID],tbl_Order[Order Month Name])</f>
        <v>Mar</v>
      </c>
      <c r="H89" t="str">
        <f>_xlfn.XLOOKUP(tbl_OrderProduct[[#This Row],[ProductID]],tbl_Product[ProductID],tbl_Product[ProductName])</f>
        <v>Tiny Epic Formulas</v>
      </c>
      <c r="I89" t="str">
        <f>_xlfn.XLOOKUP(tbl_OrderProduct[[#This Row],[OrderID]],tbl_Order[OrderID],tbl_Order[CustomerID])</f>
        <v>CUST0590</v>
      </c>
    </row>
    <row r="90" spans="1:9" x14ac:dyDescent="0.4">
      <c r="A90" t="s">
        <v>199</v>
      </c>
      <c r="B90" t="s">
        <v>136</v>
      </c>
      <c r="C90" t="str">
        <f>_xlfn.XLOOKUP(tbl_OrderProduct[[#This Row],[ProductID]],tbl_Product[ProductID],tbl_Product[Category])</f>
        <v>Party</v>
      </c>
      <c r="D90">
        <v>2</v>
      </c>
      <c r="E90" s="3">
        <f>_xlfn.XLOOKUP(tbl_OrderProduct[[#This Row],[ProductID]],tbl_Product[ProductID],tbl_Product[ListPrice])*tbl_OrderProduct[[#This Row],[Quantity]]</f>
        <v>66</v>
      </c>
      <c r="F90">
        <f>_xlfn.XLOOKUP(tbl_OrderProduct[[#This Row],[OrderID]],tbl_Order[OrderID],tbl_Order[Order Year])</f>
        <v>2016</v>
      </c>
      <c r="G90" t="str">
        <f>_xlfn.XLOOKUP(tbl_OrderProduct[[#This Row],[OrderID]],tbl_Order[OrderID],tbl_Order[Order Month Name])</f>
        <v>Mar</v>
      </c>
      <c r="H90" t="str">
        <f>_xlfn.XLOOKUP(tbl_OrderProduct[[#This Row],[ProductID]],tbl_Product[ProductID],tbl_Product[ProductName])</f>
        <v>Don't Split the Data</v>
      </c>
      <c r="I90" t="str">
        <f>_xlfn.XLOOKUP(tbl_OrderProduct[[#This Row],[OrderID]],tbl_Order[OrderID],tbl_Order[CustomerID])</f>
        <v>CUST0095</v>
      </c>
    </row>
    <row r="91" spans="1:9" x14ac:dyDescent="0.4">
      <c r="A91" t="s">
        <v>200</v>
      </c>
      <c r="B91" t="s">
        <v>138</v>
      </c>
      <c r="C91" t="str">
        <f>_xlfn.XLOOKUP(tbl_OrderProduct[[#This Row],[ProductID]],tbl_Product[ProductID],tbl_Product[Category])</f>
        <v>Classic</v>
      </c>
      <c r="D91">
        <v>1</v>
      </c>
      <c r="E91" s="3">
        <f>_xlfn.XLOOKUP(tbl_OrderProduct[[#This Row],[ProductID]],tbl_Product[ProductID],tbl_Product[ListPrice])*tbl_OrderProduct[[#This Row],[Quantity]]</f>
        <v>62</v>
      </c>
      <c r="F91">
        <f>_xlfn.XLOOKUP(tbl_OrderProduct[[#This Row],[OrderID]],tbl_Order[OrderID],tbl_Order[Order Year])</f>
        <v>2016</v>
      </c>
      <c r="G91" t="str">
        <f>_xlfn.XLOOKUP(tbl_OrderProduct[[#This Row],[OrderID]],tbl_Order[OrderID],tbl_Order[Order Month Name])</f>
        <v>Mar</v>
      </c>
      <c r="H91" t="str">
        <f>_xlfn.XLOOKUP(tbl_OrderProduct[[#This Row],[ProductID]],tbl_Product[ProductID],tbl_Product[ProductName])</f>
        <v>YahtSheets</v>
      </c>
      <c r="I91" t="str">
        <f>_xlfn.XLOOKUP(tbl_OrderProduct[[#This Row],[OrderID]],tbl_Order[OrderID],tbl_Order[CustomerID])</f>
        <v>CUST0519</v>
      </c>
    </row>
    <row r="92" spans="1:9" x14ac:dyDescent="0.4">
      <c r="A92" t="s">
        <v>201</v>
      </c>
      <c r="B92" t="s">
        <v>154</v>
      </c>
      <c r="C92" t="str">
        <f>_xlfn.XLOOKUP(tbl_OrderProduct[[#This Row],[ProductID]],tbl_Product[ProductID],tbl_Product[Category])</f>
        <v>Strategy</v>
      </c>
      <c r="D92">
        <v>1</v>
      </c>
      <c r="E92" s="3">
        <f>_xlfn.XLOOKUP(tbl_OrderProduct[[#This Row],[ProductID]],tbl_Product[ProductID],tbl_Product[ListPrice])*tbl_OrderProduct[[#This Row],[Quantity]]</f>
        <v>31</v>
      </c>
      <c r="F92">
        <f>_xlfn.XLOOKUP(tbl_OrderProduct[[#This Row],[OrderID]],tbl_Order[OrderID],tbl_Order[Order Year])</f>
        <v>2016</v>
      </c>
      <c r="G92" t="str">
        <f>_xlfn.XLOOKUP(tbl_OrderProduct[[#This Row],[OrderID]],tbl_Order[OrderID],tbl_Order[Order Month Name])</f>
        <v>Mar</v>
      </c>
      <c r="H92" t="str">
        <f>_xlfn.XLOOKUP(tbl_OrderProduct[[#This Row],[ProductID]],tbl_Product[ProductID],tbl_Product[ProductName])</f>
        <v>Roll for Regression</v>
      </c>
      <c r="I92" t="str">
        <f>_xlfn.XLOOKUP(tbl_OrderProduct[[#This Row],[OrderID]],tbl_Order[OrderID],tbl_Order[CustomerID])</f>
        <v>CUST0457</v>
      </c>
    </row>
    <row r="93" spans="1:9" x14ac:dyDescent="0.4">
      <c r="A93" t="s">
        <v>202</v>
      </c>
      <c r="B93" t="s">
        <v>159</v>
      </c>
      <c r="C93" t="str">
        <f>_xlfn.XLOOKUP(tbl_OrderProduct[[#This Row],[ProductID]],tbl_Product[ProductID],tbl_Product[Category])</f>
        <v>Strategy</v>
      </c>
      <c r="D93">
        <v>2</v>
      </c>
      <c r="E93" s="3">
        <f>_xlfn.XLOOKUP(tbl_OrderProduct[[#This Row],[ProductID]],tbl_Product[ProductID],tbl_Product[ListPrice])*tbl_OrderProduct[[#This Row],[Quantity]]</f>
        <v>116</v>
      </c>
      <c r="F93">
        <f>_xlfn.XLOOKUP(tbl_OrderProduct[[#This Row],[OrderID]],tbl_Order[OrderID],tbl_Order[Order Year])</f>
        <v>2016</v>
      </c>
      <c r="G93" t="str">
        <f>_xlfn.XLOOKUP(tbl_OrderProduct[[#This Row],[OrderID]],tbl_Order[OrderID],tbl_Order[Order Month Name])</f>
        <v>Mar</v>
      </c>
      <c r="H93" t="str">
        <f>_xlfn.XLOOKUP(tbl_OrderProduct[[#This Row],[ProductID]],tbl_Product[ProductID],tbl_Product[ProductName])</f>
        <v>Welcome To … The Dashboard</v>
      </c>
      <c r="I93" t="str">
        <f>_xlfn.XLOOKUP(tbl_OrderProduct[[#This Row],[OrderID]],tbl_Order[OrderID],tbl_Order[CustomerID])</f>
        <v>CUST0279</v>
      </c>
    </row>
    <row r="94" spans="1:9" x14ac:dyDescent="0.4">
      <c r="A94" t="s">
        <v>202</v>
      </c>
      <c r="B94" t="s">
        <v>129</v>
      </c>
      <c r="C94" t="str">
        <f>_xlfn.XLOOKUP(tbl_OrderProduct[[#This Row],[ProductID]],tbl_Product[ProductID],tbl_Product[Category])</f>
        <v>Party</v>
      </c>
      <c r="D94">
        <v>1</v>
      </c>
      <c r="E94" s="3">
        <f>_xlfn.XLOOKUP(tbl_OrderProduct[[#This Row],[ProductID]],tbl_Product[ProductID],tbl_Product[ListPrice])*tbl_OrderProduct[[#This Row],[Quantity]]</f>
        <v>49.49</v>
      </c>
      <c r="F94">
        <f>_xlfn.XLOOKUP(tbl_OrderProduct[[#This Row],[OrderID]],tbl_Order[OrderID],tbl_Order[Order Year])</f>
        <v>2016</v>
      </c>
      <c r="G94" t="str">
        <f>_xlfn.XLOOKUP(tbl_OrderProduct[[#This Row],[OrderID]],tbl_Order[OrderID],tbl_Order[Order Month Name])</f>
        <v>Mar</v>
      </c>
      <c r="H94" t="str">
        <f>_xlfn.XLOOKUP(tbl_OrderProduct[[#This Row],[ProductID]],tbl_Product[ProductID],tbl_Product[ProductName])</f>
        <v>Fieldnames</v>
      </c>
      <c r="I94" t="str">
        <f>_xlfn.XLOOKUP(tbl_OrderProduct[[#This Row],[OrderID]],tbl_Order[OrderID],tbl_Order[CustomerID])</f>
        <v>CUST0279</v>
      </c>
    </row>
    <row r="95" spans="1:9" x14ac:dyDescent="0.4">
      <c r="A95" t="s">
        <v>203</v>
      </c>
      <c r="B95" t="s">
        <v>160</v>
      </c>
      <c r="C95" t="str">
        <f>_xlfn.XLOOKUP(tbl_OrderProduct[[#This Row],[ProductID]],tbl_Product[ProductID],tbl_Product[Category])</f>
        <v>Co-op</v>
      </c>
      <c r="D95">
        <v>1</v>
      </c>
      <c r="E95" s="3">
        <f>_xlfn.XLOOKUP(tbl_OrderProduct[[#This Row],[ProductID]],tbl_Product[ProductID],tbl_Product[ListPrice])*tbl_OrderProduct[[#This Row],[Quantity]]</f>
        <v>38.49</v>
      </c>
      <c r="F95">
        <f>_xlfn.XLOOKUP(tbl_OrderProduct[[#This Row],[OrderID]],tbl_Order[OrderID],tbl_Order[Order Year])</f>
        <v>2016</v>
      </c>
      <c r="G95" t="str">
        <f>_xlfn.XLOOKUP(tbl_OrderProduct[[#This Row],[OrderID]],tbl_Order[OrderID],tbl_Order[Order Month Name])</f>
        <v>Mar</v>
      </c>
      <c r="H95" t="str">
        <f>_xlfn.XLOOKUP(tbl_OrderProduct[[#This Row],[ProductID]],tbl_Product[ProductID],tbl_Product[ProductName])</f>
        <v>Forbidden Functions</v>
      </c>
      <c r="I95" t="str">
        <f>_xlfn.XLOOKUP(tbl_OrderProduct[[#This Row],[OrderID]],tbl_Order[OrderID],tbl_Order[CustomerID])</f>
        <v>CUST0335</v>
      </c>
    </row>
    <row r="96" spans="1:9" x14ac:dyDescent="0.4">
      <c r="A96" t="s">
        <v>204</v>
      </c>
      <c r="B96" t="s">
        <v>135</v>
      </c>
      <c r="C96" t="str">
        <f>_xlfn.XLOOKUP(tbl_OrderProduct[[#This Row],[ProductID]],tbl_Product[ProductID],tbl_Product[Category])</f>
        <v>Classic</v>
      </c>
      <c r="D96">
        <v>1</v>
      </c>
      <c r="E96" s="3">
        <f>_xlfn.XLOOKUP(tbl_OrderProduct[[#This Row],[ProductID]],tbl_Product[ProductID],tbl_Product[ListPrice])*tbl_OrderProduct[[#This Row],[Quantity]]</f>
        <v>16.989999999999998</v>
      </c>
      <c r="F96">
        <f>_xlfn.XLOOKUP(tbl_OrderProduct[[#This Row],[OrderID]],tbl_Order[OrderID],tbl_Order[Order Year])</f>
        <v>2016</v>
      </c>
      <c r="G96" t="str">
        <f>_xlfn.XLOOKUP(tbl_OrderProduct[[#This Row],[OrderID]],tbl_Order[OrderID],tbl_Order[Order Month Name])</f>
        <v>Apr</v>
      </c>
      <c r="H96" t="str">
        <f>_xlfn.XLOOKUP(tbl_OrderProduct[[#This Row],[ProductID]],tbl_Product[ProductID],tbl_Product[ProductName])</f>
        <v>Monopoly: Pivot Table Edition</v>
      </c>
      <c r="I96" t="str">
        <f>_xlfn.XLOOKUP(tbl_OrderProduct[[#This Row],[OrderID]],tbl_Order[OrderID],tbl_Order[CustomerID])</f>
        <v>CUST1060</v>
      </c>
    </row>
    <row r="97" spans="1:9" x14ac:dyDescent="0.4">
      <c r="A97" t="s">
        <v>204</v>
      </c>
      <c r="B97" t="s">
        <v>141</v>
      </c>
      <c r="C97" t="str">
        <f>_xlfn.XLOOKUP(tbl_OrderProduct[[#This Row],[ProductID]],tbl_Product[ProductID],tbl_Product[Category])</f>
        <v>Strategy</v>
      </c>
      <c r="D97">
        <v>1</v>
      </c>
      <c r="E97" s="3">
        <f>_xlfn.XLOOKUP(tbl_OrderProduct[[#This Row],[ProductID]],tbl_Product[ProductID],tbl_Product[ListPrice])*tbl_OrderProduct[[#This Row],[Quantity]]</f>
        <v>24</v>
      </c>
      <c r="F97">
        <f>_xlfn.XLOOKUP(tbl_OrderProduct[[#This Row],[OrderID]],tbl_Order[OrderID],tbl_Order[Order Year])</f>
        <v>2016</v>
      </c>
      <c r="G97" t="str">
        <f>_xlfn.XLOOKUP(tbl_OrderProduct[[#This Row],[OrderID]],tbl_Order[OrderID],tbl_Order[Order Month Name])</f>
        <v>Apr</v>
      </c>
      <c r="H97" t="str">
        <f>_xlfn.XLOOKUP(tbl_OrderProduct[[#This Row],[ProductID]],tbl_Product[ProductID],tbl_Product[ProductName])</f>
        <v>Wingspanalytics</v>
      </c>
      <c r="I97" t="str">
        <f>_xlfn.XLOOKUP(tbl_OrderProduct[[#This Row],[OrderID]],tbl_Order[OrderID],tbl_Order[CustomerID])</f>
        <v>CUST1060</v>
      </c>
    </row>
    <row r="98" spans="1:9" x14ac:dyDescent="0.4">
      <c r="A98" t="s">
        <v>204</v>
      </c>
      <c r="B98" t="s">
        <v>134</v>
      </c>
      <c r="C98" t="str">
        <f>_xlfn.XLOOKUP(tbl_OrderProduct[[#This Row],[ProductID]],tbl_Product[ProductID],tbl_Product[Category])</f>
        <v>Co-op</v>
      </c>
      <c r="D98">
        <v>1</v>
      </c>
      <c r="E98" s="3">
        <f>_xlfn.XLOOKUP(tbl_OrderProduct[[#This Row],[ProductID]],tbl_Product[ProductID],tbl_Product[ListPrice])*tbl_OrderProduct[[#This Row],[Quantity]]</f>
        <v>33.5</v>
      </c>
      <c r="F98">
        <f>_xlfn.XLOOKUP(tbl_OrderProduct[[#This Row],[OrderID]],tbl_Order[OrderID],tbl_Order[Order Year])</f>
        <v>2016</v>
      </c>
      <c r="G98" t="str">
        <f>_xlfn.XLOOKUP(tbl_OrderProduct[[#This Row],[OrderID]],tbl_Order[OrderID],tbl_Order[Order Month Name])</f>
        <v>Apr</v>
      </c>
      <c r="H98" t="str">
        <f>_xlfn.XLOOKUP(tbl_OrderProduct[[#This Row],[ProductID]],tbl_Product[ProductID],tbl_Product[ProductName])</f>
        <v>The Spill: Data Breach</v>
      </c>
      <c r="I98" t="str">
        <f>_xlfn.XLOOKUP(tbl_OrderProduct[[#This Row],[OrderID]],tbl_Order[OrderID],tbl_Order[CustomerID])</f>
        <v>CUST1060</v>
      </c>
    </row>
    <row r="99" spans="1:9" x14ac:dyDescent="0.4">
      <c r="A99" t="s">
        <v>204</v>
      </c>
      <c r="B99" t="s">
        <v>149</v>
      </c>
      <c r="C99" t="str">
        <f>_xlfn.XLOOKUP(tbl_OrderProduct[[#This Row],[ProductID]],tbl_Product[ProductID],tbl_Product[Category])</f>
        <v>Co-op</v>
      </c>
      <c r="D99">
        <v>1</v>
      </c>
      <c r="E99" s="3">
        <f>_xlfn.XLOOKUP(tbl_OrderProduct[[#This Row],[ProductID]],tbl_Product[ProductID],tbl_Product[ListPrice])*tbl_OrderProduct[[#This Row],[Quantity]]</f>
        <v>20.99</v>
      </c>
      <c r="F99">
        <f>_xlfn.XLOOKUP(tbl_OrderProduct[[#This Row],[OrderID]],tbl_Order[OrderID],tbl_Order[Order Year])</f>
        <v>2016</v>
      </c>
      <c r="G99" t="str">
        <f>_xlfn.XLOOKUP(tbl_OrderProduct[[#This Row],[OrderID]],tbl_Order[OrderID],tbl_Order[Order Month Name])</f>
        <v>Apr</v>
      </c>
      <c r="H99" t="str">
        <f>_xlfn.XLOOKUP(tbl_OrderProduct[[#This Row],[ProductID]],tbl_Product[ProductID],tbl_Product[ProductName])</f>
        <v>Pandemic: #REF! Outbreak</v>
      </c>
      <c r="I99" t="str">
        <f>_xlfn.XLOOKUP(tbl_OrderProduct[[#This Row],[OrderID]],tbl_Order[OrderID],tbl_Order[CustomerID])</f>
        <v>CUST1060</v>
      </c>
    </row>
    <row r="100" spans="1:9" x14ac:dyDescent="0.4">
      <c r="A100" t="s">
        <v>205</v>
      </c>
      <c r="B100" t="s">
        <v>141</v>
      </c>
      <c r="C100" t="str">
        <f>_xlfn.XLOOKUP(tbl_OrderProduct[[#This Row],[ProductID]],tbl_Product[ProductID],tbl_Product[Category])</f>
        <v>Strategy</v>
      </c>
      <c r="D100">
        <v>1</v>
      </c>
      <c r="E100" s="3">
        <f>_xlfn.XLOOKUP(tbl_OrderProduct[[#This Row],[ProductID]],tbl_Product[ProductID],tbl_Product[ListPrice])*tbl_OrderProduct[[#This Row],[Quantity]]</f>
        <v>24</v>
      </c>
      <c r="F100">
        <f>_xlfn.XLOOKUP(tbl_OrderProduct[[#This Row],[OrderID]],tbl_Order[OrderID],tbl_Order[Order Year])</f>
        <v>2016</v>
      </c>
      <c r="G100" t="str">
        <f>_xlfn.XLOOKUP(tbl_OrderProduct[[#This Row],[OrderID]],tbl_Order[OrderID],tbl_Order[Order Month Name])</f>
        <v>Apr</v>
      </c>
      <c r="H100" t="str">
        <f>_xlfn.XLOOKUP(tbl_OrderProduct[[#This Row],[ProductID]],tbl_Product[ProductID],tbl_Product[ProductName])</f>
        <v>Wingspanalytics</v>
      </c>
      <c r="I100" t="str">
        <f>_xlfn.XLOOKUP(tbl_OrderProduct[[#This Row],[OrderID]],tbl_Order[OrderID],tbl_Order[CustomerID])</f>
        <v>CUST1299</v>
      </c>
    </row>
    <row r="101" spans="1:9" x14ac:dyDescent="0.4">
      <c r="A101" t="s">
        <v>206</v>
      </c>
      <c r="B101" t="s">
        <v>146</v>
      </c>
      <c r="C101" t="str">
        <f>_xlfn.XLOOKUP(tbl_OrderProduct[[#This Row],[ProductID]],tbl_Product[ProductID],tbl_Product[Category])</f>
        <v>Strategy</v>
      </c>
      <c r="D101">
        <v>2</v>
      </c>
      <c r="E101" s="3">
        <f>_xlfn.XLOOKUP(tbl_OrderProduct[[#This Row],[ProductID]],tbl_Product[ProductID],tbl_Product[ListPrice])*tbl_OrderProduct[[#This Row],[Quantity]]</f>
        <v>98.98</v>
      </c>
      <c r="F101">
        <f>_xlfn.XLOOKUP(tbl_OrderProduct[[#This Row],[OrderID]],tbl_Order[OrderID],tbl_Order[Order Year])</f>
        <v>2016</v>
      </c>
      <c r="G101" t="str">
        <f>_xlfn.XLOOKUP(tbl_OrderProduct[[#This Row],[OrderID]],tbl_Order[OrderID],tbl_Order[Order Month Name])</f>
        <v>Apr</v>
      </c>
      <c r="H101" t="str">
        <f>_xlfn.XLOOKUP(tbl_OrderProduct[[#This Row],[ProductID]],tbl_Product[ProductID],tbl_Product[ProductName])</f>
        <v>Terraforming Tableau</v>
      </c>
      <c r="I101" t="str">
        <f>_xlfn.XLOOKUP(tbl_OrderProduct[[#This Row],[OrderID]],tbl_Order[OrderID],tbl_Order[CustomerID])</f>
        <v>CUST0920</v>
      </c>
    </row>
    <row r="102" spans="1:9" x14ac:dyDescent="0.4">
      <c r="A102" t="s">
        <v>207</v>
      </c>
      <c r="B102" t="s">
        <v>163</v>
      </c>
      <c r="C102" t="str">
        <f>_xlfn.XLOOKUP(tbl_OrderProduct[[#This Row],[ProductID]],tbl_Product[ProductID],tbl_Product[Category])</f>
        <v>Party</v>
      </c>
      <c r="D102">
        <v>2</v>
      </c>
      <c r="E102" s="3">
        <f>_xlfn.XLOOKUP(tbl_OrderProduct[[#This Row],[ProductID]],tbl_Product[ProductID],tbl_Product[ListPrice])*tbl_OrderProduct[[#This Row],[Quantity]]</f>
        <v>76</v>
      </c>
      <c r="F102">
        <f>_xlfn.XLOOKUP(tbl_OrderProduct[[#This Row],[OrderID]],tbl_Order[OrderID],tbl_Order[Order Year])</f>
        <v>2016</v>
      </c>
      <c r="G102" t="str">
        <f>_xlfn.XLOOKUP(tbl_OrderProduct[[#This Row],[OrderID]],tbl_Order[OrderID],tbl_Order[Order Month Name])</f>
        <v>Apr</v>
      </c>
      <c r="H102" t="str">
        <f>_xlfn.XLOOKUP(tbl_OrderProduct[[#This Row],[ProductID]],tbl_Product[ProductID],tbl_Product[ProductName])</f>
        <v>Charts Against Humanity</v>
      </c>
      <c r="I102" t="str">
        <f>_xlfn.XLOOKUP(tbl_OrderProduct[[#This Row],[OrderID]],tbl_Order[OrderID],tbl_Order[CustomerID])</f>
        <v>CUST0206</v>
      </c>
    </row>
    <row r="103" spans="1:9" x14ac:dyDescent="0.4">
      <c r="A103" t="s">
        <v>207</v>
      </c>
      <c r="B103" t="s">
        <v>137</v>
      </c>
      <c r="C103" t="str">
        <f>_xlfn.XLOOKUP(tbl_OrderProduct[[#This Row],[ProductID]],tbl_Product[ProductID],tbl_Product[Category])</f>
        <v>Classic</v>
      </c>
      <c r="D103">
        <v>1</v>
      </c>
      <c r="E103" s="3">
        <f>_xlfn.XLOOKUP(tbl_OrderProduct[[#This Row],[ProductID]],tbl_Product[ProductID],tbl_Product[ListPrice])*tbl_OrderProduct[[#This Row],[Quantity]]</f>
        <v>70.989999999999995</v>
      </c>
      <c r="F103">
        <f>_xlfn.XLOOKUP(tbl_OrderProduct[[#This Row],[OrderID]],tbl_Order[OrderID],tbl_Order[Order Year])</f>
        <v>2016</v>
      </c>
      <c r="G103" t="str">
        <f>_xlfn.XLOOKUP(tbl_OrderProduct[[#This Row],[OrderID]],tbl_Order[OrderID],tbl_Order[Order Month Name])</f>
        <v>Apr</v>
      </c>
      <c r="H103" t="str">
        <f>_xlfn.XLOOKUP(tbl_OrderProduct[[#This Row],[ProductID]],tbl_Product[ProductID],tbl_Product[ProductName])</f>
        <v>Ticket to Ride: Financial Express</v>
      </c>
      <c r="I103" t="str">
        <f>_xlfn.XLOOKUP(tbl_OrderProduct[[#This Row],[OrderID]],tbl_Order[OrderID],tbl_Order[CustomerID])</f>
        <v>CUST0206</v>
      </c>
    </row>
    <row r="104" spans="1:9" x14ac:dyDescent="0.4">
      <c r="A104" t="s">
        <v>207</v>
      </c>
      <c r="B104" t="s">
        <v>142</v>
      </c>
      <c r="C104" t="str">
        <f>_xlfn.XLOOKUP(tbl_OrderProduct[[#This Row],[ProductID]],tbl_Product[ProductID],tbl_Product[Category])</f>
        <v>Classic</v>
      </c>
      <c r="D104">
        <v>1</v>
      </c>
      <c r="E104" s="3">
        <f>_xlfn.XLOOKUP(tbl_OrderProduct[[#This Row],[ProductID]],tbl_Product[ProductID],tbl_Product[ListPrice])*tbl_OrderProduct[[#This Row],[Quantity]]</f>
        <v>49.49</v>
      </c>
      <c r="F104">
        <f>_xlfn.XLOOKUP(tbl_OrderProduct[[#This Row],[OrderID]],tbl_Order[OrderID],tbl_Order[Order Year])</f>
        <v>2016</v>
      </c>
      <c r="G104" t="str">
        <f>_xlfn.XLOOKUP(tbl_OrderProduct[[#This Row],[OrderID]],tbl_Order[OrderID],tbl_Order[Order Month Name])</f>
        <v>Apr</v>
      </c>
      <c r="H104" t="str">
        <f>_xlfn.XLOOKUP(tbl_OrderProduct[[#This Row],[ProductID]],tbl_Product[ProductID],tbl_Product[ProductName])</f>
        <v>Don't Wake the Stakeholders</v>
      </c>
      <c r="I104" t="str">
        <f>_xlfn.XLOOKUP(tbl_OrderProduct[[#This Row],[OrderID]],tbl_Order[OrderID],tbl_Order[CustomerID])</f>
        <v>CUST0206</v>
      </c>
    </row>
    <row r="105" spans="1:9" x14ac:dyDescent="0.4">
      <c r="A105" t="s">
        <v>207</v>
      </c>
      <c r="B105" t="s">
        <v>139</v>
      </c>
      <c r="C105" t="str">
        <f>_xlfn.XLOOKUP(tbl_OrderProduct[[#This Row],[ProductID]],tbl_Product[ProductID],tbl_Product[Category])</f>
        <v>Strategy</v>
      </c>
      <c r="D105">
        <v>2</v>
      </c>
      <c r="E105" s="3">
        <f>_xlfn.XLOOKUP(tbl_OrderProduct[[#This Row],[ProductID]],tbl_Product[ProductID],tbl_Product[ListPrice])*tbl_OrderProduct[[#This Row],[Quantity]]</f>
        <v>109.98</v>
      </c>
      <c r="F105">
        <f>_xlfn.XLOOKUP(tbl_OrderProduct[[#This Row],[OrderID]],tbl_Order[OrderID],tbl_Order[Order Year])</f>
        <v>2016</v>
      </c>
      <c r="G105" t="str">
        <f>_xlfn.XLOOKUP(tbl_OrderProduct[[#This Row],[OrderID]],tbl_Order[OrderID],tbl_Order[Order Month Name])</f>
        <v>Apr</v>
      </c>
      <c r="H105" t="str">
        <f>_xlfn.XLOOKUP(tbl_OrderProduct[[#This Row],[ProductID]],tbl_Product[ProductID],tbl_Product[ProductName])</f>
        <v>Azul: Pie Chart Edition</v>
      </c>
      <c r="I105" t="str">
        <f>_xlfn.XLOOKUP(tbl_OrderProduct[[#This Row],[OrderID]],tbl_Order[OrderID],tbl_Order[CustomerID])</f>
        <v>CUST0206</v>
      </c>
    </row>
    <row r="106" spans="1:9" x14ac:dyDescent="0.4">
      <c r="A106" t="s">
        <v>207</v>
      </c>
      <c r="B106" t="s">
        <v>147</v>
      </c>
      <c r="C106" t="str">
        <f>_xlfn.XLOOKUP(tbl_OrderProduct[[#This Row],[ProductID]],tbl_Product[ProductID],tbl_Product[Category])</f>
        <v>Classic</v>
      </c>
      <c r="D106">
        <v>2</v>
      </c>
      <c r="E106" s="3">
        <f>_xlfn.XLOOKUP(tbl_OrderProduct[[#This Row],[ProductID]],tbl_Product[ProductID],tbl_Product[ListPrice])*tbl_OrderProduct[[#This Row],[Quantity]]</f>
        <v>81.900000000000006</v>
      </c>
      <c r="F106">
        <f>_xlfn.XLOOKUP(tbl_OrderProduct[[#This Row],[OrderID]],tbl_Order[OrderID],tbl_Order[Order Year])</f>
        <v>2016</v>
      </c>
      <c r="G106" t="str">
        <f>_xlfn.XLOOKUP(tbl_OrderProduct[[#This Row],[OrderID]],tbl_Order[OrderID],tbl_Order[Order Month Name])</f>
        <v>Apr</v>
      </c>
      <c r="H106" t="str">
        <f>_xlfn.XLOOKUP(tbl_OrderProduct[[#This Row],[ProductID]],tbl_Product[ProductID],tbl_Product[ProductName])</f>
        <v>Formula Scrabble</v>
      </c>
      <c r="I106" t="str">
        <f>_xlfn.XLOOKUP(tbl_OrderProduct[[#This Row],[OrderID]],tbl_Order[OrderID],tbl_Order[CustomerID])</f>
        <v>CUST0206</v>
      </c>
    </row>
    <row r="107" spans="1:9" x14ac:dyDescent="0.4">
      <c r="A107" t="s">
        <v>208</v>
      </c>
      <c r="B107" t="s">
        <v>141</v>
      </c>
      <c r="C107" t="str">
        <f>_xlfn.XLOOKUP(tbl_OrderProduct[[#This Row],[ProductID]],tbl_Product[ProductID],tbl_Product[Category])</f>
        <v>Strategy</v>
      </c>
      <c r="D107">
        <v>1</v>
      </c>
      <c r="E107" s="3">
        <f>_xlfn.XLOOKUP(tbl_OrderProduct[[#This Row],[ProductID]],tbl_Product[ProductID],tbl_Product[ListPrice])*tbl_OrderProduct[[#This Row],[Quantity]]</f>
        <v>24</v>
      </c>
      <c r="F107">
        <f>_xlfn.XLOOKUP(tbl_OrderProduct[[#This Row],[OrderID]],tbl_Order[OrderID],tbl_Order[Order Year])</f>
        <v>2016</v>
      </c>
      <c r="G107" t="str">
        <f>_xlfn.XLOOKUP(tbl_OrderProduct[[#This Row],[OrderID]],tbl_Order[OrderID],tbl_Order[Order Month Name])</f>
        <v>Apr</v>
      </c>
      <c r="H107" t="str">
        <f>_xlfn.XLOOKUP(tbl_OrderProduct[[#This Row],[ProductID]],tbl_Product[ProductID],tbl_Product[ProductName])</f>
        <v>Wingspanalytics</v>
      </c>
      <c r="I107" t="str">
        <f>_xlfn.XLOOKUP(tbl_OrderProduct[[#This Row],[OrderID]],tbl_Order[OrderID],tbl_Order[CustomerID])</f>
        <v>CUST0400</v>
      </c>
    </row>
    <row r="108" spans="1:9" x14ac:dyDescent="0.4">
      <c r="A108" t="s">
        <v>208</v>
      </c>
      <c r="B108" t="s">
        <v>162</v>
      </c>
      <c r="C108" t="str">
        <f>_xlfn.XLOOKUP(tbl_OrderProduct[[#This Row],[ProductID]],tbl_Product[ProductID],tbl_Product[Category])</f>
        <v>Strategy</v>
      </c>
      <c r="D108">
        <v>2</v>
      </c>
      <c r="E108" s="3">
        <f>_xlfn.XLOOKUP(tbl_OrderProduct[[#This Row],[ProductID]],tbl_Product[ProductID],tbl_Product[ListPrice])*tbl_OrderProduct[[#This Row],[Quantity]]</f>
        <v>35</v>
      </c>
      <c r="F108">
        <f>_xlfn.XLOOKUP(tbl_OrderProduct[[#This Row],[OrderID]],tbl_Order[OrderID],tbl_Order[Order Year])</f>
        <v>2016</v>
      </c>
      <c r="G108" t="str">
        <f>_xlfn.XLOOKUP(tbl_OrderProduct[[#This Row],[OrderID]],tbl_Order[OrderID],tbl_Order[Order Month Name])</f>
        <v>Apr</v>
      </c>
      <c r="H108" t="str">
        <f>_xlfn.XLOOKUP(tbl_OrderProduct[[#This Row],[ProductID]],tbl_Product[ProductID],tbl_Product[ProductName])</f>
        <v>Spreadsheet Legacy</v>
      </c>
      <c r="I108" t="str">
        <f>_xlfn.XLOOKUP(tbl_OrderProduct[[#This Row],[OrderID]],tbl_Order[OrderID],tbl_Order[CustomerID])</f>
        <v>CUST0400</v>
      </c>
    </row>
    <row r="109" spans="1:9" x14ac:dyDescent="0.4">
      <c r="A109" t="s">
        <v>208</v>
      </c>
      <c r="B109" t="s">
        <v>144</v>
      </c>
      <c r="C109" t="str">
        <f>_xlfn.XLOOKUP(tbl_OrderProduct[[#This Row],[ProductID]],tbl_Product[ProductID],tbl_Product[Category])</f>
        <v>Strategy</v>
      </c>
      <c r="D109">
        <v>1</v>
      </c>
      <c r="E109" s="3">
        <f>_xlfn.XLOOKUP(tbl_OrderProduct[[#This Row],[ProductID]],tbl_Product[ProductID],tbl_Product[ListPrice])*tbl_OrderProduct[[#This Row],[Quantity]]</f>
        <v>64.95</v>
      </c>
      <c r="F109">
        <f>_xlfn.XLOOKUP(tbl_OrderProduct[[#This Row],[OrderID]],tbl_Order[OrderID],tbl_Order[Order Year])</f>
        <v>2016</v>
      </c>
      <c r="G109" t="str">
        <f>_xlfn.XLOOKUP(tbl_OrderProduct[[#This Row],[OrderID]],tbl_Order[OrderID],tbl_Order[Order Month Name])</f>
        <v>Apr</v>
      </c>
      <c r="H109" t="str">
        <f>_xlfn.XLOOKUP(tbl_OrderProduct[[#This Row],[ProductID]],tbl_Product[ProductID],tbl_Product[ProductName])</f>
        <v>Between Two Spreadsheets</v>
      </c>
      <c r="I109" t="str">
        <f>_xlfn.XLOOKUP(tbl_OrderProduct[[#This Row],[OrderID]],tbl_Order[OrderID],tbl_Order[CustomerID])</f>
        <v>CUST0400</v>
      </c>
    </row>
    <row r="110" spans="1:9" x14ac:dyDescent="0.4">
      <c r="A110" t="s">
        <v>208</v>
      </c>
      <c r="B110" t="s">
        <v>155</v>
      </c>
      <c r="C110" t="str">
        <f>_xlfn.XLOOKUP(tbl_OrderProduct[[#This Row],[ProductID]],tbl_Product[ProductID],tbl_Product[Category])</f>
        <v>Strategy</v>
      </c>
      <c r="D110">
        <v>2</v>
      </c>
      <c r="E110" s="3">
        <f>_xlfn.XLOOKUP(tbl_OrderProduct[[#This Row],[ProductID]],tbl_Product[ProductID],tbl_Product[ListPrice])*tbl_OrderProduct[[#This Row],[Quantity]]</f>
        <v>54</v>
      </c>
      <c r="F110">
        <f>_xlfn.XLOOKUP(tbl_OrderProduct[[#This Row],[OrderID]],tbl_Order[OrderID],tbl_Order[Order Year])</f>
        <v>2016</v>
      </c>
      <c r="G110" t="str">
        <f>_xlfn.XLOOKUP(tbl_OrderProduct[[#This Row],[OrderID]],tbl_Order[OrderID],tbl_Order[Order Month Name])</f>
        <v>Apr</v>
      </c>
      <c r="H110" t="str">
        <f>_xlfn.XLOOKUP(tbl_OrderProduct[[#This Row],[ProductID]],tbl_Product[ProductID],tbl_Product[ProductName])</f>
        <v>Depreciation Trail</v>
      </c>
      <c r="I110" t="str">
        <f>_xlfn.XLOOKUP(tbl_OrderProduct[[#This Row],[OrderID]],tbl_Order[OrderID],tbl_Order[CustomerID])</f>
        <v>CUST0400</v>
      </c>
    </row>
    <row r="111" spans="1:9" x14ac:dyDescent="0.4">
      <c r="A111" t="s">
        <v>209</v>
      </c>
      <c r="B111" t="s">
        <v>148</v>
      </c>
      <c r="C111" t="str">
        <f>_xlfn.XLOOKUP(tbl_OrderProduct[[#This Row],[ProductID]],tbl_Product[ProductID],tbl_Product[Category])</f>
        <v>Strategy</v>
      </c>
      <c r="D111">
        <v>1</v>
      </c>
      <c r="E111" s="3">
        <f>_xlfn.XLOOKUP(tbl_OrderProduct[[#This Row],[ProductID]],tbl_Product[ProductID],tbl_Product[ListPrice])*tbl_OrderProduct[[#This Row],[Quantity]]</f>
        <v>20.49</v>
      </c>
      <c r="F111">
        <f>_xlfn.XLOOKUP(tbl_OrderProduct[[#This Row],[OrderID]],tbl_Order[OrderID],tbl_Order[Order Year])</f>
        <v>2016</v>
      </c>
      <c r="G111" t="str">
        <f>_xlfn.XLOOKUP(tbl_OrderProduct[[#This Row],[OrderID]],tbl_Order[OrderID],tbl_Order[Order Month Name])</f>
        <v>Apr</v>
      </c>
      <c r="H111" t="str">
        <f>_xlfn.XLOOKUP(tbl_OrderProduct[[#This Row],[ProductID]],tbl_Product[ProductID],tbl_Product[ProductName])</f>
        <v>Cashflow Cascadia</v>
      </c>
      <c r="I111" t="str">
        <f>_xlfn.XLOOKUP(tbl_OrderProduct[[#This Row],[OrderID]],tbl_Order[OrderID],tbl_Order[CustomerID])</f>
        <v>CUST0009</v>
      </c>
    </row>
    <row r="112" spans="1:9" x14ac:dyDescent="0.4">
      <c r="A112" t="s">
        <v>209</v>
      </c>
      <c r="B112" t="s">
        <v>147</v>
      </c>
      <c r="C112" t="str">
        <f>_xlfn.XLOOKUP(tbl_OrderProduct[[#This Row],[ProductID]],tbl_Product[ProductID],tbl_Product[Category])</f>
        <v>Classic</v>
      </c>
      <c r="D112">
        <v>1</v>
      </c>
      <c r="E112" s="3">
        <f>_xlfn.XLOOKUP(tbl_OrderProduct[[#This Row],[ProductID]],tbl_Product[ProductID],tbl_Product[ListPrice])*tbl_OrderProduct[[#This Row],[Quantity]]</f>
        <v>40.950000000000003</v>
      </c>
      <c r="F112">
        <f>_xlfn.XLOOKUP(tbl_OrderProduct[[#This Row],[OrderID]],tbl_Order[OrderID],tbl_Order[Order Year])</f>
        <v>2016</v>
      </c>
      <c r="G112" t="str">
        <f>_xlfn.XLOOKUP(tbl_OrderProduct[[#This Row],[OrderID]],tbl_Order[OrderID],tbl_Order[Order Month Name])</f>
        <v>Apr</v>
      </c>
      <c r="H112" t="str">
        <f>_xlfn.XLOOKUP(tbl_OrderProduct[[#This Row],[ProductID]],tbl_Product[ProductID],tbl_Product[ProductName])</f>
        <v>Formula Scrabble</v>
      </c>
      <c r="I112" t="str">
        <f>_xlfn.XLOOKUP(tbl_OrderProduct[[#This Row],[OrderID]],tbl_Order[OrderID],tbl_Order[CustomerID])</f>
        <v>CUST0009</v>
      </c>
    </row>
    <row r="113" spans="1:9" x14ac:dyDescent="0.4">
      <c r="A113" t="s">
        <v>210</v>
      </c>
      <c r="B113" t="s">
        <v>146</v>
      </c>
      <c r="C113" t="str">
        <f>_xlfn.XLOOKUP(tbl_OrderProduct[[#This Row],[ProductID]],tbl_Product[ProductID],tbl_Product[Category])</f>
        <v>Strategy</v>
      </c>
      <c r="D113">
        <v>1</v>
      </c>
      <c r="E113" s="3">
        <f>_xlfn.XLOOKUP(tbl_OrderProduct[[#This Row],[ProductID]],tbl_Product[ProductID],tbl_Product[ListPrice])*tbl_OrderProduct[[#This Row],[Quantity]]</f>
        <v>49.49</v>
      </c>
      <c r="F113">
        <f>_xlfn.XLOOKUP(tbl_OrderProduct[[#This Row],[OrderID]],tbl_Order[OrderID],tbl_Order[Order Year])</f>
        <v>2016</v>
      </c>
      <c r="G113" t="str">
        <f>_xlfn.XLOOKUP(tbl_OrderProduct[[#This Row],[OrderID]],tbl_Order[OrderID],tbl_Order[Order Month Name])</f>
        <v>Apr</v>
      </c>
      <c r="H113" t="str">
        <f>_xlfn.XLOOKUP(tbl_OrderProduct[[#This Row],[ProductID]],tbl_Product[ProductID],tbl_Product[ProductName])</f>
        <v>Terraforming Tableau</v>
      </c>
      <c r="I113" t="str">
        <f>_xlfn.XLOOKUP(tbl_OrderProduct[[#This Row],[OrderID]],tbl_Order[OrderID],tbl_Order[CustomerID])</f>
        <v>CUST0631</v>
      </c>
    </row>
    <row r="114" spans="1:9" x14ac:dyDescent="0.4">
      <c r="A114" t="s">
        <v>211</v>
      </c>
      <c r="B114" t="s">
        <v>7</v>
      </c>
      <c r="C114" t="str">
        <f>_xlfn.XLOOKUP(tbl_OrderProduct[[#This Row],[ProductID]],tbl_Product[ProductID],tbl_Product[Category])</f>
        <v>Strategy</v>
      </c>
      <c r="D114">
        <v>2</v>
      </c>
      <c r="E114" s="3">
        <f>_xlfn.XLOOKUP(tbl_OrderProduct[[#This Row],[ProductID]],tbl_Product[ProductID],tbl_Product[ListPrice])*tbl_OrderProduct[[#This Row],[Quantity]]</f>
        <v>106</v>
      </c>
      <c r="F114">
        <f>_xlfn.XLOOKUP(tbl_OrderProduct[[#This Row],[OrderID]],tbl_Order[OrderID],tbl_Order[Order Year])</f>
        <v>2016</v>
      </c>
      <c r="G114" t="str">
        <f>_xlfn.XLOOKUP(tbl_OrderProduct[[#This Row],[OrderID]],tbl_Order[OrderID],tbl_Order[Order Month Name])</f>
        <v>Apr</v>
      </c>
      <c r="H114" t="str">
        <f>_xlfn.XLOOKUP(tbl_OrderProduct[[#This Row],[ProductID]],tbl_Product[ProductID],tbl_Product[ProductName])</f>
        <v>Evercell</v>
      </c>
      <c r="I114" t="str">
        <f>_xlfn.XLOOKUP(tbl_OrderProduct[[#This Row],[OrderID]],tbl_Order[OrderID],tbl_Order[CustomerID])</f>
        <v>CUST0385</v>
      </c>
    </row>
    <row r="115" spans="1:9" x14ac:dyDescent="0.4">
      <c r="A115" t="s">
        <v>211</v>
      </c>
      <c r="B115" t="s">
        <v>136</v>
      </c>
      <c r="C115" t="str">
        <f>_xlfn.XLOOKUP(tbl_OrderProduct[[#This Row],[ProductID]],tbl_Product[ProductID],tbl_Product[Category])</f>
        <v>Party</v>
      </c>
      <c r="D115">
        <v>1</v>
      </c>
      <c r="E115" s="3">
        <f>_xlfn.XLOOKUP(tbl_OrderProduct[[#This Row],[ProductID]],tbl_Product[ProductID],tbl_Product[ListPrice])*tbl_OrderProduct[[#This Row],[Quantity]]</f>
        <v>33</v>
      </c>
      <c r="F115">
        <f>_xlfn.XLOOKUP(tbl_OrderProduct[[#This Row],[OrderID]],tbl_Order[OrderID],tbl_Order[Order Year])</f>
        <v>2016</v>
      </c>
      <c r="G115" t="str">
        <f>_xlfn.XLOOKUP(tbl_OrderProduct[[#This Row],[OrderID]],tbl_Order[OrderID],tbl_Order[Order Month Name])</f>
        <v>Apr</v>
      </c>
      <c r="H115" t="str">
        <f>_xlfn.XLOOKUP(tbl_OrderProduct[[#This Row],[ProductID]],tbl_Product[ProductID],tbl_Product[ProductName])</f>
        <v>Don't Split the Data</v>
      </c>
      <c r="I115" t="str">
        <f>_xlfn.XLOOKUP(tbl_OrderProduct[[#This Row],[OrderID]],tbl_Order[OrderID],tbl_Order[CustomerID])</f>
        <v>CUST0385</v>
      </c>
    </row>
    <row r="116" spans="1:9" x14ac:dyDescent="0.4">
      <c r="A116" t="s">
        <v>211</v>
      </c>
      <c r="B116" t="s">
        <v>150</v>
      </c>
      <c r="C116" t="str">
        <f>_xlfn.XLOOKUP(tbl_OrderProduct[[#This Row],[ProductID]],tbl_Product[ProductID],tbl_Product[Category])</f>
        <v>Party</v>
      </c>
      <c r="D116">
        <v>1</v>
      </c>
      <c r="E116" s="3">
        <f>_xlfn.XLOOKUP(tbl_OrderProduct[[#This Row],[ProductID]],tbl_Product[ProductID],tbl_Product[ListPrice])*tbl_OrderProduct[[#This Row],[Quantity]]</f>
        <v>35</v>
      </c>
      <c r="F116">
        <f>_xlfn.XLOOKUP(tbl_OrderProduct[[#This Row],[OrderID]],tbl_Order[OrderID],tbl_Order[Order Year])</f>
        <v>2016</v>
      </c>
      <c r="G116" t="str">
        <f>_xlfn.XLOOKUP(tbl_OrderProduct[[#This Row],[OrderID]],tbl_Order[OrderID],tbl_Order[Order Month Name])</f>
        <v>Apr</v>
      </c>
      <c r="H116" t="str">
        <f>_xlfn.XLOOKUP(tbl_OrderProduct[[#This Row],[ProductID]],tbl_Product[ProductID],tbl_Product[ProductName])</f>
        <v>Data: The Resistance</v>
      </c>
      <c r="I116" t="str">
        <f>_xlfn.XLOOKUP(tbl_OrderProduct[[#This Row],[OrderID]],tbl_Order[OrderID],tbl_Order[CustomerID])</f>
        <v>CUST0385</v>
      </c>
    </row>
    <row r="117" spans="1:9" x14ac:dyDescent="0.4">
      <c r="A117" t="s">
        <v>212</v>
      </c>
      <c r="B117" t="s">
        <v>10</v>
      </c>
      <c r="C117" t="str">
        <f>_xlfn.XLOOKUP(tbl_OrderProduct[[#This Row],[ProductID]],tbl_Product[ProductID],tbl_Product[Category])</f>
        <v>Party</v>
      </c>
      <c r="D117">
        <v>1</v>
      </c>
      <c r="E117" s="3">
        <f>_xlfn.XLOOKUP(tbl_OrderProduct[[#This Row],[ProductID]],tbl_Product[ProductID],tbl_Product[ListPrice])*tbl_OrderProduct[[#This Row],[Quantity]]</f>
        <v>49</v>
      </c>
      <c r="F117">
        <f>_xlfn.XLOOKUP(tbl_OrderProduct[[#This Row],[OrderID]],tbl_Order[OrderID],tbl_Order[Order Year])</f>
        <v>2016</v>
      </c>
      <c r="G117" t="str">
        <f>_xlfn.XLOOKUP(tbl_OrderProduct[[#This Row],[OrderID]],tbl_Order[OrderID],tbl_Order[Order Month Name])</f>
        <v>Apr</v>
      </c>
      <c r="H117" t="str">
        <f>_xlfn.XLOOKUP(tbl_OrderProduct[[#This Row],[ProductID]],tbl_Product[ProductID],tbl_Product[ProductName])</f>
        <v>Pivot or Perish</v>
      </c>
      <c r="I117" t="str">
        <f>_xlfn.XLOOKUP(tbl_OrderProduct[[#This Row],[OrderID]],tbl_Order[OrderID],tbl_Order[CustomerID])</f>
        <v>CUST0589</v>
      </c>
    </row>
    <row r="118" spans="1:9" x14ac:dyDescent="0.4">
      <c r="A118" t="s">
        <v>213</v>
      </c>
      <c r="B118" t="s">
        <v>158</v>
      </c>
      <c r="C118" t="str">
        <f>_xlfn.XLOOKUP(tbl_OrderProduct[[#This Row],[ProductID]],tbl_Product[ProductID],tbl_Product[Category])</f>
        <v>Classic</v>
      </c>
      <c r="D118">
        <v>1</v>
      </c>
      <c r="E118" s="3">
        <f>_xlfn.XLOOKUP(tbl_OrderProduct[[#This Row],[ProductID]],tbl_Product[ProductID],tbl_Product[ListPrice])*tbl_OrderProduct[[#This Row],[Quantity]]</f>
        <v>45</v>
      </c>
      <c r="F118">
        <f>_xlfn.XLOOKUP(tbl_OrderProduct[[#This Row],[OrderID]],tbl_Order[OrderID],tbl_Order[Order Year])</f>
        <v>2016</v>
      </c>
      <c r="G118" t="str">
        <f>_xlfn.XLOOKUP(tbl_OrderProduct[[#This Row],[OrderID]],tbl_Order[OrderID],tbl_Order[Order Month Name])</f>
        <v>Apr</v>
      </c>
      <c r="H118" t="str">
        <f>_xlfn.XLOOKUP(tbl_OrderProduct[[#This Row],[ProductID]],tbl_Product[ProductID],tbl_Product[ProductName])</f>
        <v>Carcassone: Financial Quarters</v>
      </c>
      <c r="I118" t="str">
        <f>_xlfn.XLOOKUP(tbl_OrderProduct[[#This Row],[OrderID]],tbl_Order[OrderID],tbl_Order[CustomerID])</f>
        <v>CUST0419</v>
      </c>
    </row>
    <row r="119" spans="1:9" x14ac:dyDescent="0.4">
      <c r="A119" t="s">
        <v>213</v>
      </c>
      <c r="B119" t="s">
        <v>136</v>
      </c>
      <c r="C119" t="str">
        <f>_xlfn.XLOOKUP(tbl_OrderProduct[[#This Row],[ProductID]],tbl_Product[ProductID],tbl_Product[Category])</f>
        <v>Party</v>
      </c>
      <c r="D119">
        <v>2</v>
      </c>
      <c r="E119" s="3">
        <f>_xlfn.XLOOKUP(tbl_OrderProduct[[#This Row],[ProductID]],tbl_Product[ProductID],tbl_Product[ListPrice])*tbl_OrderProduct[[#This Row],[Quantity]]</f>
        <v>66</v>
      </c>
      <c r="F119">
        <f>_xlfn.XLOOKUP(tbl_OrderProduct[[#This Row],[OrderID]],tbl_Order[OrderID],tbl_Order[Order Year])</f>
        <v>2016</v>
      </c>
      <c r="G119" t="str">
        <f>_xlfn.XLOOKUP(tbl_OrderProduct[[#This Row],[OrderID]],tbl_Order[OrderID],tbl_Order[Order Month Name])</f>
        <v>Apr</v>
      </c>
      <c r="H119" t="str">
        <f>_xlfn.XLOOKUP(tbl_OrderProduct[[#This Row],[ProductID]],tbl_Product[ProductID],tbl_Product[ProductName])</f>
        <v>Don't Split the Data</v>
      </c>
      <c r="I119" t="str">
        <f>_xlfn.XLOOKUP(tbl_OrderProduct[[#This Row],[OrderID]],tbl_Order[OrderID],tbl_Order[CustomerID])</f>
        <v>CUST0419</v>
      </c>
    </row>
    <row r="120" spans="1:9" x14ac:dyDescent="0.4">
      <c r="A120" t="s">
        <v>213</v>
      </c>
      <c r="B120" t="s">
        <v>164</v>
      </c>
      <c r="C120" t="str">
        <f>_xlfn.XLOOKUP(tbl_OrderProduct[[#This Row],[ProductID]],tbl_Product[ProductID],tbl_Product[Category])</f>
        <v>Strategy</v>
      </c>
      <c r="D120">
        <v>1</v>
      </c>
      <c r="E120" s="3">
        <f>_xlfn.XLOOKUP(tbl_OrderProduct[[#This Row],[ProductID]],tbl_Product[ProductID],tbl_Product[ListPrice])*tbl_OrderProduct[[#This Row],[Quantity]]</f>
        <v>29</v>
      </c>
      <c r="F120">
        <f>_xlfn.XLOOKUP(tbl_OrderProduct[[#This Row],[OrderID]],tbl_Order[OrderID],tbl_Order[Order Year])</f>
        <v>2016</v>
      </c>
      <c r="G120" t="str">
        <f>_xlfn.XLOOKUP(tbl_OrderProduct[[#This Row],[OrderID]],tbl_Order[OrderID],tbl_Order[Order Month Name])</f>
        <v>Apr</v>
      </c>
      <c r="H120" t="str">
        <f>_xlfn.XLOOKUP(tbl_OrderProduct[[#This Row],[ProductID]],tbl_Product[ProductID],tbl_Product[ProductName])</f>
        <v>Great Western Lookup</v>
      </c>
      <c r="I120" t="str">
        <f>_xlfn.XLOOKUP(tbl_OrderProduct[[#This Row],[OrderID]],tbl_Order[OrderID],tbl_Order[CustomerID])</f>
        <v>CUST0419</v>
      </c>
    </row>
    <row r="121" spans="1:9" x14ac:dyDescent="0.4">
      <c r="A121" t="s">
        <v>213</v>
      </c>
      <c r="B121" t="s">
        <v>155</v>
      </c>
      <c r="C121" t="str">
        <f>_xlfn.XLOOKUP(tbl_OrderProduct[[#This Row],[ProductID]],tbl_Product[ProductID],tbl_Product[Category])</f>
        <v>Strategy</v>
      </c>
      <c r="D121">
        <v>1</v>
      </c>
      <c r="E121" s="3">
        <f>_xlfn.XLOOKUP(tbl_OrderProduct[[#This Row],[ProductID]],tbl_Product[ProductID],tbl_Product[ListPrice])*tbl_OrderProduct[[#This Row],[Quantity]]</f>
        <v>27</v>
      </c>
      <c r="F121">
        <f>_xlfn.XLOOKUP(tbl_OrderProduct[[#This Row],[OrderID]],tbl_Order[OrderID],tbl_Order[Order Year])</f>
        <v>2016</v>
      </c>
      <c r="G121" t="str">
        <f>_xlfn.XLOOKUP(tbl_OrderProduct[[#This Row],[OrderID]],tbl_Order[OrderID],tbl_Order[Order Month Name])</f>
        <v>Apr</v>
      </c>
      <c r="H121" t="str">
        <f>_xlfn.XLOOKUP(tbl_OrderProduct[[#This Row],[ProductID]],tbl_Product[ProductID],tbl_Product[ProductName])</f>
        <v>Depreciation Trail</v>
      </c>
      <c r="I121" t="str">
        <f>_xlfn.XLOOKUP(tbl_OrderProduct[[#This Row],[OrderID]],tbl_Order[OrderID],tbl_Order[CustomerID])</f>
        <v>CUST0419</v>
      </c>
    </row>
    <row r="122" spans="1:9" x14ac:dyDescent="0.4">
      <c r="A122" t="s">
        <v>213</v>
      </c>
      <c r="B122" t="s">
        <v>130</v>
      </c>
      <c r="C122" t="str">
        <f>_xlfn.XLOOKUP(tbl_OrderProduct[[#This Row],[ProductID]],tbl_Product[ProductID],tbl_Product[Category])</f>
        <v>Strategy</v>
      </c>
      <c r="D122">
        <v>2</v>
      </c>
      <c r="E122" s="3">
        <f>_xlfn.XLOOKUP(tbl_OrderProduct[[#This Row],[ProductID]],tbl_Product[ProductID],tbl_Product[ListPrice])*tbl_OrderProduct[[#This Row],[Quantity]]</f>
        <v>31</v>
      </c>
      <c r="F122">
        <f>_xlfn.XLOOKUP(tbl_OrderProduct[[#This Row],[OrderID]],tbl_Order[OrderID],tbl_Order[Order Year])</f>
        <v>2016</v>
      </c>
      <c r="G122" t="str">
        <f>_xlfn.XLOOKUP(tbl_OrderProduct[[#This Row],[OrderID]],tbl_Order[OrderID],tbl_Order[Order Month Name])</f>
        <v>Apr</v>
      </c>
      <c r="H122" t="str">
        <f>_xlfn.XLOOKUP(tbl_OrderProduct[[#This Row],[ProductID]],tbl_Product[ProductID],tbl_Product[ProductName])</f>
        <v>Brass: Budget</v>
      </c>
      <c r="I122" t="str">
        <f>_xlfn.XLOOKUP(tbl_OrderProduct[[#This Row],[OrderID]],tbl_Order[OrderID],tbl_Order[CustomerID])</f>
        <v>CUST0419</v>
      </c>
    </row>
    <row r="123" spans="1:9" x14ac:dyDescent="0.4">
      <c r="A123" t="s">
        <v>214</v>
      </c>
      <c r="B123" t="s">
        <v>129</v>
      </c>
      <c r="C123" t="str">
        <f>_xlfn.XLOOKUP(tbl_OrderProduct[[#This Row],[ProductID]],tbl_Product[ProductID],tbl_Product[Category])</f>
        <v>Party</v>
      </c>
      <c r="D123">
        <v>2</v>
      </c>
      <c r="E123" s="3">
        <f>_xlfn.XLOOKUP(tbl_OrderProduct[[#This Row],[ProductID]],tbl_Product[ProductID],tbl_Product[ListPrice])*tbl_OrderProduct[[#This Row],[Quantity]]</f>
        <v>98.98</v>
      </c>
      <c r="F123">
        <f>_xlfn.XLOOKUP(tbl_OrderProduct[[#This Row],[OrderID]],tbl_Order[OrderID],tbl_Order[Order Year])</f>
        <v>2016</v>
      </c>
      <c r="G123" t="str">
        <f>_xlfn.XLOOKUP(tbl_OrderProduct[[#This Row],[OrderID]],tbl_Order[OrderID],tbl_Order[Order Month Name])</f>
        <v>Apr</v>
      </c>
      <c r="H123" t="str">
        <f>_xlfn.XLOOKUP(tbl_OrderProduct[[#This Row],[ProductID]],tbl_Product[ProductID],tbl_Product[ProductName])</f>
        <v>Fieldnames</v>
      </c>
      <c r="I123" t="str">
        <f>_xlfn.XLOOKUP(tbl_OrderProduct[[#This Row],[OrderID]],tbl_Order[OrderID],tbl_Order[CustomerID])</f>
        <v>CUST1072</v>
      </c>
    </row>
    <row r="124" spans="1:9" x14ac:dyDescent="0.4">
      <c r="A124" t="s">
        <v>214</v>
      </c>
      <c r="B124" t="s">
        <v>162</v>
      </c>
      <c r="C124" t="str">
        <f>_xlfn.XLOOKUP(tbl_OrderProduct[[#This Row],[ProductID]],tbl_Product[ProductID],tbl_Product[Category])</f>
        <v>Strategy</v>
      </c>
      <c r="D124">
        <v>1</v>
      </c>
      <c r="E124" s="3">
        <f>_xlfn.XLOOKUP(tbl_OrderProduct[[#This Row],[ProductID]],tbl_Product[ProductID],tbl_Product[ListPrice])*tbl_OrderProduct[[#This Row],[Quantity]]</f>
        <v>17.5</v>
      </c>
      <c r="F124">
        <f>_xlfn.XLOOKUP(tbl_OrderProduct[[#This Row],[OrderID]],tbl_Order[OrderID],tbl_Order[Order Year])</f>
        <v>2016</v>
      </c>
      <c r="G124" t="str">
        <f>_xlfn.XLOOKUP(tbl_OrderProduct[[#This Row],[OrderID]],tbl_Order[OrderID],tbl_Order[Order Month Name])</f>
        <v>Apr</v>
      </c>
      <c r="H124" t="str">
        <f>_xlfn.XLOOKUP(tbl_OrderProduct[[#This Row],[ProductID]],tbl_Product[ProductID],tbl_Product[ProductName])</f>
        <v>Spreadsheet Legacy</v>
      </c>
      <c r="I124" t="str">
        <f>_xlfn.XLOOKUP(tbl_OrderProduct[[#This Row],[OrderID]],tbl_Order[OrderID],tbl_Order[CustomerID])</f>
        <v>CUST1072</v>
      </c>
    </row>
    <row r="125" spans="1:9" x14ac:dyDescent="0.4">
      <c r="A125" t="s">
        <v>215</v>
      </c>
      <c r="B125" t="s">
        <v>157</v>
      </c>
      <c r="C125" t="str">
        <f>_xlfn.XLOOKUP(tbl_OrderProduct[[#This Row],[ProductID]],tbl_Product[ProductID],tbl_Product[Category])</f>
        <v>Strategy</v>
      </c>
      <c r="D125">
        <v>2</v>
      </c>
      <c r="E125" s="3">
        <f>_xlfn.XLOOKUP(tbl_OrderProduct[[#This Row],[ProductID]],tbl_Product[ProductID],tbl_Product[ListPrice])*tbl_OrderProduct[[#This Row],[Quantity]]</f>
        <v>94</v>
      </c>
      <c r="F125">
        <f>_xlfn.XLOOKUP(tbl_OrderProduct[[#This Row],[OrderID]],tbl_Order[OrderID],tbl_Order[Order Year])</f>
        <v>2016</v>
      </c>
      <c r="G125" t="str">
        <f>_xlfn.XLOOKUP(tbl_OrderProduct[[#This Row],[OrderID]],tbl_Order[OrderID],tbl_Order[Order Month Name])</f>
        <v>Apr</v>
      </c>
      <c r="H125" t="str">
        <f>_xlfn.XLOOKUP(tbl_OrderProduct[[#This Row],[ProductID]],tbl_Product[ProductID],tbl_Product[ProductName])</f>
        <v>A Dasboard Contrived</v>
      </c>
      <c r="I125" t="str">
        <f>_xlfn.XLOOKUP(tbl_OrderProduct[[#This Row],[OrderID]],tbl_Order[OrderID],tbl_Order[CustomerID])</f>
        <v>CUST0588</v>
      </c>
    </row>
    <row r="126" spans="1:9" x14ac:dyDescent="0.4">
      <c r="A126" t="s">
        <v>215</v>
      </c>
      <c r="B126" t="s">
        <v>165</v>
      </c>
      <c r="C126" t="str">
        <f>_xlfn.XLOOKUP(tbl_OrderProduct[[#This Row],[ProductID]],tbl_Product[ProductID],tbl_Product[Category])</f>
        <v>Party</v>
      </c>
      <c r="D126">
        <v>1</v>
      </c>
      <c r="E126" s="3">
        <f>_xlfn.XLOOKUP(tbl_OrderProduct[[#This Row],[ProductID]],tbl_Product[ProductID],tbl_Product[ListPrice])*tbl_OrderProduct[[#This Row],[Quantity]]</f>
        <v>26.49</v>
      </c>
      <c r="F126">
        <f>_xlfn.XLOOKUP(tbl_OrderProduct[[#This Row],[OrderID]],tbl_Order[OrderID],tbl_Order[Order Year])</f>
        <v>2016</v>
      </c>
      <c r="G126" t="str">
        <f>_xlfn.XLOOKUP(tbl_OrderProduct[[#This Row],[OrderID]],tbl_Order[OrderID],tbl_Order[Order Month Name])</f>
        <v>Apr</v>
      </c>
      <c r="H126" t="str">
        <f>_xlfn.XLOOKUP(tbl_OrderProduct[[#This Row],[ProductID]],tbl_Product[ProductID],tbl_Product[ProductName])</f>
        <v>Dashboard Wavelength</v>
      </c>
      <c r="I126" t="str">
        <f>_xlfn.XLOOKUP(tbl_OrderProduct[[#This Row],[OrderID]],tbl_Order[OrderID],tbl_Order[CustomerID])</f>
        <v>CUST0588</v>
      </c>
    </row>
    <row r="127" spans="1:9" x14ac:dyDescent="0.4">
      <c r="A127" t="s">
        <v>215</v>
      </c>
      <c r="B127" t="s">
        <v>151</v>
      </c>
      <c r="C127" t="str">
        <f>_xlfn.XLOOKUP(tbl_OrderProduct[[#This Row],[ProductID]],tbl_Product[ProductID],tbl_Product[Category])</f>
        <v>Adventure</v>
      </c>
      <c r="D127">
        <v>1</v>
      </c>
      <c r="E127" s="3">
        <f>_xlfn.XLOOKUP(tbl_OrderProduct[[#This Row],[ProductID]],tbl_Product[ProductID],tbl_Product[ListPrice])*tbl_OrderProduct[[#This Row],[Quantity]]</f>
        <v>60.95</v>
      </c>
      <c r="F127">
        <f>_xlfn.XLOOKUP(tbl_OrderProduct[[#This Row],[OrderID]],tbl_Order[OrderID],tbl_Order[Order Year])</f>
        <v>2016</v>
      </c>
      <c r="G127" t="str">
        <f>_xlfn.XLOOKUP(tbl_OrderProduct[[#This Row],[OrderID]],tbl_Order[OrderID],tbl_Order[Order Month Name])</f>
        <v>Apr</v>
      </c>
      <c r="H127" t="str">
        <f>_xlfn.XLOOKUP(tbl_OrderProduct[[#This Row],[ProductID]],tbl_Product[ProductID],tbl_Product[ProductName])</f>
        <v>Unmatched: Analyst's Edition</v>
      </c>
      <c r="I127" t="str">
        <f>_xlfn.XLOOKUP(tbl_OrderProduct[[#This Row],[OrderID]],tbl_Order[OrderID],tbl_Order[CustomerID])</f>
        <v>CUST0588</v>
      </c>
    </row>
    <row r="128" spans="1:9" x14ac:dyDescent="0.4">
      <c r="A128" t="s">
        <v>215</v>
      </c>
      <c r="B128" t="s">
        <v>146</v>
      </c>
      <c r="C128" t="str">
        <f>_xlfn.XLOOKUP(tbl_OrderProduct[[#This Row],[ProductID]],tbl_Product[ProductID],tbl_Product[Category])</f>
        <v>Strategy</v>
      </c>
      <c r="D128">
        <v>1</v>
      </c>
      <c r="E128" s="3">
        <f>_xlfn.XLOOKUP(tbl_OrderProduct[[#This Row],[ProductID]],tbl_Product[ProductID],tbl_Product[ListPrice])*tbl_OrderProduct[[#This Row],[Quantity]]</f>
        <v>49.49</v>
      </c>
      <c r="F128">
        <f>_xlfn.XLOOKUP(tbl_OrderProduct[[#This Row],[OrderID]],tbl_Order[OrderID],tbl_Order[Order Year])</f>
        <v>2016</v>
      </c>
      <c r="G128" t="str">
        <f>_xlfn.XLOOKUP(tbl_OrderProduct[[#This Row],[OrderID]],tbl_Order[OrderID],tbl_Order[Order Month Name])</f>
        <v>Apr</v>
      </c>
      <c r="H128" t="str">
        <f>_xlfn.XLOOKUP(tbl_OrderProduct[[#This Row],[ProductID]],tbl_Product[ProductID],tbl_Product[ProductName])</f>
        <v>Terraforming Tableau</v>
      </c>
      <c r="I128" t="str">
        <f>_xlfn.XLOOKUP(tbl_OrderProduct[[#This Row],[OrderID]],tbl_Order[OrderID],tbl_Order[CustomerID])</f>
        <v>CUST0588</v>
      </c>
    </row>
    <row r="129" spans="1:9" x14ac:dyDescent="0.4">
      <c r="A129" t="s">
        <v>216</v>
      </c>
      <c r="B129" t="s">
        <v>5</v>
      </c>
      <c r="C129" t="str">
        <f>_xlfn.XLOOKUP(tbl_OrderProduct[[#This Row],[ProductID]],tbl_Product[ProductID],tbl_Product[Category])</f>
        <v>Strategy</v>
      </c>
      <c r="D129">
        <v>1</v>
      </c>
      <c r="E129" s="3">
        <f>_xlfn.XLOOKUP(tbl_OrderProduct[[#This Row],[ProductID]],tbl_Product[ProductID],tbl_Product[ListPrice])*tbl_OrderProduct[[#This Row],[Quantity]]</f>
        <v>49.95</v>
      </c>
      <c r="F129">
        <f>_xlfn.XLOOKUP(tbl_OrderProduct[[#This Row],[OrderID]],tbl_Order[OrderID],tbl_Order[Order Year])</f>
        <v>2016</v>
      </c>
      <c r="G129" t="str">
        <f>_xlfn.XLOOKUP(tbl_OrderProduct[[#This Row],[OrderID]],tbl_Order[OrderID],tbl_Order[Order Month Name])</f>
        <v>May</v>
      </c>
      <c r="H129" t="str">
        <f>_xlfn.XLOOKUP(tbl_OrderProduct[[#This Row],[ProductID]],tbl_Product[ProductID],tbl_Product[ProductName])</f>
        <v>Power B.I. the Board Game</v>
      </c>
      <c r="I129" t="str">
        <f>_xlfn.XLOOKUP(tbl_OrderProduct[[#This Row],[OrderID]],tbl_Order[OrderID],tbl_Order[CustomerID])</f>
        <v>CUST0870</v>
      </c>
    </row>
    <row r="130" spans="1:9" x14ac:dyDescent="0.4">
      <c r="A130" t="s">
        <v>216</v>
      </c>
      <c r="B130" t="s">
        <v>4</v>
      </c>
      <c r="C130" t="str">
        <f>_xlfn.XLOOKUP(tbl_OrderProduct[[#This Row],[ProductID]],tbl_Product[ProductID],tbl_Product[Category])</f>
        <v>Strategy</v>
      </c>
      <c r="D130">
        <v>1</v>
      </c>
      <c r="E130" s="3">
        <f>_xlfn.XLOOKUP(tbl_OrderProduct[[#This Row],[ProductID]],tbl_Product[ProductID],tbl_Product[ListPrice])*tbl_OrderProduct[[#This Row],[Quantity]]</f>
        <v>34.99</v>
      </c>
      <c r="F130">
        <f>_xlfn.XLOOKUP(tbl_OrderProduct[[#This Row],[OrderID]],tbl_Order[OrderID],tbl_Order[Order Year])</f>
        <v>2016</v>
      </c>
      <c r="G130" t="str">
        <f>_xlfn.XLOOKUP(tbl_OrderProduct[[#This Row],[OrderID]],tbl_Order[OrderID],tbl_Order[Order Month Name])</f>
        <v>May</v>
      </c>
      <c r="H130" t="str">
        <f>_xlfn.XLOOKUP(tbl_OrderProduct[[#This Row],[ProductID]],tbl_Product[ProductID],tbl_Product[ProductName])</f>
        <v>Root Cause Analysis</v>
      </c>
      <c r="I130" t="str">
        <f>_xlfn.XLOOKUP(tbl_OrderProduct[[#This Row],[OrderID]],tbl_Order[OrderID],tbl_Order[CustomerID])</f>
        <v>CUST0870</v>
      </c>
    </row>
    <row r="131" spans="1:9" x14ac:dyDescent="0.4">
      <c r="A131" t="s">
        <v>216</v>
      </c>
      <c r="B131" t="s">
        <v>7</v>
      </c>
      <c r="C131" t="str">
        <f>_xlfn.XLOOKUP(tbl_OrderProduct[[#This Row],[ProductID]],tbl_Product[ProductID],tbl_Product[Category])</f>
        <v>Strategy</v>
      </c>
      <c r="D131">
        <v>1</v>
      </c>
      <c r="E131" s="3">
        <f>_xlfn.XLOOKUP(tbl_OrderProduct[[#This Row],[ProductID]],tbl_Product[ProductID],tbl_Product[ListPrice])*tbl_OrderProduct[[#This Row],[Quantity]]</f>
        <v>53</v>
      </c>
      <c r="F131">
        <f>_xlfn.XLOOKUP(tbl_OrderProduct[[#This Row],[OrderID]],tbl_Order[OrderID],tbl_Order[Order Year])</f>
        <v>2016</v>
      </c>
      <c r="G131" t="str">
        <f>_xlfn.XLOOKUP(tbl_OrderProduct[[#This Row],[OrderID]],tbl_Order[OrderID],tbl_Order[Order Month Name])</f>
        <v>May</v>
      </c>
      <c r="H131" t="str">
        <f>_xlfn.XLOOKUP(tbl_OrderProduct[[#This Row],[ProductID]],tbl_Product[ProductID],tbl_Product[ProductName])</f>
        <v>Evercell</v>
      </c>
      <c r="I131" t="str">
        <f>_xlfn.XLOOKUP(tbl_OrderProduct[[#This Row],[OrderID]],tbl_Order[OrderID],tbl_Order[CustomerID])</f>
        <v>CUST0870</v>
      </c>
    </row>
    <row r="132" spans="1:9" x14ac:dyDescent="0.4">
      <c r="A132" t="s">
        <v>216</v>
      </c>
      <c r="B132" t="s">
        <v>10</v>
      </c>
      <c r="C132" t="str">
        <f>_xlfn.XLOOKUP(tbl_OrderProduct[[#This Row],[ProductID]],tbl_Product[ProductID],tbl_Product[Category])</f>
        <v>Party</v>
      </c>
      <c r="D132">
        <v>1</v>
      </c>
      <c r="E132" s="3">
        <f>_xlfn.XLOOKUP(tbl_OrderProduct[[#This Row],[ProductID]],tbl_Product[ProductID],tbl_Product[ListPrice])*tbl_OrderProduct[[#This Row],[Quantity]]</f>
        <v>49</v>
      </c>
      <c r="F132">
        <f>_xlfn.XLOOKUP(tbl_OrderProduct[[#This Row],[OrderID]],tbl_Order[OrderID],tbl_Order[Order Year])</f>
        <v>2016</v>
      </c>
      <c r="G132" t="str">
        <f>_xlfn.XLOOKUP(tbl_OrderProduct[[#This Row],[OrderID]],tbl_Order[OrderID],tbl_Order[Order Month Name])</f>
        <v>May</v>
      </c>
      <c r="H132" t="str">
        <f>_xlfn.XLOOKUP(tbl_OrderProduct[[#This Row],[ProductID]],tbl_Product[ProductID],tbl_Product[ProductName])</f>
        <v>Pivot or Perish</v>
      </c>
      <c r="I132" t="str">
        <f>_xlfn.XLOOKUP(tbl_OrderProduct[[#This Row],[OrderID]],tbl_Order[OrderID],tbl_Order[CustomerID])</f>
        <v>CUST0870</v>
      </c>
    </row>
    <row r="133" spans="1:9" x14ac:dyDescent="0.4">
      <c r="A133" t="s">
        <v>217</v>
      </c>
      <c r="B133" t="s">
        <v>143</v>
      </c>
      <c r="C133" t="str">
        <f>_xlfn.XLOOKUP(tbl_OrderProduct[[#This Row],[ProductID]],tbl_Product[ProductID],tbl_Product[Category])</f>
        <v>Party</v>
      </c>
      <c r="D133">
        <v>1</v>
      </c>
      <c r="E133" s="3">
        <f>_xlfn.XLOOKUP(tbl_OrderProduct[[#This Row],[ProductID]],tbl_Product[ProductID],tbl_Product[ListPrice])*tbl_OrderProduct[[#This Row],[Quantity]]</f>
        <v>21.95</v>
      </c>
      <c r="F133">
        <f>_xlfn.XLOOKUP(tbl_OrderProduct[[#This Row],[OrderID]],tbl_Order[OrderID],tbl_Order[Order Year])</f>
        <v>2016</v>
      </c>
      <c r="G133" t="str">
        <f>_xlfn.XLOOKUP(tbl_OrderProduct[[#This Row],[OrderID]],tbl_Order[OrderID],tbl_Order[Order Month Name])</f>
        <v>May</v>
      </c>
      <c r="H133" t="str">
        <f>_xlfn.XLOOKUP(tbl_OrderProduct[[#This Row],[ProductID]],tbl_Product[ProductID],tbl_Product[ProductName])</f>
        <v>Sheets of Nottingham</v>
      </c>
      <c r="I133" t="str">
        <f>_xlfn.XLOOKUP(tbl_OrderProduct[[#This Row],[OrderID]],tbl_Order[OrderID],tbl_Order[CustomerID])</f>
        <v>CUST0284</v>
      </c>
    </row>
    <row r="134" spans="1:9" x14ac:dyDescent="0.4">
      <c r="A134" t="s">
        <v>218</v>
      </c>
      <c r="B134" t="s">
        <v>129</v>
      </c>
      <c r="C134" t="str">
        <f>_xlfn.XLOOKUP(tbl_OrderProduct[[#This Row],[ProductID]],tbl_Product[ProductID],tbl_Product[Category])</f>
        <v>Party</v>
      </c>
      <c r="D134">
        <v>1</v>
      </c>
      <c r="E134" s="3">
        <f>_xlfn.XLOOKUP(tbl_OrderProduct[[#This Row],[ProductID]],tbl_Product[ProductID],tbl_Product[ListPrice])*tbl_OrderProduct[[#This Row],[Quantity]]</f>
        <v>49.49</v>
      </c>
      <c r="F134">
        <f>_xlfn.XLOOKUP(tbl_OrderProduct[[#This Row],[OrderID]],tbl_Order[OrderID],tbl_Order[Order Year])</f>
        <v>2016</v>
      </c>
      <c r="G134" t="str">
        <f>_xlfn.XLOOKUP(tbl_OrderProduct[[#This Row],[OrderID]],tbl_Order[OrderID],tbl_Order[Order Month Name])</f>
        <v>May</v>
      </c>
      <c r="H134" t="str">
        <f>_xlfn.XLOOKUP(tbl_OrderProduct[[#This Row],[ProductID]],tbl_Product[ProductID],tbl_Product[ProductName])</f>
        <v>Fieldnames</v>
      </c>
      <c r="I134" t="str">
        <f>_xlfn.XLOOKUP(tbl_OrderProduct[[#This Row],[OrderID]],tbl_Order[OrderID],tbl_Order[CustomerID])</f>
        <v>CUST1179</v>
      </c>
    </row>
    <row r="135" spans="1:9" x14ac:dyDescent="0.4">
      <c r="A135" t="s">
        <v>218</v>
      </c>
      <c r="B135" t="s">
        <v>150</v>
      </c>
      <c r="C135" t="str">
        <f>_xlfn.XLOOKUP(tbl_OrderProduct[[#This Row],[ProductID]],tbl_Product[ProductID],tbl_Product[Category])</f>
        <v>Party</v>
      </c>
      <c r="D135">
        <v>1</v>
      </c>
      <c r="E135" s="3">
        <f>_xlfn.XLOOKUP(tbl_OrderProduct[[#This Row],[ProductID]],tbl_Product[ProductID],tbl_Product[ListPrice])*tbl_OrderProduct[[#This Row],[Quantity]]</f>
        <v>35</v>
      </c>
      <c r="F135">
        <f>_xlfn.XLOOKUP(tbl_OrderProduct[[#This Row],[OrderID]],tbl_Order[OrderID],tbl_Order[Order Year])</f>
        <v>2016</v>
      </c>
      <c r="G135" t="str">
        <f>_xlfn.XLOOKUP(tbl_OrderProduct[[#This Row],[OrderID]],tbl_Order[OrderID],tbl_Order[Order Month Name])</f>
        <v>May</v>
      </c>
      <c r="H135" t="str">
        <f>_xlfn.XLOOKUP(tbl_OrderProduct[[#This Row],[ProductID]],tbl_Product[ProductID],tbl_Product[ProductName])</f>
        <v>Data: The Resistance</v>
      </c>
      <c r="I135" t="str">
        <f>_xlfn.XLOOKUP(tbl_OrderProduct[[#This Row],[OrderID]],tbl_Order[OrderID],tbl_Order[CustomerID])</f>
        <v>CUST1179</v>
      </c>
    </row>
    <row r="136" spans="1:9" x14ac:dyDescent="0.4">
      <c r="A136" t="s">
        <v>218</v>
      </c>
      <c r="B136" t="s">
        <v>163</v>
      </c>
      <c r="C136" t="str">
        <f>_xlfn.XLOOKUP(tbl_OrderProduct[[#This Row],[ProductID]],tbl_Product[ProductID],tbl_Product[Category])</f>
        <v>Party</v>
      </c>
      <c r="D136">
        <v>2</v>
      </c>
      <c r="E136" s="3">
        <f>_xlfn.XLOOKUP(tbl_OrderProduct[[#This Row],[ProductID]],tbl_Product[ProductID],tbl_Product[ListPrice])*tbl_OrderProduct[[#This Row],[Quantity]]</f>
        <v>76</v>
      </c>
      <c r="F136">
        <f>_xlfn.XLOOKUP(tbl_OrderProduct[[#This Row],[OrderID]],tbl_Order[OrderID],tbl_Order[Order Year])</f>
        <v>2016</v>
      </c>
      <c r="G136" t="str">
        <f>_xlfn.XLOOKUP(tbl_OrderProduct[[#This Row],[OrderID]],tbl_Order[OrderID],tbl_Order[Order Month Name])</f>
        <v>May</v>
      </c>
      <c r="H136" t="str">
        <f>_xlfn.XLOOKUP(tbl_OrderProduct[[#This Row],[ProductID]],tbl_Product[ProductID],tbl_Product[ProductName])</f>
        <v>Charts Against Humanity</v>
      </c>
      <c r="I136" t="str">
        <f>_xlfn.XLOOKUP(tbl_OrderProduct[[#This Row],[OrderID]],tbl_Order[OrderID],tbl_Order[CustomerID])</f>
        <v>CUST1179</v>
      </c>
    </row>
    <row r="137" spans="1:9" x14ac:dyDescent="0.4">
      <c r="A137" t="s">
        <v>218</v>
      </c>
      <c r="B137" t="s">
        <v>151</v>
      </c>
      <c r="C137" t="str">
        <f>_xlfn.XLOOKUP(tbl_OrderProduct[[#This Row],[ProductID]],tbl_Product[ProductID],tbl_Product[Category])</f>
        <v>Adventure</v>
      </c>
      <c r="D137">
        <v>1</v>
      </c>
      <c r="E137" s="3">
        <f>_xlfn.XLOOKUP(tbl_OrderProduct[[#This Row],[ProductID]],tbl_Product[ProductID],tbl_Product[ListPrice])*tbl_OrderProduct[[#This Row],[Quantity]]</f>
        <v>60.95</v>
      </c>
      <c r="F137">
        <f>_xlfn.XLOOKUP(tbl_OrderProduct[[#This Row],[OrderID]],tbl_Order[OrderID],tbl_Order[Order Year])</f>
        <v>2016</v>
      </c>
      <c r="G137" t="str">
        <f>_xlfn.XLOOKUP(tbl_OrderProduct[[#This Row],[OrderID]],tbl_Order[OrderID],tbl_Order[Order Month Name])</f>
        <v>May</v>
      </c>
      <c r="H137" t="str">
        <f>_xlfn.XLOOKUP(tbl_OrderProduct[[#This Row],[ProductID]],tbl_Product[ProductID],tbl_Product[ProductName])</f>
        <v>Unmatched: Analyst's Edition</v>
      </c>
      <c r="I137" t="str">
        <f>_xlfn.XLOOKUP(tbl_OrderProduct[[#This Row],[OrderID]],tbl_Order[OrderID],tbl_Order[CustomerID])</f>
        <v>CUST1179</v>
      </c>
    </row>
    <row r="138" spans="1:9" x14ac:dyDescent="0.4">
      <c r="A138" t="s">
        <v>218</v>
      </c>
      <c r="B138" t="s">
        <v>137</v>
      </c>
      <c r="C138" t="str">
        <f>_xlfn.XLOOKUP(tbl_OrderProduct[[#This Row],[ProductID]],tbl_Product[ProductID],tbl_Product[Category])</f>
        <v>Classic</v>
      </c>
      <c r="D138">
        <v>2</v>
      </c>
      <c r="E138" s="3">
        <f>_xlfn.XLOOKUP(tbl_OrderProduct[[#This Row],[ProductID]],tbl_Product[ProductID],tbl_Product[ListPrice])*tbl_OrderProduct[[#This Row],[Quantity]]</f>
        <v>141.97999999999999</v>
      </c>
      <c r="F138">
        <f>_xlfn.XLOOKUP(tbl_OrderProduct[[#This Row],[OrderID]],tbl_Order[OrderID],tbl_Order[Order Year])</f>
        <v>2016</v>
      </c>
      <c r="G138" t="str">
        <f>_xlfn.XLOOKUP(tbl_OrderProduct[[#This Row],[OrderID]],tbl_Order[OrderID],tbl_Order[Order Month Name])</f>
        <v>May</v>
      </c>
      <c r="H138" t="str">
        <f>_xlfn.XLOOKUP(tbl_OrderProduct[[#This Row],[ProductID]],tbl_Product[ProductID],tbl_Product[ProductName])</f>
        <v>Ticket to Ride: Financial Express</v>
      </c>
      <c r="I138" t="str">
        <f>_xlfn.XLOOKUP(tbl_OrderProduct[[#This Row],[OrderID]],tbl_Order[OrderID],tbl_Order[CustomerID])</f>
        <v>CUST1179</v>
      </c>
    </row>
    <row r="139" spans="1:9" x14ac:dyDescent="0.4">
      <c r="A139" t="s">
        <v>219</v>
      </c>
      <c r="B139" t="s">
        <v>160</v>
      </c>
      <c r="C139" t="str">
        <f>_xlfn.XLOOKUP(tbl_OrderProduct[[#This Row],[ProductID]],tbl_Product[ProductID],tbl_Product[Category])</f>
        <v>Co-op</v>
      </c>
      <c r="D139">
        <v>1</v>
      </c>
      <c r="E139" s="3">
        <f>_xlfn.XLOOKUP(tbl_OrderProduct[[#This Row],[ProductID]],tbl_Product[ProductID],tbl_Product[ListPrice])*tbl_OrderProduct[[#This Row],[Quantity]]</f>
        <v>38.49</v>
      </c>
      <c r="F139">
        <f>_xlfn.XLOOKUP(tbl_OrderProduct[[#This Row],[OrderID]],tbl_Order[OrderID],tbl_Order[Order Year])</f>
        <v>2016</v>
      </c>
      <c r="G139" t="str">
        <f>_xlfn.XLOOKUP(tbl_OrderProduct[[#This Row],[OrderID]],tbl_Order[OrderID],tbl_Order[Order Month Name])</f>
        <v>May</v>
      </c>
      <c r="H139" t="str">
        <f>_xlfn.XLOOKUP(tbl_OrderProduct[[#This Row],[ProductID]],tbl_Product[ProductID],tbl_Product[ProductName])</f>
        <v>Forbidden Functions</v>
      </c>
      <c r="I139" t="str">
        <f>_xlfn.XLOOKUP(tbl_OrderProduct[[#This Row],[OrderID]],tbl_Order[OrderID],tbl_Order[CustomerID])</f>
        <v>CUST0293</v>
      </c>
    </row>
    <row r="140" spans="1:9" x14ac:dyDescent="0.4">
      <c r="A140" t="s">
        <v>219</v>
      </c>
      <c r="B140" t="s">
        <v>140</v>
      </c>
      <c r="C140" t="str">
        <f>_xlfn.XLOOKUP(tbl_OrderProduct[[#This Row],[ProductID]],tbl_Product[ProductID],tbl_Product[Category])</f>
        <v>Strategy</v>
      </c>
      <c r="D140">
        <v>2</v>
      </c>
      <c r="E140" s="3">
        <f>_xlfn.XLOOKUP(tbl_OrderProduct[[#This Row],[ProductID]],tbl_Product[ProductID],tbl_Product[ListPrice])*tbl_OrderProduct[[#This Row],[Quantity]]</f>
        <v>126.98</v>
      </c>
      <c r="F140">
        <f>_xlfn.XLOOKUP(tbl_OrderProduct[[#This Row],[OrderID]],tbl_Order[OrderID],tbl_Order[Order Year])</f>
        <v>2016</v>
      </c>
      <c r="G140" t="str">
        <f>_xlfn.XLOOKUP(tbl_OrderProduct[[#This Row],[OrderID]],tbl_Order[OrderID],tbl_Order[Order Month Name])</f>
        <v>May</v>
      </c>
      <c r="H140" t="str">
        <f>_xlfn.XLOOKUP(tbl_OrderProduct[[#This Row],[ProductID]],tbl_Product[ProductID],tbl_Product[ProductName])</f>
        <v>The Castles of Mad King Lambda</v>
      </c>
      <c r="I140" t="str">
        <f>_xlfn.XLOOKUP(tbl_OrderProduct[[#This Row],[OrderID]],tbl_Order[OrderID],tbl_Order[CustomerID])</f>
        <v>CUST0293</v>
      </c>
    </row>
    <row r="141" spans="1:9" x14ac:dyDescent="0.4">
      <c r="A141" t="s">
        <v>220</v>
      </c>
      <c r="B141" t="s">
        <v>132</v>
      </c>
      <c r="C141" t="str">
        <f>_xlfn.XLOOKUP(tbl_OrderProduct[[#This Row],[ProductID]],tbl_Product[ProductID],tbl_Product[Category])</f>
        <v>Strategy</v>
      </c>
      <c r="D141">
        <v>1</v>
      </c>
      <c r="E141" s="3">
        <f>_xlfn.XLOOKUP(tbl_OrderProduct[[#This Row],[ProductID]],tbl_Product[ProductID],tbl_Product[ListPrice])*tbl_OrderProduct[[#This Row],[Quantity]]</f>
        <v>16.5</v>
      </c>
      <c r="F141">
        <f>_xlfn.XLOOKUP(tbl_OrderProduct[[#This Row],[OrderID]],tbl_Order[OrderID],tbl_Order[Order Year])</f>
        <v>2016</v>
      </c>
      <c r="G141" t="str">
        <f>_xlfn.XLOOKUP(tbl_OrderProduct[[#This Row],[OrderID]],tbl_Order[OrderID],tbl_Order[Order Month Name])</f>
        <v>May</v>
      </c>
      <c r="H141" t="str">
        <f>_xlfn.XLOOKUP(tbl_OrderProduct[[#This Row],[ProductID]],tbl_Product[ProductID],tbl_Product[ProductName])</f>
        <v>Pax Excel</v>
      </c>
      <c r="I141" t="str">
        <f>_xlfn.XLOOKUP(tbl_OrderProduct[[#This Row],[OrderID]],tbl_Order[OrderID],tbl_Order[CustomerID])</f>
        <v>CUST0948</v>
      </c>
    </row>
    <row r="142" spans="1:9" x14ac:dyDescent="0.4">
      <c r="A142" t="s">
        <v>220</v>
      </c>
      <c r="B142" t="s">
        <v>142</v>
      </c>
      <c r="C142" t="str">
        <f>_xlfn.XLOOKUP(tbl_OrderProduct[[#This Row],[ProductID]],tbl_Product[ProductID],tbl_Product[Category])</f>
        <v>Classic</v>
      </c>
      <c r="D142">
        <v>1</v>
      </c>
      <c r="E142" s="3">
        <f>_xlfn.XLOOKUP(tbl_OrderProduct[[#This Row],[ProductID]],tbl_Product[ProductID],tbl_Product[ListPrice])*tbl_OrderProduct[[#This Row],[Quantity]]</f>
        <v>49.49</v>
      </c>
      <c r="F142">
        <f>_xlfn.XLOOKUP(tbl_OrderProduct[[#This Row],[OrderID]],tbl_Order[OrderID],tbl_Order[Order Year])</f>
        <v>2016</v>
      </c>
      <c r="G142" t="str">
        <f>_xlfn.XLOOKUP(tbl_OrderProduct[[#This Row],[OrderID]],tbl_Order[OrderID],tbl_Order[Order Month Name])</f>
        <v>May</v>
      </c>
      <c r="H142" t="str">
        <f>_xlfn.XLOOKUP(tbl_OrderProduct[[#This Row],[ProductID]],tbl_Product[ProductID],tbl_Product[ProductName])</f>
        <v>Don't Wake the Stakeholders</v>
      </c>
      <c r="I142" t="str">
        <f>_xlfn.XLOOKUP(tbl_OrderProduct[[#This Row],[OrderID]],tbl_Order[OrderID],tbl_Order[CustomerID])</f>
        <v>CUST0948</v>
      </c>
    </row>
    <row r="143" spans="1:9" x14ac:dyDescent="0.4">
      <c r="A143" t="s">
        <v>221</v>
      </c>
      <c r="B143" t="s">
        <v>156</v>
      </c>
      <c r="C143" t="str">
        <f>_xlfn.XLOOKUP(tbl_OrderProduct[[#This Row],[ProductID]],tbl_Product[ProductID],tbl_Product[Category])</f>
        <v>Strategy</v>
      </c>
      <c r="D143">
        <v>2</v>
      </c>
      <c r="E143" s="3">
        <f>_xlfn.XLOOKUP(tbl_OrderProduct[[#This Row],[ProductID]],tbl_Product[ProductID],tbl_Product[ListPrice])*tbl_OrderProduct[[#This Row],[Quantity]]</f>
        <v>81.98</v>
      </c>
      <c r="F143">
        <f>_xlfn.XLOOKUP(tbl_OrderProduct[[#This Row],[OrderID]],tbl_Order[OrderID],tbl_Order[Order Year])</f>
        <v>2016</v>
      </c>
      <c r="G143" t="str">
        <f>_xlfn.XLOOKUP(tbl_OrderProduct[[#This Row],[OrderID]],tbl_Order[OrderID],tbl_Order[Order Month Name])</f>
        <v>May</v>
      </c>
      <c r="H143" t="str">
        <f>_xlfn.XLOOKUP(tbl_OrderProduct[[#This Row],[ProductID]],tbl_Product[ProductID],tbl_Product[ProductName])</f>
        <v>Cells of Caledonia</v>
      </c>
      <c r="I143" t="str">
        <f>_xlfn.XLOOKUP(tbl_OrderProduct[[#This Row],[OrderID]],tbl_Order[OrderID],tbl_Order[CustomerID])</f>
        <v>CUST0989</v>
      </c>
    </row>
    <row r="144" spans="1:9" x14ac:dyDescent="0.4">
      <c r="A144" t="s">
        <v>221</v>
      </c>
      <c r="B144" t="s">
        <v>11</v>
      </c>
      <c r="C144" t="str">
        <f>_xlfn.XLOOKUP(tbl_OrderProduct[[#This Row],[ProductID]],tbl_Product[ProductID],tbl_Product[Category])</f>
        <v>Adventure</v>
      </c>
      <c r="D144">
        <v>1</v>
      </c>
      <c r="E144" s="3">
        <f>_xlfn.XLOOKUP(tbl_OrderProduct[[#This Row],[ProductID]],tbl_Product[ProductID],tbl_Product[ListPrice])*tbl_OrderProduct[[#This Row],[Quantity]]</f>
        <v>19.95</v>
      </c>
      <c r="F144">
        <f>_xlfn.XLOOKUP(tbl_OrderProduct[[#This Row],[OrderID]],tbl_Order[OrderID],tbl_Order[Order Year])</f>
        <v>2016</v>
      </c>
      <c r="G144" t="str">
        <f>_xlfn.XLOOKUP(tbl_OrderProduct[[#This Row],[OrderID]],tbl_Order[OrderID],tbl_Order[Order Month Name])</f>
        <v>May</v>
      </c>
      <c r="H144" t="str">
        <f>_xlfn.XLOOKUP(tbl_OrderProduct[[#This Row],[ProductID]],tbl_Product[ProductID],tbl_Product[ProductName])</f>
        <v>Dungeons &amp; Datasets</v>
      </c>
      <c r="I144" t="str">
        <f>_xlfn.XLOOKUP(tbl_OrderProduct[[#This Row],[OrderID]],tbl_Order[OrderID],tbl_Order[CustomerID])</f>
        <v>CUST0989</v>
      </c>
    </row>
    <row r="145" spans="1:9" x14ac:dyDescent="0.4">
      <c r="A145" t="s">
        <v>221</v>
      </c>
      <c r="B145" t="s">
        <v>10</v>
      </c>
      <c r="C145" t="str">
        <f>_xlfn.XLOOKUP(tbl_OrderProduct[[#This Row],[ProductID]],tbl_Product[ProductID],tbl_Product[Category])</f>
        <v>Party</v>
      </c>
      <c r="D145">
        <v>2</v>
      </c>
      <c r="E145" s="3">
        <f>_xlfn.XLOOKUP(tbl_OrderProduct[[#This Row],[ProductID]],tbl_Product[ProductID],tbl_Product[ListPrice])*tbl_OrderProduct[[#This Row],[Quantity]]</f>
        <v>98</v>
      </c>
      <c r="F145">
        <f>_xlfn.XLOOKUP(tbl_OrderProduct[[#This Row],[OrderID]],tbl_Order[OrderID],tbl_Order[Order Year])</f>
        <v>2016</v>
      </c>
      <c r="G145" t="str">
        <f>_xlfn.XLOOKUP(tbl_OrderProduct[[#This Row],[OrderID]],tbl_Order[OrderID],tbl_Order[Order Month Name])</f>
        <v>May</v>
      </c>
      <c r="H145" t="str">
        <f>_xlfn.XLOOKUP(tbl_OrderProduct[[#This Row],[ProductID]],tbl_Product[ProductID],tbl_Product[ProductName])</f>
        <v>Pivot or Perish</v>
      </c>
      <c r="I145" t="str">
        <f>_xlfn.XLOOKUP(tbl_OrderProduct[[#This Row],[OrderID]],tbl_Order[OrderID],tbl_Order[CustomerID])</f>
        <v>CUST0989</v>
      </c>
    </row>
    <row r="146" spans="1:9" x14ac:dyDescent="0.4">
      <c r="A146" t="s">
        <v>222</v>
      </c>
      <c r="B146" t="s">
        <v>151</v>
      </c>
      <c r="C146" t="str">
        <f>_xlfn.XLOOKUP(tbl_OrderProduct[[#This Row],[ProductID]],tbl_Product[ProductID],tbl_Product[Category])</f>
        <v>Adventure</v>
      </c>
      <c r="D146">
        <v>1</v>
      </c>
      <c r="E146" s="3">
        <f>_xlfn.XLOOKUP(tbl_OrderProduct[[#This Row],[ProductID]],tbl_Product[ProductID],tbl_Product[ListPrice])*tbl_OrderProduct[[#This Row],[Quantity]]</f>
        <v>60.95</v>
      </c>
      <c r="F146">
        <f>_xlfn.XLOOKUP(tbl_OrderProduct[[#This Row],[OrderID]],tbl_Order[OrderID],tbl_Order[Order Year])</f>
        <v>2016</v>
      </c>
      <c r="G146" t="str">
        <f>_xlfn.XLOOKUP(tbl_OrderProduct[[#This Row],[OrderID]],tbl_Order[OrderID],tbl_Order[Order Month Name])</f>
        <v>May</v>
      </c>
      <c r="H146" t="str">
        <f>_xlfn.XLOOKUP(tbl_OrderProduct[[#This Row],[ProductID]],tbl_Product[ProductID],tbl_Product[ProductName])</f>
        <v>Unmatched: Analyst's Edition</v>
      </c>
      <c r="I146" t="str">
        <f>_xlfn.XLOOKUP(tbl_OrderProduct[[#This Row],[OrderID]],tbl_Order[OrderID],tbl_Order[CustomerID])</f>
        <v>CUST1299</v>
      </c>
    </row>
    <row r="147" spans="1:9" x14ac:dyDescent="0.4">
      <c r="A147" t="s">
        <v>223</v>
      </c>
      <c r="B147" t="s">
        <v>137</v>
      </c>
      <c r="C147" t="str">
        <f>_xlfn.XLOOKUP(tbl_OrderProduct[[#This Row],[ProductID]],tbl_Product[ProductID],tbl_Product[Category])</f>
        <v>Classic</v>
      </c>
      <c r="D147">
        <v>2</v>
      </c>
      <c r="E147" s="3">
        <f>_xlfn.XLOOKUP(tbl_OrderProduct[[#This Row],[ProductID]],tbl_Product[ProductID],tbl_Product[ListPrice])*tbl_OrderProduct[[#This Row],[Quantity]]</f>
        <v>141.97999999999999</v>
      </c>
      <c r="F147">
        <f>_xlfn.XLOOKUP(tbl_OrderProduct[[#This Row],[OrderID]],tbl_Order[OrderID],tbl_Order[Order Year])</f>
        <v>2016</v>
      </c>
      <c r="G147" t="str">
        <f>_xlfn.XLOOKUP(tbl_OrderProduct[[#This Row],[OrderID]],tbl_Order[OrderID],tbl_Order[Order Month Name])</f>
        <v>May</v>
      </c>
      <c r="H147" t="str">
        <f>_xlfn.XLOOKUP(tbl_OrderProduct[[#This Row],[ProductID]],tbl_Product[ProductID],tbl_Product[ProductName])</f>
        <v>Ticket to Ride: Financial Express</v>
      </c>
      <c r="I147" t="str">
        <f>_xlfn.XLOOKUP(tbl_OrderProduct[[#This Row],[OrderID]],tbl_Order[OrderID],tbl_Order[CustomerID])</f>
        <v>CUST1180</v>
      </c>
    </row>
    <row r="148" spans="1:9" x14ac:dyDescent="0.4">
      <c r="A148" t="s">
        <v>224</v>
      </c>
      <c r="B148" t="s">
        <v>4</v>
      </c>
      <c r="C148" t="str">
        <f>_xlfn.XLOOKUP(tbl_OrderProduct[[#This Row],[ProductID]],tbl_Product[ProductID],tbl_Product[Category])</f>
        <v>Strategy</v>
      </c>
      <c r="D148">
        <v>1</v>
      </c>
      <c r="E148" s="3">
        <f>_xlfn.XLOOKUP(tbl_OrderProduct[[#This Row],[ProductID]],tbl_Product[ProductID],tbl_Product[ListPrice])*tbl_OrderProduct[[#This Row],[Quantity]]</f>
        <v>34.99</v>
      </c>
      <c r="F148">
        <f>_xlfn.XLOOKUP(tbl_OrderProduct[[#This Row],[OrderID]],tbl_Order[OrderID],tbl_Order[Order Year])</f>
        <v>2016</v>
      </c>
      <c r="G148" t="str">
        <f>_xlfn.XLOOKUP(tbl_OrderProduct[[#This Row],[OrderID]],tbl_Order[OrderID],tbl_Order[Order Month Name])</f>
        <v>May</v>
      </c>
      <c r="H148" t="str">
        <f>_xlfn.XLOOKUP(tbl_OrderProduct[[#This Row],[ProductID]],tbl_Product[ProductID],tbl_Product[ProductName])</f>
        <v>Root Cause Analysis</v>
      </c>
      <c r="I148" t="str">
        <f>_xlfn.XLOOKUP(tbl_OrderProduct[[#This Row],[OrderID]],tbl_Order[OrderID],tbl_Order[CustomerID])</f>
        <v>CUST0518</v>
      </c>
    </row>
    <row r="149" spans="1:9" x14ac:dyDescent="0.4">
      <c r="A149" t="s">
        <v>224</v>
      </c>
      <c r="B149" t="s">
        <v>129</v>
      </c>
      <c r="C149" t="str">
        <f>_xlfn.XLOOKUP(tbl_OrderProduct[[#This Row],[ProductID]],tbl_Product[ProductID],tbl_Product[Category])</f>
        <v>Party</v>
      </c>
      <c r="D149">
        <v>2</v>
      </c>
      <c r="E149" s="3">
        <f>_xlfn.XLOOKUP(tbl_OrderProduct[[#This Row],[ProductID]],tbl_Product[ProductID],tbl_Product[ListPrice])*tbl_OrderProduct[[#This Row],[Quantity]]</f>
        <v>98.98</v>
      </c>
      <c r="F149">
        <f>_xlfn.XLOOKUP(tbl_OrderProduct[[#This Row],[OrderID]],tbl_Order[OrderID],tbl_Order[Order Year])</f>
        <v>2016</v>
      </c>
      <c r="G149" t="str">
        <f>_xlfn.XLOOKUP(tbl_OrderProduct[[#This Row],[OrderID]],tbl_Order[OrderID],tbl_Order[Order Month Name])</f>
        <v>May</v>
      </c>
      <c r="H149" t="str">
        <f>_xlfn.XLOOKUP(tbl_OrderProduct[[#This Row],[ProductID]],tbl_Product[ProductID],tbl_Product[ProductName])</f>
        <v>Fieldnames</v>
      </c>
      <c r="I149" t="str">
        <f>_xlfn.XLOOKUP(tbl_OrderProduct[[#This Row],[OrderID]],tbl_Order[OrderID],tbl_Order[CustomerID])</f>
        <v>CUST0518</v>
      </c>
    </row>
    <row r="150" spans="1:9" x14ac:dyDescent="0.4">
      <c r="A150" t="s">
        <v>225</v>
      </c>
      <c r="B150" t="s">
        <v>160</v>
      </c>
      <c r="C150" t="str">
        <f>_xlfn.XLOOKUP(tbl_OrderProduct[[#This Row],[ProductID]],tbl_Product[ProductID],tbl_Product[Category])</f>
        <v>Co-op</v>
      </c>
      <c r="D150">
        <v>2</v>
      </c>
      <c r="E150" s="3">
        <f>_xlfn.XLOOKUP(tbl_OrderProduct[[#This Row],[ProductID]],tbl_Product[ProductID],tbl_Product[ListPrice])*tbl_OrderProduct[[#This Row],[Quantity]]</f>
        <v>76.98</v>
      </c>
      <c r="F150">
        <f>_xlfn.XLOOKUP(tbl_OrderProduct[[#This Row],[OrderID]],tbl_Order[OrderID],tbl_Order[Order Year])</f>
        <v>2016</v>
      </c>
      <c r="G150" t="str">
        <f>_xlfn.XLOOKUP(tbl_OrderProduct[[#This Row],[OrderID]],tbl_Order[OrderID],tbl_Order[Order Month Name])</f>
        <v>May</v>
      </c>
      <c r="H150" t="str">
        <f>_xlfn.XLOOKUP(tbl_OrderProduct[[#This Row],[ProductID]],tbl_Product[ProductID],tbl_Product[ProductName])</f>
        <v>Forbidden Functions</v>
      </c>
      <c r="I150" t="str">
        <f>_xlfn.XLOOKUP(tbl_OrderProduct[[#This Row],[OrderID]],tbl_Order[OrderID],tbl_Order[CustomerID])</f>
        <v>CUST1211</v>
      </c>
    </row>
    <row r="151" spans="1:9" x14ac:dyDescent="0.4">
      <c r="A151" t="s">
        <v>226</v>
      </c>
      <c r="B151" t="s">
        <v>5</v>
      </c>
      <c r="C151" t="str">
        <f>_xlfn.XLOOKUP(tbl_OrderProduct[[#This Row],[ProductID]],tbl_Product[ProductID],tbl_Product[Category])</f>
        <v>Strategy</v>
      </c>
      <c r="D151">
        <v>1</v>
      </c>
      <c r="E151" s="3">
        <f>_xlfn.XLOOKUP(tbl_OrderProduct[[#This Row],[ProductID]],tbl_Product[ProductID],tbl_Product[ListPrice])*tbl_OrderProduct[[#This Row],[Quantity]]</f>
        <v>49.95</v>
      </c>
      <c r="F151">
        <f>_xlfn.XLOOKUP(tbl_OrderProduct[[#This Row],[OrderID]],tbl_Order[OrderID],tbl_Order[Order Year])</f>
        <v>2016</v>
      </c>
      <c r="G151" t="str">
        <f>_xlfn.XLOOKUP(tbl_OrderProduct[[#This Row],[OrderID]],tbl_Order[OrderID],tbl_Order[Order Month Name])</f>
        <v>May</v>
      </c>
      <c r="H151" t="str">
        <f>_xlfn.XLOOKUP(tbl_OrderProduct[[#This Row],[ProductID]],tbl_Product[ProductID],tbl_Product[ProductName])</f>
        <v>Power B.I. the Board Game</v>
      </c>
      <c r="I151" t="str">
        <f>_xlfn.XLOOKUP(tbl_OrderProduct[[#This Row],[OrderID]],tbl_Order[OrderID],tbl_Order[CustomerID])</f>
        <v>CUST1250</v>
      </c>
    </row>
    <row r="152" spans="1:9" x14ac:dyDescent="0.4">
      <c r="A152" t="s">
        <v>227</v>
      </c>
      <c r="B152" t="s">
        <v>145</v>
      </c>
      <c r="C152" t="str">
        <f>_xlfn.XLOOKUP(tbl_OrderProduct[[#This Row],[ProductID]],tbl_Product[ProductID],tbl_Product[Category])</f>
        <v>Adventure</v>
      </c>
      <c r="D152">
        <v>1</v>
      </c>
      <c r="E152" s="3">
        <f>_xlfn.XLOOKUP(tbl_OrderProduct[[#This Row],[ProductID]],tbl_Product[ProductID],tbl_Product[ListPrice])*tbl_OrderProduct[[#This Row],[Quantity]]</f>
        <v>40.5</v>
      </c>
      <c r="F152">
        <f>_xlfn.XLOOKUP(tbl_OrderProduct[[#This Row],[OrderID]],tbl_Order[OrderID],tbl_Order[Order Year])</f>
        <v>2016</v>
      </c>
      <c r="G152" t="str">
        <f>_xlfn.XLOOKUP(tbl_OrderProduct[[#This Row],[OrderID]],tbl_Order[OrderID],tbl_Order[Order Month Name])</f>
        <v>May</v>
      </c>
      <c r="H152" t="str">
        <f>_xlfn.XLOOKUP(tbl_OrderProduct[[#This Row],[ProductID]],tbl_Product[ProductID],tbl_Product[ProductName])</f>
        <v>Audit Call of Cthulhu</v>
      </c>
      <c r="I152" t="str">
        <f>_xlfn.XLOOKUP(tbl_OrderProduct[[#This Row],[OrderID]],tbl_Order[OrderID],tbl_Order[CustomerID])</f>
        <v>CUST0868</v>
      </c>
    </row>
    <row r="153" spans="1:9" x14ac:dyDescent="0.4">
      <c r="A153" t="s">
        <v>227</v>
      </c>
      <c r="B153" t="s">
        <v>140</v>
      </c>
      <c r="C153" t="str">
        <f>_xlfn.XLOOKUP(tbl_OrderProduct[[#This Row],[ProductID]],tbl_Product[ProductID],tbl_Product[Category])</f>
        <v>Strategy</v>
      </c>
      <c r="D153">
        <v>2</v>
      </c>
      <c r="E153" s="3">
        <f>_xlfn.XLOOKUP(tbl_OrderProduct[[#This Row],[ProductID]],tbl_Product[ProductID],tbl_Product[ListPrice])*tbl_OrderProduct[[#This Row],[Quantity]]</f>
        <v>126.98</v>
      </c>
      <c r="F153">
        <f>_xlfn.XLOOKUP(tbl_OrderProduct[[#This Row],[OrderID]],tbl_Order[OrderID],tbl_Order[Order Year])</f>
        <v>2016</v>
      </c>
      <c r="G153" t="str">
        <f>_xlfn.XLOOKUP(tbl_OrderProduct[[#This Row],[OrderID]],tbl_Order[OrderID],tbl_Order[Order Month Name])</f>
        <v>May</v>
      </c>
      <c r="H153" t="str">
        <f>_xlfn.XLOOKUP(tbl_OrderProduct[[#This Row],[ProductID]],tbl_Product[ProductID],tbl_Product[ProductName])</f>
        <v>The Castles of Mad King Lambda</v>
      </c>
      <c r="I153" t="str">
        <f>_xlfn.XLOOKUP(tbl_OrderProduct[[#This Row],[OrderID]],tbl_Order[OrderID],tbl_Order[CustomerID])</f>
        <v>CUST0868</v>
      </c>
    </row>
    <row r="154" spans="1:9" x14ac:dyDescent="0.4">
      <c r="A154" t="s">
        <v>227</v>
      </c>
      <c r="B154" t="s">
        <v>6</v>
      </c>
      <c r="C154" t="str">
        <f>_xlfn.XLOOKUP(tbl_OrderProduct[[#This Row],[ProductID]],tbl_Product[ProductID],tbl_Product[Category])</f>
        <v>Adventure</v>
      </c>
      <c r="D154">
        <v>1</v>
      </c>
      <c r="E154" s="3">
        <f>_xlfn.XLOOKUP(tbl_OrderProduct[[#This Row],[ProductID]],tbl_Product[ProductID],tbl_Product[ListPrice])*tbl_OrderProduct[[#This Row],[Quantity]]</f>
        <v>17</v>
      </c>
      <c r="F154">
        <f>_xlfn.XLOOKUP(tbl_OrderProduct[[#This Row],[OrderID]],tbl_Order[OrderID],tbl_Order[Order Year])</f>
        <v>2016</v>
      </c>
      <c r="G154" t="str">
        <f>_xlfn.XLOOKUP(tbl_OrderProduct[[#This Row],[OrderID]],tbl_Order[OrderID],tbl_Order[Order Month Name])</f>
        <v>May</v>
      </c>
      <c r="H154" t="str">
        <f>_xlfn.XLOOKUP(tbl_OrderProduct[[#This Row],[ProductID]],tbl_Product[ProductID],tbl_Product[ProductName])</f>
        <v>Pivot &amp; Paper</v>
      </c>
      <c r="I154" t="str">
        <f>_xlfn.XLOOKUP(tbl_OrderProduct[[#This Row],[OrderID]],tbl_Order[OrderID],tbl_Order[CustomerID])</f>
        <v>CUST0868</v>
      </c>
    </row>
    <row r="155" spans="1:9" x14ac:dyDescent="0.4">
      <c r="A155" t="s">
        <v>227</v>
      </c>
      <c r="B155" t="s">
        <v>138</v>
      </c>
      <c r="C155" t="str">
        <f>_xlfn.XLOOKUP(tbl_OrderProduct[[#This Row],[ProductID]],tbl_Product[ProductID],tbl_Product[Category])</f>
        <v>Classic</v>
      </c>
      <c r="D155">
        <v>3</v>
      </c>
      <c r="E155" s="3">
        <f>_xlfn.XLOOKUP(tbl_OrderProduct[[#This Row],[ProductID]],tbl_Product[ProductID],tbl_Product[ListPrice])*tbl_OrderProduct[[#This Row],[Quantity]]</f>
        <v>186</v>
      </c>
      <c r="F155">
        <f>_xlfn.XLOOKUP(tbl_OrderProduct[[#This Row],[OrderID]],tbl_Order[OrderID],tbl_Order[Order Year])</f>
        <v>2016</v>
      </c>
      <c r="G155" t="str">
        <f>_xlfn.XLOOKUP(tbl_OrderProduct[[#This Row],[OrderID]],tbl_Order[OrderID],tbl_Order[Order Month Name])</f>
        <v>May</v>
      </c>
      <c r="H155" t="str">
        <f>_xlfn.XLOOKUP(tbl_OrderProduct[[#This Row],[ProductID]],tbl_Product[ProductID],tbl_Product[ProductName])</f>
        <v>YahtSheets</v>
      </c>
      <c r="I155" t="str">
        <f>_xlfn.XLOOKUP(tbl_OrderProduct[[#This Row],[OrderID]],tbl_Order[OrderID],tbl_Order[CustomerID])</f>
        <v>CUST0868</v>
      </c>
    </row>
    <row r="156" spans="1:9" x14ac:dyDescent="0.4">
      <c r="A156" t="s">
        <v>228</v>
      </c>
      <c r="B156" t="s">
        <v>137</v>
      </c>
      <c r="C156" t="str">
        <f>_xlfn.XLOOKUP(tbl_OrderProduct[[#This Row],[ProductID]],tbl_Product[ProductID],tbl_Product[Category])</f>
        <v>Classic</v>
      </c>
      <c r="D156">
        <v>2</v>
      </c>
      <c r="E156" s="3">
        <f>_xlfn.XLOOKUP(tbl_OrderProduct[[#This Row],[ProductID]],tbl_Product[ProductID],tbl_Product[ListPrice])*tbl_OrderProduct[[#This Row],[Quantity]]</f>
        <v>141.97999999999999</v>
      </c>
      <c r="F156">
        <f>_xlfn.XLOOKUP(tbl_OrderProduct[[#This Row],[OrderID]],tbl_Order[OrderID],tbl_Order[Order Year])</f>
        <v>2016</v>
      </c>
      <c r="G156" t="str">
        <f>_xlfn.XLOOKUP(tbl_OrderProduct[[#This Row],[OrderID]],tbl_Order[OrderID],tbl_Order[Order Month Name])</f>
        <v>May</v>
      </c>
      <c r="H156" t="str">
        <f>_xlfn.XLOOKUP(tbl_OrderProduct[[#This Row],[ProductID]],tbl_Product[ProductID],tbl_Product[ProductName])</f>
        <v>Ticket to Ride: Financial Express</v>
      </c>
      <c r="I156" t="str">
        <f>_xlfn.XLOOKUP(tbl_OrderProduct[[#This Row],[OrderID]],tbl_Order[OrderID],tbl_Order[CustomerID])</f>
        <v>CUST0480</v>
      </c>
    </row>
    <row r="157" spans="1:9" x14ac:dyDescent="0.4">
      <c r="A157" t="s">
        <v>228</v>
      </c>
      <c r="B157" t="s">
        <v>2</v>
      </c>
      <c r="C157" t="str">
        <f>_xlfn.XLOOKUP(tbl_OrderProduct[[#This Row],[ProductID]],tbl_Product[ProductID],tbl_Product[Category])</f>
        <v>Strategy</v>
      </c>
      <c r="D157">
        <v>1</v>
      </c>
      <c r="E157" s="3">
        <f>_xlfn.XLOOKUP(tbl_OrderProduct[[#This Row],[ProductID]],tbl_Product[ProductID],tbl_Product[ListPrice])*tbl_OrderProduct[[#This Row],[Quantity]]</f>
        <v>12.95</v>
      </c>
      <c r="F157">
        <f>_xlfn.XLOOKUP(tbl_OrderProduct[[#This Row],[OrderID]],tbl_Order[OrderID],tbl_Order[Order Year])</f>
        <v>2016</v>
      </c>
      <c r="G157" t="str">
        <f>_xlfn.XLOOKUP(tbl_OrderProduct[[#This Row],[OrderID]],tbl_Order[OrderID],tbl_Order[Order Month Name])</f>
        <v>May</v>
      </c>
      <c r="H157" t="str">
        <f>_xlfn.XLOOKUP(tbl_OrderProduct[[#This Row],[ProductID]],tbl_Product[ProductID],tbl_Product[ProductName])</f>
        <v>DAX Machina</v>
      </c>
      <c r="I157" t="str">
        <f>_xlfn.XLOOKUP(tbl_OrderProduct[[#This Row],[OrderID]],tbl_Order[OrderID],tbl_Order[CustomerID])</f>
        <v>CUST0480</v>
      </c>
    </row>
    <row r="158" spans="1:9" x14ac:dyDescent="0.4">
      <c r="A158" t="s">
        <v>228</v>
      </c>
      <c r="B158" t="s">
        <v>164</v>
      </c>
      <c r="C158" t="str">
        <f>_xlfn.XLOOKUP(tbl_OrderProduct[[#This Row],[ProductID]],tbl_Product[ProductID],tbl_Product[Category])</f>
        <v>Strategy</v>
      </c>
      <c r="D158">
        <v>1</v>
      </c>
      <c r="E158" s="3">
        <f>_xlfn.XLOOKUP(tbl_OrderProduct[[#This Row],[ProductID]],tbl_Product[ProductID],tbl_Product[ListPrice])*tbl_OrderProduct[[#This Row],[Quantity]]</f>
        <v>29</v>
      </c>
      <c r="F158">
        <f>_xlfn.XLOOKUP(tbl_OrderProduct[[#This Row],[OrderID]],tbl_Order[OrderID],tbl_Order[Order Year])</f>
        <v>2016</v>
      </c>
      <c r="G158" t="str">
        <f>_xlfn.XLOOKUP(tbl_OrderProduct[[#This Row],[OrderID]],tbl_Order[OrderID],tbl_Order[Order Month Name])</f>
        <v>May</v>
      </c>
      <c r="H158" t="str">
        <f>_xlfn.XLOOKUP(tbl_OrderProduct[[#This Row],[ProductID]],tbl_Product[ProductID],tbl_Product[ProductName])</f>
        <v>Great Western Lookup</v>
      </c>
      <c r="I158" t="str">
        <f>_xlfn.XLOOKUP(tbl_OrderProduct[[#This Row],[OrderID]],tbl_Order[OrderID],tbl_Order[CustomerID])</f>
        <v>CUST0480</v>
      </c>
    </row>
    <row r="159" spans="1:9" x14ac:dyDescent="0.4">
      <c r="A159" t="s">
        <v>228</v>
      </c>
      <c r="B159" t="s">
        <v>140</v>
      </c>
      <c r="C159" t="str">
        <f>_xlfn.XLOOKUP(tbl_OrderProduct[[#This Row],[ProductID]],tbl_Product[ProductID],tbl_Product[Category])</f>
        <v>Strategy</v>
      </c>
      <c r="D159">
        <v>1</v>
      </c>
      <c r="E159" s="3">
        <f>_xlfn.XLOOKUP(tbl_OrderProduct[[#This Row],[ProductID]],tbl_Product[ProductID],tbl_Product[ListPrice])*tbl_OrderProduct[[#This Row],[Quantity]]</f>
        <v>63.49</v>
      </c>
      <c r="F159">
        <f>_xlfn.XLOOKUP(tbl_OrderProduct[[#This Row],[OrderID]],tbl_Order[OrderID],tbl_Order[Order Year])</f>
        <v>2016</v>
      </c>
      <c r="G159" t="str">
        <f>_xlfn.XLOOKUP(tbl_OrderProduct[[#This Row],[OrderID]],tbl_Order[OrderID],tbl_Order[Order Month Name])</f>
        <v>May</v>
      </c>
      <c r="H159" t="str">
        <f>_xlfn.XLOOKUP(tbl_OrderProduct[[#This Row],[ProductID]],tbl_Product[ProductID],tbl_Product[ProductName])</f>
        <v>The Castles of Mad King Lambda</v>
      </c>
      <c r="I159" t="str">
        <f>_xlfn.XLOOKUP(tbl_OrderProduct[[#This Row],[OrderID]],tbl_Order[OrderID],tbl_Order[CustomerID])</f>
        <v>CUST0480</v>
      </c>
    </row>
    <row r="160" spans="1:9" x14ac:dyDescent="0.4">
      <c r="A160" t="s">
        <v>228</v>
      </c>
      <c r="B160" t="s">
        <v>135</v>
      </c>
      <c r="C160" t="str">
        <f>_xlfn.XLOOKUP(tbl_OrderProduct[[#This Row],[ProductID]],tbl_Product[ProductID],tbl_Product[Category])</f>
        <v>Classic</v>
      </c>
      <c r="D160">
        <v>1</v>
      </c>
      <c r="E160" s="3">
        <f>_xlfn.XLOOKUP(tbl_OrderProduct[[#This Row],[ProductID]],tbl_Product[ProductID],tbl_Product[ListPrice])*tbl_OrderProduct[[#This Row],[Quantity]]</f>
        <v>16.989999999999998</v>
      </c>
      <c r="F160">
        <f>_xlfn.XLOOKUP(tbl_OrderProduct[[#This Row],[OrderID]],tbl_Order[OrderID],tbl_Order[Order Year])</f>
        <v>2016</v>
      </c>
      <c r="G160" t="str">
        <f>_xlfn.XLOOKUP(tbl_OrderProduct[[#This Row],[OrderID]],tbl_Order[OrderID],tbl_Order[Order Month Name])</f>
        <v>May</v>
      </c>
      <c r="H160" t="str">
        <f>_xlfn.XLOOKUP(tbl_OrderProduct[[#This Row],[ProductID]],tbl_Product[ProductID],tbl_Product[ProductName])</f>
        <v>Monopoly: Pivot Table Edition</v>
      </c>
      <c r="I160" t="str">
        <f>_xlfn.XLOOKUP(tbl_OrderProduct[[#This Row],[OrderID]],tbl_Order[OrderID],tbl_Order[CustomerID])</f>
        <v>CUST0480</v>
      </c>
    </row>
    <row r="161" spans="1:9" x14ac:dyDescent="0.4">
      <c r="A161" t="s">
        <v>229</v>
      </c>
      <c r="B161" t="s">
        <v>149</v>
      </c>
      <c r="C161" t="str">
        <f>_xlfn.XLOOKUP(tbl_OrderProduct[[#This Row],[ProductID]],tbl_Product[ProductID],tbl_Product[Category])</f>
        <v>Co-op</v>
      </c>
      <c r="D161">
        <v>2</v>
      </c>
      <c r="E161" s="3">
        <f>_xlfn.XLOOKUP(tbl_OrderProduct[[#This Row],[ProductID]],tbl_Product[ProductID],tbl_Product[ListPrice])*tbl_OrderProduct[[#This Row],[Quantity]]</f>
        <v>41.98</v>
      </c>
      <c r="F161">
        <f>_xlfn.XLOOKUP(tbl_OrderProduct[[#This Row],[OrderID]],tbl_Order[OrderID],tbl_Order[Order Year])</f>
        <v>2016</v>
      </c>
      <c r="G161" t="str">
        <f>_xlfn.XLOOKUP(tbl_OrderProduct[[#This Row],[OrderID]],tbl_Order[OrderID],tbl_Order[Order Month Name])</f>
        <v>May</v>
      </c>
      <c r="H161" t="str">
        <f>_xlfn.XLOOKUP(tbl_OrderProduct[[#This Row],[ProductID]],tbl_Product[ProductID],tbl_Product[ProductName])</f>
        <v>Pandemic: #REF! Outbreak</v>
      </c>
      <c r="I161" t="str">
        <f>_xlfn.XLOOKUP(tbl_OrderProduct[[#This Row],[OrderID]],tbl_Order[OrderID],tbl_Order[CustomerID])</f>
        <v>CUST0845</v>
      </c>
    </row>
    <row r="162" spans="1:9" x14ac:dyDescent="0.4">
      <c r="A162" t="s">
        <v>230</v>
      </c>
      <c r="B162" t="s">
        <v>140</v>
      </c>
      <c r="C162" t="str">
        <f>_xlfn.XLOOKUP(tbl_OrderProduct[[#This Row],[ProductID]],tbl_Product[ProductID],tbl_Product[Category])</f>
        <v>Strategy</v>
      </c>
      <c r="D162">
        <v>1</v>
      </c>
      <c r="E162" s="3">
        <f>_xlfn.XLOOKUP(tbl_OrderProduct[[#This Row],[ProductID]],tbl_Product[ProductID],tbl_Product[ListPrice])*tbl_OrderProduct[[#This Row],[Quantity]]</f>
        <v>63.49</v>
      </c>
      <c r="F162">
        <f>_xlfn.XLOOKUP(tbl_OrderProduct[[#This Row],[OrderID]],tbl_Order[OrderID],tbl_Order[Order Year])</f>
        <v>2016</v>
      </c>
      <c r="G162" t="str">
        <f>_xlfn.XLOOKUP(tbl_OrderProduct[[#This Row],[OrderID]],tbl_Order[OrderID],tbl_Order[Order Month Name])</f>
        <v>May</v>
      </c>
      <c r="H162" t="str">
        <f>_xlfn.XLOOKUP(tbl_OrderProduct[[#This Row],[ProductID]],tbl_Product[ProductID],tbl_Product[ProductName])</f>
        <v>The Castles of Mad King Lambda</v>
      </c>
      <c r="I162" t="str">
        <f>_xlfn.XLOOKUP(tbl_OrderProduct[[#This Row],[OrderID]],tbl_Order[OrderID],tbl_Order[CustomerID])</f>
        <v>CUST0723</v>
      </c>
    </row>
    <row r="163" spans="1:9" x14ac:dyDescent="0.4">
      <c r="A163" t="s">
        <v>231</v>
      </c>
      <c r="B163" t="s">
        <v>130</v>
      </c>
      <c r="C163" t="str">
        <f>_xlfn.XLOOKUP(tbl_OrderProduct[[#This Row],[ProductID]],tbl_Product[ProductID],tbl_Product[Category])</f>
        <v>Strategy</v>
      </c>
      <c r="D163">
        <v>1</v>
      </c>
      <c r="E163" s="3">
        <f>_xlfn.XLOOKUP(tbl_OrderProduct[[#This Row],[ProductID]],tbl_Product[ProductID],tbl_Product[ListPrice])*tbl_OrderProduct[[#This Row],[Quantity]]</f>
        <v>15.5</v>
      </c>
      <c r="F163">
        <f>_xlfn.XLOOKUP(tbl_OrderProduct[[#This Row],[OrderID]],tbl_Order[OrderID],tbl_Order[Order Year])</f>
        <v>2016</v>
      </c>
      <c r="G163" t="str">
        <f>_xlfn.XLOOKUP(tbl_OrderProduct[[#This Row],[OrderID]],tbl_Order[OrderID],tbl_Order[Order Month Name])</f>
        <v>May</v>
      </c>
      <c r="H163" t="str">
        <f>_xlfn.XLOOKUP(tbl_OrderProduct[[#This Row],[ProductID]],tbl_Product[ProductID],tbl_Product[ProductName])</f>
        <v>Brass: Budget</v>
      </c>
      <c r="I163" t="str">
        <f>_xlfn.XLOOKUP(tbl_OrderProduct[[#This Row],[OrderID]],tbl_Order[OrderID],tbl_Order[CustomerID])</f>
        <v>CUST1292</v>
      </c>
    </row>
    <row r="164" spans="1:9" x14ac:dyDescent="0.4">
      <c r="A164" t="s">
        <v>232</v>
      </c>
      <c r="B164" t="s">
        <v>161</v>
      </c>
      <c r="C164" t="str">
        <f>_xlfn.XLOOKUP(tbl_OrderProduct[[#This Row],[ProductID]],tbl_Product[ProductID],tbl_Product[Category])</f>
        <v>Strategy</v>
      </c>
      <c r="D164">
        <v>2</v>
      </c>
      <c r="E164" s="3">
        <f>_xlfn.XLOOKUP(tbl_OrderProduct[[#This Row],[ProductID]],tbl_Product[ProductID],tbl_Product[ListPrice])*tbl_OrderProduct[[#This Row],[Quantity]]</f>
        <v>111.9</v>
      </c>
      <c r="F164">
        <f>_xlfn.XLOOKUP(tbl_OrderProduct[[#This Row],[OrderID]],tbl_Order[OrderID],tbl_Order[Order Year])</f>
        <v>2016</v>
      </c>
      <c r="G164" t="str">
        <f>_xlfn.XLOOKUP(tbl_OrderProduct[[#This Row],[OrderID]],tbl_Order[OrderID],tbl_Order[Order Month Name])</f>
        <v>Jun</v>
      </c>
      <c r="H164" t="str">
        <f>_xlfn.XLOOKUP(tbl_OrderProduct[[#This Row],[ProductID]],tbl_Product[ProductID],tbl_Product[ProductName])</f>
        <v>The Quacks of Quarterburg</v>
      </c>
      <c r="I164" t="str">
        <f>_xlfn.XLOOKUP(tbl_OrderProduct[[#This Row],[OrderID]],tbl_Order[OrderID],tbl_Order[CustomerID])</f>
        <v>CUST0153</v>
      </c>
    </row>
    <row r="165" spans="1:9" x14ac:dyDescent="0.4">
      <c r="A165" t="s">
        <v>232</v>
      </c>
      <c r="B165" t="s">
        <v>142</v>
      </c>
      <c r="C165" t="str">
        <f>_xlfn.XLOOKUP(tbl_OrderProduct[[#This Row],[ProductID]],tbl_Product[ProductID],tbl_Product[Category])</f>
        <v>Classic</v>
      </c>
      <c r="D165">
        <v>1</v>
      </c>
      <c r="E165" s="3">
        <f>_xlfn.XLOOKUP(tbl_OrderProduct[[#This Row],[ProductID]],tbl_Product[ProductID],tbl_Product[ListPrice])*tbl_OrderProduct[[#This Row],[Quantity]]</f>
        <v>49.49</v>
      </c>
      <c r="F165">
        <f>_xlfn.XLOOKUP(tbl_OrderProduct[[#This Row],[OrderID]],tbl_Order[OrderID],tbl_Order[Order Year])</f>
        <v>2016</v>
      </c>
      <c r="G165" t="str">
        <f>_xlfn.XLOOKUP(tbl_OrderProduct[[#This Row],[OrderID]],tbl_Order[OrderID],tbl_Order[Order Month Name])</f>
        <v>Jun</v>
      </c>
      <c r="H165" t="str">
        <f>_xlfn.XLOOKUP(tbl_OrderProduct[[#This Row],[ProductID]],tbl_Product[ProductID],tbl_Product[ProductName])</f>
        <v>Don't Wake the Stakeholders</v>
      </c>
      <c r="I165" t="str">
        <f>_xlfn.XLOOKUP(tbl_OrderProduct[[#This Row],[OrderID]],tbl_Order[OrderID],tbl_Order[CustomerID])</f>
        <v>CUST0153</v>
      </c>
    </row>
    <row r="166" spans="1:9" x14ac:dyDescent="0.4">
      <c r="A166" t="s">
        <v>233</v>
      </c>
      <c r="B166" t="s">
        <v>7</v>
      </c>
      <c r="C166" t="str">
        <f>_xlfn.XLOOKUP(tbl_OrderProduct[[#This Row],[ProductID]],tbl_Product[ProductID],tbl_Product[Category])</f>
        <v>Strategy</v>
      </c>
      <c r="D166">
        <v>2</v>
      </c>
      <c r="E166" s="3">
        <f>_xlfn.XLOOKUP(tbl_OrderProduct[[#This Row],[ProductID]],tbl_Product[ProductID],tbl_Product[ListPrice])*tbl_OrderProduct[[#This Row],[Quantity]]</f>
        <v>106</v>
      </c>
      <c r="F166">
        <f>_xlfn.XLOOKUP(tbl_OrderProduct[[#This Row],[OrderID]],tbl_Order[OrderID],tbl_Order[Order Year])</f>
        <v>2016</v>
      </c>
      <c r="G166" t="str">
        <f>_xlfn.XLOOKUP(tbl_OrderProduct[[#This Row],[OrderID]],tbl_Order[OrderID],tbl_Order[Order Month Name])</f>
        <v>Jun</v>
      </c>
      <c r="H166" t="str">
        <f>_xlfn.XLOOKUP(tbl_OrderProduct[[#This Row],[ProductID]],tbl_Product[ProductID],tbl_Product[ProductName])</f>
        <v>Evercell</v>
      </c>
      <c r="I166" t="str">
        <f>_xlfn.XLOOKUP(tbl_OrderProduct[[#This Row],[OrderID]],tbl_Order[OrderID],tbl_Order[CustomerID])</f>
        <v>CUST0211</v>
      </c>
    </row>
    <row r="167" spans="1:9" x14ac:dyDescent="0.4">
      <c r="A167" t="s">
        <v>234</v>
      </c>
      <c r="B167" t="s">
        <v>136</v>
      </c>
      <c r="C167" t="str">
        <f>_xlfn.XLOOKUP(tbl_OrderProduct[[#This Row],[ProductID]],tbl_Product[ProductID],tbl_Product[Category])</f>
        <v>Party</v>
      </c>
      <c r="D167">
        <v>3</v>
      </c>
      <c r="E167" s="3">
        <f>_xlfn.XLOOKUP(tbl_OrderProduct[[#This Row],[ProductID]],tbl_Product[ProductID],tbl_Product[ListPrice])*tbl_OrderProduct[[#This Row],[Quantity]]</f>
        <v>99</v>
      </c>
      <c r="F167">
        <f>_xlfn.XLOOKUP(tbl_OrderProduct[[#This Row],[OrderID]],tbl_Order[OrderID],tbl_Order[Order Year])</f>
        <v>2016</v>
      </c>
      <c r="G167" t="str">
        <f>_xlfn.XLOOKUP(tbl_OrderProduct[[#This Row],[OrderID]],tbl_Order[OrderID],tbl_Order[Order Month Name])</f>
        <v>Jun</v>
      </c>
      <c r="H167" t="str">
        <f>_xlfn.XLOOKUP(tbl_OrderProduct[[#This Row],[ProductID]],tbl_Product[ProductID],tbl_Product[ProductName])</f>
        <v>Don't Split the Data</v>
      </c>
      <c r="I167" t="str">
        <f>_xlfn.XLOOKUP(tbl_OrderProduct[[#This Row],[OrderID]],tbl_Order[OrderID],tbl_Order[CustomerID])</f>
        <v>CUST1101</v>
      </c>
    </row>
    <row r="168" spans="1:9" x14ac:dyDescent="0.4">
      <c r="A168" t="s">
        <v>234</v>
      </c>
      <c r="B168" t="s">
        <v>131</v>
      </c>
      <c r="C168" t="str">
        <f>_xlfn.XLOOKUP(tbl_OrderProduct[[#This Row],[ProductID]],tbl_Product[ProductID],tbl_Product[Category])</f>
        <v>Strategy</v>
      </c>
      <c r="D168">
        <v>1</v>
      </c>
      <c r="E168" s="3">
        <f>_xlfn.XLOOKUP(tbl_OrderProduct[[#This Row],[ProductID]],tbl_Product[ProductID],tbl_Product[ListPrice])*tbl_OrderProduct[[#This Row],[Quantity]]</f>
        <v>49</v>
      </c>
      <c r="F168">
        <f>_xlfn.XLOOKUP(tbl_OrderProduct[[#This Row],[OrderID]],tbl_Order[OrderID],tbl_Order[Order Year])</f>
        <v>2016</v>
      </c>
      <c r="G168" t="str">
        <f>_xlfn.XLOOKUP(tbl_OrderProduct[[#This Row],[OrderID]],tbl_Order[OrderID],tbl_Order[Order Month Name])</f>
        <v>Jun</v>
      </c>
      <c r="H168" t="str">
        <f>_xlfn.XLOOKUP(tbl_OrderProduct[[#This Row],[ProductID]],tbl_Product[ProductID],tbl_Product[ProductName])</f>
        <v>7 Chart Wonders</v>
      </c>
      <c r="I168" t="str">
        <f>_xlfn.XLOOKUP(tbl_OrderProduct[[#This Row],[OrderID]],tbl_Order[OrderID],tbl_Order[CustomerID])</f>
        <v>CUST1101</v>
      </c>
    </row>
    <row r="169" spans="1:9" x14ac:dyDescent="0.4">
      <c r="A169" t="s">
        <v>234</v>
      </c>
      <c r="B169" t="s">
        <v>4</v>
      </c>
      <c r="C169" t="str">
        <f>_xlfn.XLOOKUP(tbl_OrderProduct[[#This Row],[ProductID]],tbl_Product[ProductID],tbl_Product[Category])</f>
        <v>Strategy</v>
      </c>
      <c r="D169">
        <v>2</v>
      </c>
      <c r="E169" s="3">
        <f>_xlfn.XLOOKUP(tbl_OrderProduct[[#This Row],[ProductID]],tbl_Product[ProductID],tbl_Product[ListPrice])*tbl_OrderProduct[[#This Row],[Quantity]]</f>
        <v>69.98</v>
      </c>
      <c r="F169">
        <f>_xlfn.XLOOKUP(tbl_OrderProduct[[#This Row],[OrderID]],tbl_Order[OrderID],tbl_Order[Order Year])</f>
        <v>2016</v>
      </c>
      <c r="G169" t="str">
        <f>_xlfn.XLOOKUP(tbl_OrderProduct[[#This Row],[OrderID]],tbl_Order[OrderID],tbl_Order[Order Month Name])</f>
        <v>Jun</v>
      </c>
      <c r="H169" t="str">
        <f>_xlfn.XLOOKUP(tbl_OrderProduct[[#This Row],[ProductID]],tbl_Product[ProductID],tbl_Product[ProductName])</f>
        <v>Root Cause Analysis</v>
      </c>
      <c r="I169" t="str">
        <f>_xlfn.XLOOKUP(tbl_OrderProduct[[#This Row],[OrderID]],tbl_Order[OrderID],tbl_Order[CustomerID])</f>
        <v>CUST1101</v>
      </c>
    </row>
    <row r="170" spans="1:9" x14ac:dyDescent="0.4">
      <c r="A170" t="s">
        <v>234</v>
      </c>
      <c r="B170" t="s">
        <v>144</v>
      </c>
      <c r="C170" t="str">
        <f>_xlfn.XLOOKUP(tbl_OrderProduct[[#This Row],[ProductID]],tbl_Product[ProductID],tbl_Product[Category])</f>
        <v>Strategy</v>
      </c>
      <c r="D170">
        <v>1</v>
      </c>
      <c r="E170" s="3">
        <f>_xlfn.XLOOKUP(tbl_OrderProduct[[#This Row],[ProductID]],tbl_Product[ProductID],tbl_Product[ListPrice])*tbl_OrderProduct[[#This Row],[Quantity]]</f>
        <v>64.95</v>
      </c>
      <c r="F170">
        <f>_xlfn.XLOOKUP(tbl_OrderProduct[[#This Row],[OrderID]],tbl_Order[OrderID],tbl_Order[Order Year])</f>
        <v>2016</v>
      </c>
      <c r="G170" t="str">
        <f>_xlfn.XLOOKUP(tbl_OrderProduct[[#This Row],[OrderID]],tbl_Order[OrderID],tbl_Order[Order Month Name])</f>
        <v>Jun</v>
      </c>
      <c r="H170" t="str">
        <f>_xlfn.XLOOKUP(tbl_OrderProduct[[#This Row],[ProductID]],tbl_Product[ProductID],tbl_Product[ProductName])</f>
        <v>Between Two Spreadsheets</v>
      </c>
      <c r="I170" t="str">
        <f>_xlfn.XLOOKUP(tbl_OrderProduct[[#This Row],[OrderID]],tbl_Order[OrderID],tbl_Order[CustomerID])</f>
        <v>CUST1101</v>
      </c>
    </row>
    <row r="171" spans="1:9" x14ac:dyDescent="0.4">
      <c r="A171" t="s">
        <v>234</v>
      </c>
      <c r="B171" t="s">
        <v>142</v>
      </c>
      <c r="C171" t="str">
        <f>_xlfn.XLOOKUP(tbl_OrderProduct[[#This Row],[ProductID]],tbl_Product[ProductID],tbl_Product[Category])</f>
        <v>Classic</v>
      </c>
      <c r="D171">
        <v>2</v>
      </c>
      <c r="E171" s="3">
        <f>_xlfn.XLOOKUP(tbl_OrderProduct[[#This Row],[ProductID]],tbl_Product[ProductID],tbl_Product[ListPrice])*tbl_OrderProduct[[#This Row],[Quantity]]</f>
        <v>98.98</v>
      </c>
      <c r="F171">
        <f>_xlfn.XLOOKUP(tbl_OrderProduct[[#This Row],[OrderID]],tbl_Order[OrderID],tbl_Order[Order Year])</f>
        <v>2016</v>
      </c>
      <c r="G171" t="str">
        <f>_xlfn.XLOOKUP(tbl_OrderProduct[[#This Row],[OrderID]],tbl_Order[OrderID],tbl_Order[Order Month Name])</f>
        <v>Jun</v>
      </c>
      <c r="H171" t="str">
        <f>_xlfn.XLOOKUP(tbl_OrderProduct[[#This Row],[ProductID]],tbl_Product[ProductID],tbl_Product[ProductName])</f>
        <v>Don't Wake the Stakeholders</v>
      </c>
      <c r="I171" t="str">
        <f>_xlfn.XLOOKUP(tbl_OrderProduct[[#This Row],[OrderID]],tbl_Order[OrderID],tbl_Order[CustomerID])</f>
        <v>CUST1101</v>
      </c>
    </row>
    <row r="172" spans="1:9" x14ac:dyDescent="0.4">
      <c r="A172" t="s">
        <v>235</v>
      </c>
      <c r="B172" t="s">
        <v>152</v>
      </c>
      <c r="C172" t="str">
        <f>_xlfn.XLOOKUP(tbl_OrderProduct[[#This Row],[ProductID]],tbl_Product[ProductID],tbl_Product[Category])</f>
        <v>Party</v>
      </c>
      <c r="D172">
        <v>1</v>
      </c>
      <c r="E172" s="3">
        <f>_xlfn.XLOOKUP(tbl_OrderProduct[[#This Row],[ProductID]],tbl_Product[ProductID],tbl_Product[ListPrice])*tbl_OrderProduct[[#This Row],[Quantity]]</f>
        <v>59.95</v>
      </c>
      <c r="F172">
        <f>_xlfn.XLOOKUP(tbl_OrderProduct[[#This Row],[OrderID]],tbl_Order[OrderID],tbl_Order[Order Year])</f>
        <v>2016</v>
      </c>
      <c r="G172" t="str">
        <f>_xlfn.XLOOKUP(tbl_OrderProduct[[#This Row],[OrderID]],tbl_Order[OrderID],tbl_Order[Order Month Name])</f>
        <v>Jun</v>
      </c>
      <c r="H172" t="str">
        <f>_xlfn.XLOOKUP(tbl_OrderProduct[[#This Row],[ProductID]],tbl_Product[ProductID],tbl_Product[ProductName])</f>
        <v>Formulate!</v>
      </c>
      <c r="I172" t="str">
        <f>_xlfn.XLOOKUP(tbl_OrderProduct[[#This Row],[OrderID]],tbl_Order[OrderID],tbl_Order[CustomerID])</f>
        <v>CUST0469</v>
      </c>
    </row>
    <row r="173" spans="1:9" x14ac:dyDescent="0.4">
      <c r="A173" t="s">
        <v>236</v>
      </c>
      <c r="B173" t="s">
        <v>131</v>
      </c>
      <c r="C173" t="str">
        <f>_xlfn.XLOOKUP(tbl_OrderProduct[[#This Row],[ProductID]],tbl_Product[ProductID],tbl_Product[Category])</f>
        <v>Strategy</v>
      </c>
      <c r="D173">
        <v>1</v>
      </c>
      <c r="E173" s="3">
        <f>_xlfn.XLOOKUP(tbl_OrderProduct[[#This Row],[ProductID]],tbl_Product[ProductID],tbl_Product[ListPrice])*tbl_OrderProduct[[#This Row],[Quantity]]</f>
        <v>49</v>
      </c>
      <c r="F173">
        <f>_xlfn.XLOOKUP(tbl_OrderProduct[[#This Row],[OrderID]],tbl_Order[OrderID],tbl_Order[Order Year])</f>
        <v>2016</v>
      </c>
      <c r="G173" t="str">
        <f>_xlfn.XLOOKUP(tbl_OrderProduct[[#This Row],[OrderID]],tbl_Order[OrderID],tbl_Order[Order Month Name])</f>
        <v>Jun</v>
      </c>
      <c r="H173" t="str">
        <f>_xlfn.XLOOKUP(tbl_OrderProduct[[#This Row],[ProductID]],tbl_Product[ProductID],tbl_Product[ProductName])</f>
        <v>7 Chart Wonders</v>
      </c>
      <c r="I173" t="str">
        <f>_xlfn.XLOOKUP(tbl_OrderProduct[[#This Row],[OrderID]],tbl_Order[OrderID],tbl_Order[CustomerID])</f>
        <v>CUST1228</v>
      </c>
    </row>
    <row r="174" spans="1:9" x14ac:dyDescent="0.4">
      <c r="A174" t="s">
        <v>236</v>
      </c>
      <c r="B174" t="s">
        <v>10</v>
      </c>
      <c r="C174" t="str">
        <f>_xlfn.XLOOKUP(tbl_OrderProduct[[#This Row],[ProductID]],tbl_Product[ProductID],tbl_Product[Category])</f>
        <v>Party</v>
      </c>
      <c r="D174">
        <v>1</v>
      </c>
      <c r="E174" s="3">
        <f>_xlfn.XLOOKUP(tbl_OrderProduct[[#This Row],[ProductID]],tbl_Product[ProductID],tbl_Product[ListPrice])*tbl_OrderProduct[[#This Row],[Quantity]]</f>
        <v>49</v>
      </c>
      <c r="F174">
        <f>_xlfn.XLOOKUP(tbl_OrderProduct[[#This Row],[OrderID]],tbl_Order[OrderID],tbl_Order[Order Year])</f>
        <v>2016</v>
      </c>
      <c r="G174" t="str">
        <f>_xlfn.XLOOKUP(tbl_OrderProduct[[#This Row],[OrderID]],tbl_Order[OrderID],tbl_Order[Order Month Name])</f>
        <v>Jun</v>
      </c>
      <c r="H174" t="str">
        <f>_xlfn.XLOOKUP(tbl_OrderProduct[[#This Row],[ProductID]],tbl_Product[ProductID],tbl_Product[ProductName])</f>
        <v>Pivot or Perish</v>
      </c>
      <c r="I174" t="str">
        <f>_xlfn.XLOOKUP(tbl_OrderProduct[[#This Row],[OrderID]],tbl_Order[OrderID],tbl_Order[CustomerID])</f>
        <v>CUST1228</v>
      </c>
    </row>
    <row r="175" spans="1:9" x14ac:dyDescent="0.4">
      <c r="A175" t="s">
        <v>237</v>
      </c>
      <c r="B175" t="s">
        <v>143</v>
      </c>
      <c r="C175" t="str">
        <f>_xlfn.XLOOKUP(tbl_OrderProduct[[#This Row],[ProductID]],tbl_Product[ProductID],tbl_Product[Category])</f>
        <v>Party</v>
      </c>
      <c r="D175">
        <v>1</v>
      </c>
      <c r="E175" s="3">
        <f>_xlfn.XLOOKUP(tbl_OrderProduct[[#This Row],[ProductID]],tbl_Product[ProductID],tbl_Product[ListPrice])*tbl_OrderProduct[[#This Row],[Quantity]]</f>
        <v>21.95</v>
      </c>
      <c r="F175">
        <f>_xlfn.XLOOKUP(tbl_OrderProduct[[#This Row],[OrderID]],tbl_Order[OrderID],tbl_Order[Order Year])</f>
        <v>2016</v>
      </c>
      <c r="G175" t="str">
        <f>_xlfn.XLOOKUP(tbl_OrderProduct[[#This Row],[OrderID]],tbl_Order[OrderID],tbl_Order[Order Month Name])</f>
        <v>Jun</v>
      </c>
      <c r="H175" t="str">
        <f>_xlfn.XLOOKUP(tbl_OrderProduct[[#This Row],[ProductID]],tbl_Product[ProductID],tbl_Product[ProductName])</f>
        <v>Sheets of Nottingham</v>
      </c>
      <c r="I175" t="str">
        <f>_xlfn.XLOOKUP(tbl_OrderProduct[[#This Row],[OrderID]],tbl_Order[OrderID],tbl_Order[CustomerID])</f>
        <v>CUST1151</v>
      </c>
    </row>
    <row r="176" spans="1:9" x14ac:dyDescent="0.4">
      <c r="A176" t="s">
        <v>237</v>
      </c>
      <c r="B176" t="s">
        <v>138</v>
      </c>
      <c r="C176" t="str">
        <f>_xlfn.XLOOKUP(tbl_OrderProduct[[#This Row],[ProductID]],tbl_Product[ProductID],tbl_Product[Category])</f>
        <v>Classic</v>
      </c>
      <c r="D176">
        <v>1</v>
      </c>
      <c r="E176" s="3">
        <f>_xlfn.XLOOKUP(tbl_OrderProduct[[#This Row],[ProductID]],tbl_Product[ProductID],tbl_Product[ListPrice])*tbl_OrderProduct[[#This Row],[Quantity]]</f>
        <v>62</v>
      </c>
      <c r="F176">
        <f>_xlfn.XLOOKUP(tbl_OrderProduct[[#This Row],[OrderID]],tbl_Order[OrderID],tbl_Order[Order Year])</f>
        <v>2016</v>
      </c>
      <c r="G176" t="str">
        <f>_xlfn.XLOOKUP(tbl_OrderProduct[[#This Row],[OrderID]],tbl_Order[OrderID],tbl_Order[Order Month Name])</f>
        <v>Jun</v>
      </c>
      <c r="H176" t="str">
        <f>_xlfn.XLOOKUP(tbl_OrderProduct[[#This Row],[ProductID]],tbl_Product[ProductID],tbl_Product[ProductName])</f>
        <v>YahtSheets</v>
      </c>
      <c r="I176" t="str">
        <f>_xlfn.XLOOKUP(tbl_OrderProduct[[#This Row],[OrderID]],tbl_Order[OrderID],tbl_Order[CustomerID])</f>
        <v>CUST1151</v>
      </c>
    </row>
    <row r="177" spans="1:9" x14ac:dyDescent="0.4">
      <c r="A177" t="s">
        <v>237</v>
      </c>
      <c r="B177" t="s">
        <v>4</v>
      </c>
      <c r="C177" t="str">
        <f>_xlfn.XLOOKUP(tbl_OrderProduct[[#This Row],[ProductID]],tbl_Product[ProductID],tbl_Product[Category])</f>
        <v>Strategy</v>
      </c>
      <c r="D177">
        <v>2</v>
      </c>
      <c r="E177" s="3">
        <f>_xlfn.XLOOKUP(tbl_OrderProduct[[#This Row],[ProductID]],tbl_Product[ProductID],tbl_Product[ListPrice])*tbl_OrderProduct[[#This Row],[Quantity]]</f>
        <v>69.98</v>
      </c>
      <c r="F177">
        <f>_xlfn.XLOOKUP(tbl_OrderProduct[[#This Row],[OrderID]],tbl_Order[OrderID],tbl_Order[Order Year])</f>
        <v>2016</v>
      </c>
      <c r="G177" t="str">
        <f>_xlfn.XLOOKUP(tbl_OrderProduct[[#This Row],[OrderID]],tbl_Order[OrderID],tbl_Order[Order Month Name])</f>
        <v>Jun</v>
      </c>
      <c r="H177" t="str">
        <f>_xlfn.XLOOKUP(tbl_OrderProduct[[#This Row],[ProductID]],tbl_Product[ProductID],tbl_Product[ProductName])</f>
        <v>Root Cause Analysis</v>
      </c>
      <c r="I177" t="str">
        <f>_xlfn.XLOOKUP(tbl_OrderProduct[[#This Row],[OrderID]],tbl_Order[OrderID],tbl_Order[CustomerID])</f>
        <v>CUST1151</v>
      </c>
    </row>
    <row r="178" spans="1:9" x14ac:dyDescent="0.4">
      <c r="A178" t="s">
        <v>238</v>
      </c>
      <c r="B178" t="s">
        <v>7</v>
      </c>
      <c r="C178" t="str">
        <f>_xlfn.XLOOKUP(tbl_OrderProduct[[#This Row],[ProductID]],tbl_Product[ProductID],tbl_Product[Category])</f>
        <v>Strategy</v>
      </c>
      <c r="D178">
        <v>1</v>
      </c>
      <c r="E178" s="3">
        <f>_xlfn.XLOOKUP(tbl_OrderProduct[[#This Row],[ProductID]],tbl_Product[ProductID],tbl_Product[ListPrice])*tbl_OrderProduct[[#This Row],[Quantity]]</f>
        <v>53</v>
      </c>
      <c r="F178">
        <f>_xlfn.XLOOKUP(tbl_OrderProduct[[#This Row],[OrderID]],tbl_Order[OrderID],tbl_Order[Order Year])</f>
        <v>2016</v>
      </c>
      <c r="G178" t="str">
        <f>_xlfn.XLOOKUP(tbl_OrderProduct[[#This Row],[OrderID]],tbl_Order[OrderID],tbl_Order[Order Month Name])</f>
        <v>Jun</v>
      </c>
      <c r="H178" t="str">
        <f>_xlfn.XLOOKUP(tbl_OrderProduct[[#This Row],[ProductID]],tbl_Product[ProductID],tbl_Product[ProductName])</f>
        <v>Evercell</v>
      </c>
      <c r="I178" t="str">
        <f>_xlfn.XLOOKUP(tbl_OrderProduct[[#This Row],[OrderID]],tbl_Order[OrderID],tbl_Order[CustomerID])</f>
        <v>CUST1020</v>
      </c>
    </row>
    <row r="179" spans="1:9" x14ac:dyDescent="0.4">
      <c r="A179" t="s">
        <v>238</v>
      </c>
      <c r="B179" t="s">
        <v>137</v>
      </c>
      <c r="C179" t="str">
        <f>_xlfn.XLOOKUP(tbl_OrderProduct[[#This Row],[ProductID]],tbl_Product[ProductID],tbl_Product[Category])</f>
        <v>Classic</v>
      </c>
      <c r="D179">
        <v>1</v>
      </c>
      <c r="E179" s="3">
        <f>_xlfn.XLOOKUP(tbl_OrderProduct[[#This Row],[ProductID]],tbl_Product[ProductID],tbl_Product[ListPrice])*tbl_OrderProduct[[#This Row],[Quantity]]</f>
        <v>70.989999999999995</v>
      </c>
      <c r="F179">
        <f>_xlfn.XLOOKUP(tbl_OrderProduct[[#This Row],[OrderID]],tbl_Order[OrderID],tbl_Order[Order Year])</f>
        <v>2016</v>
      </c>
      <c r="G179" t="str">
        <f>_xlfn.XLOOKUP(tbl_OrderProduct[[#This Row],[OrderID]],tbl_Order[OrderID],tbl_Order[Order Month Name])</f>
        <v>Jun</v>
      </c>
      <c r="H179" t="str">
        <f>_xlfn.XLOOKUP(tbl_OrderProduct[[#This Row],[ProductID]],tbl_Product[ProductID],tbl_Product[ProductName])</f>
        <v>Ticket to Ride: Financial Express</v>
      </c>
      <c r="I179" t="str">
        <f>_xlfn.XLOOKUP(tbl_OrderProduct[[#This Row],[OrderID]],tbl_Order[OrderID],tbl_Order[CustomerID])</f>
        <v>CUST1020</v>
      </c>
    </row>
    <row r="180" spans="1:9" x14ac:dyDescent="0.4">
      <c r="A180" t="s">
        <v>238</v>
      </c>
      <c r="B180" t="s">
        <v>142</v>
      </c>
      <c r="C180" t="str">
        <f>_xlfn.XLOOKUP(tbl_OrderProduct[[#This Row],[ProductID]],tbl_Product[ProductID],tbl_Product[Category])</f>
        <v>Classic</v>
      </c>
      <c r="D180">
        <v>1</v>
      </c>
      <c r="E180" s="3">
        <f>_xlfn.XLOOKUP(tbl_OrderProduct[[#This Row],[ProductID]],tbl_Product[ProductID],tbl_Product[ListPrice])*tbl_OrderProduct[[#This Row],[Quantity]]</f>
        <v>49.49</v>
      </c>
      <c r="F180">
        <f>_xlfn.XLOOKUP(tbl_OrderProduct[[#This Row],[OrderID]],tbl_Order[OrderID],tbl_Order[Order Year])</f>
        <v>2016</v>
      </c>
      <c r="G180" t="str">
        <f>_xlfn.XLOOKUP(tbl_OrderProduct[[#This Row],[OrderID]],tbl_Order[OrderID],tbl_Order[Order Month Name])</f>
        <v>Jun</v>
      </c>
      <c r="H180" t="str">
        <f>_xlfn.XLOOKUP(tbl_OrderProduct[[#This Row],[ProductID]],tbl_Product[ProductID],tbl_Product[ProductName])</f>
        <v>Don't Wake the Stakeholders</v>
      </c>
      <c r="I180" t="str">
        <f>_xlfn.XLOOKUP(tbl_OrderProduct[[#This Row],[OrderID]],tbl_Order[OrderID],tbl_Order[CustomerID])</f>
        <v>CUST1020</v>
      </c>
    </row>
    <row r="181" spans="1:9" x14ac:dyDescent="0.4">
      <c r="A181" t="s">
        <v>238</v>
      </c>
      <c r="B181" t="s">
        <v>144</v>
      </c>
      <c r="C181" t="str">
        <f>_xlfn.XLOOKUP(tbl_OrderProduct[[#This Row],[ProductID]],tbl_Product[ProductID],tbl_Product[Category])</f>
        <v>Strategy</v>
      </c>
      <c r="D181">
        <v>1</v>
      </c>
      <c r="E181" s="3">
        <f>_xlfn.XLOOKUP(tbl_OrderProduct[[#This Row],[ProductID]],tbl_Product[ProductID],tbl_Product[ListPrice])*tbl_OrderProduct[[#This Row],[Quantity]]</f>
        <v>64.95</v>
      </c>
      <c r="F181">
        <f>_xlfn.XLOOKUP(tbl_OrderProduct[[#This Row],[OrderID]],tbl_Order[OrderID],tbl_Order[Order Year])</f>
        <v>2016</v>
      </c>
      <c r="G181" t="str">
        <f>_xlfn.XLOOKUP(tbl_OrderProduct[[#This Row],[OrderID]],tbl_Order[OrderID],tbl_Order[Order Month Name])</f>
        <v>Jun</v>
      </c>
      <c r="H181" t="str">
        <f>_xlfn.XLOOKUP(tbl_OrderProduct[[#This Row],[ProductID]],tbl_Product[ProductID],tbl_Product[ProductName])</f>
        <v>Between Two Spreadsheets</v>
      </c>
      <c r="I181" t="str">
        <f>_xlfn.XLOOKUP(tbl_OrderProduct[[#This Row],[OrderID]],tbl_Order[OrderID],tbl_Order[CustomerID])</f>
        <v>CUST1020</v>
      </c>
    </row>
    <row r="182" spans="1:9" x14ac:dyDescent="0.4">
      <c r="A182" t="s">
        <v>238</v>
      </c>
      <c r="B182" t="s">
        <v>4</v>
      </c>
      <c r="C182" t="str">
        <f>_xlfn.XLOOKUP(tbl_OrderProduct[[#This Row],[ProductID]],tbl_Product[ProductID],tbl_Product[Category])</f>
        <v>Strategy</v>
      </c>
      <c r="D182">
        <v>2</v>
      </c>
      <c r="E182" s="3">
        <f>_xlfn.XLOOKUP(tbl_OrderProduct[[#This Row],[ProductID]],tbl_Product[ProductID],tbl_Product[ListPrice])*tbl_OrderProduct[[#This Row],[Quantity]]</f>
        <v>69.98</v>
      </c>
      <c r="F182">
        <f>_xlfn.XLOOKUP(tbl_OrderProduct[[#This Row],[OrderID]],tbl_Order[OrderID],tbl_Order[Order Year])</f>
        <v>2016</v>
      </c>
      <c r="G182" t="str">
        <f>_xlfn.XLOOKUP(tbl_OrderProduct[[#This Row],[OrderID]],tbl_Order[OrderID],tbl_Order[Order Month Name])</f>
        <v>Jun</v>
      </c>
      <c r="H182" t="str">
        <f>_xlfn.XLOOKUP(tbl_OrderProduct[[#This Row],[ProductID]],tbl_Product[ProductID],tbl_Product[ProductName])</f>
        <v>Root Cause Analysis</v>
      </c>
      <c r="I182" t="str">
        <f>_xlfn.XLOOKUP(tbl_OrderProduct[[#This Row],[OrderID]],tbl_Order[OrderID],tbl_Order[CustomerID])</f>
        <v>CUST1020</v>
      </c>
    </row>
    <row r="183" spans="1:9" x14ac:dyDescent="0.4">
      <c r="A183" t="s">
        <v>239</v>
      </c>
      <c r="B183" t="s">
        <v>133</v>
      </c>
      <c r="C183" t="str">
        <f>_xlfn.XLOOKUP(tbl_OrderProduct[[#This Row],[ProductID]],tbl_Product[ProductID],tbl_Product[Category])</f>
        <v>Adventure</v>
      </c>
      <c r="D183">
        <v>1</v>
      </c>
      <c r="E183" s="3">
        <f>_xlfn.XLOOKUP(tbl_OrderProduct[[#This Row],[ProductID]],tbl_Product[ProductID],tbl_Product[ListPrice])*tbl_OrderProduct[[#This Row],[Quantity]]</f>
        <v>23.95</v>
      </c>
      <c r="F183">
        <f>_xlfn.XLOOKUP(tbl_OrderProduct[[#This Row],[OrderID]],tbl_Order[OrderID],tbl_Order[Order Year])</f>
        <v>2016</v>
      </c>
      <c r="G183" t="str">
        <f>_xlfn.XLOOKUP(tbl_OrderProduct[[#This Row],[OrderID]],tbl_Order[OrderID],tbl_Order[Order Month Name])</f>
        <v>Jun</v>
      </c>
      <c r="H183" t="str">
        <f>_xlfn.XLOOKUP(tbl_OrderProduct[[#This Row],[ProductID]],tbl_Product[ProductID],tbl_Product[ProductName])</f>
        <v>DataCraft: Fields &amp; Measures</v>
      </c>
      <c r="I183" t="str">
        <f>_xlfn.XLOOKUP(tbl_OrderProduct[[#This Row],[OrderID]],tbl_Order[OrderID],tbl_Order[CustomerID])</f>
        <v>CUST0333</v>
      </c>
    </row>
    <row r="184" spans="1:9" x14ac:dyDescent="0.4">
      <c r="A184" t="s">
        <v>240</v>
      </c>
      <c r="B184" t="s">
        <v>129</v>
      </c>
      <c r="C184" t="str">
        <f>_xlfn.XLOOKUP(tbl_OrderProduct[[#This Row],[ProductID]],tbl_Product[ProductID],tbl_Product[Category])</f>
        <v>Party</v>
      </c>
      <c r="D184">
        <v>1</v>
      </c>
      <c r="E184" s="3">
        <f>_xlfn.XLOOKUP(tbl_OrderProduct[[#This Row],[ProductID]],tbl_Product[ProductID],tbl_Product[ListPrice])*tbl_OrderProduct[[#This Row],[Quantity]]</f>
        <v>49.49</v>
      </c>
      <c r="F184">
        <f>_xlfn.XLOOKUP(tbl_OrderProduct[[#This Row],[OrderID]],tbl_Order[OrderID],tbl_Order[Order Year])</f>
        <v>2016</v>
      </c>
      <c r="G184" t="str">
        <f>_xlfn.XLOOKUP(tbl_OrderProduct[[#This Row],[OrderID]],tbl_Order[OrderID],tbl_Order[Order Month Name])</f>
        <v>Jun</v>
      </c>
      <c r="H184" t="str">
        <f>_xlfn.XLOOKUP(tbl_OrderProduct[[#This Row],[ProductID]],tbl_Product[ProductID],tbl_Product[ProductName])</f>
        <v>Fieldnames</v>
      </c>
      <c r="I184" t="str">
        <f>_xlfn.XLOOKUP(tbl_OrderProduct[[#This Row],[OrderID]],tbl_Order[OrderID],tbl_Order[CustomerID])</f>
        <v>CUST0155</v>
      </c>
    </row>
    <row r="185" spans="1:9" x14ac:dyDescent="0.4">
      <c r="A185" t="s">
        <v>241</v>
      </c>
      <c r="B185" t="s">
        <v>138</v>
      </c>
      <c r="C185" t="str">
        <f>_xlfn.XLOOKUP(tbl_OrderProduct[[#This Row],[ProductID]],tbl_Product[ProductID],tbl_Product[Category])</f>
        <v>Classic</v>
      </c>
      <c r="D185">
        <v>1</v>
      </c>
      <c r="E185" s="3">
        <f>_xlfn.XLOOKUP(tbl_OrderProduct[[#This Row],[ProductID]],tbl_Product[ProductID],tbl_Product[ListPrice])*tbl_OrderProduct[[#This Row],[Quantity]]</f>
        <v>62</v>
      </c>
      <c r="F185">
        <f>_xlfn.XLOOKUP(tbl_OrderProduct[[#This Row],[OrderID]],tbl_Order[OrderID],tbl_Order[Order Year])</f>
        <v>2016</v>
      </c>
      <c r="G185" t="str">
        <f>_xlfn.XLOOKUP(tbl_OrderProduct[[#This Row],[OrderID]],tbl_Order[OrderID],tbl_Order[Order Month Name])</f>
        <v>Jun</v>
      </c>
      <c r="H185" t="str">
        <f>_xlfn.XLOOKUP(tbl_OrderProduct[[#This Row],[ProductID]],tbl_Product[ProductID],tbl_Product[ProductName])</f>
        <v>YahtSheets</v>
      </c>
      <c r="I185" t="str">
        <f>_xlfn.XLOOKUP(tbl_OrderProduct[[#This Row],[OrderID]],tbl_Order[OrderID],tbl_Order[CustomerID])</f>
        <v>CUST0706</v>
      </c>
    </row>
    <row r="186" spans="1:9" x14ac:dyDescent="0.4">
      <c r="A186" t="s">
        <v>241</v>
      </c>
      <c r="B186" t="s">
        <v>5</v>
      </c>
      <c r="C186" t="str">
        <f>_xlfn.XLOOKUP(tbl_OrderProduct[[#This Row],[ProductID]],tbl_Product[ProductID],tbl_Product[Category])</f>
        <v>Strategy</v>
      </c>
      <c r="D186">
        <v>1</v>
      </c>
      <c r="E186" s="3">
        <f>_xlfn.XLOOKUP(tbl_OrderProduct[[#This Row],[ProductID]],tbl_Product[ProductID],tbl_Product[ListPrice])*tbl_OrderProduct[[#This Row],[Quantity]]</f>
        <v>49.95</v>
      </c>
      <c r="F186">
        <f>_xlfn.XLOOKUP(tbl_OrderProduct[[#This Row],[OrderID]],tbl_Order[OrderID],tbl_Order[Order Year])</f>
        <v>2016</v>
      </c>
      <c r="G186" t="str">
        <f>_xlfn.XLOOKUP(tbl_OrderProduct[[#This Row],[OrderID]],tbl_Order[OrderID],tbl_Order[Order Month Name])</f>
        <v>Jun</v>
      </c>
      <c r="H186" t="str">
        <f>_xlfn.XLOOKUP(tbl_OrderProduct[[#This Row],[ProductID]],tbl_Product[ProductID],tbl_Product[ProductName])</f>
        <v>Power B.I. the Board Game</v>
      </c>
      <c r="I186" t="str">
        <f>_xlfn.XLOOKUP(tbl_OrderProduct[[#This Row],[OrderID]],tbl_Order[OrderID],tbl_Order[CustomerID])</f>
        <v>CUST0706</v>
      </c>
    </row>
    <row r="187" spans="1:9" x14ac:dyDescent="0.4">
      <c r="A187" t="s">
        <v>241</v>
      </c>
      <c r="B187" t="s">
        <v>152</v>
      </c>
      <c r="C187" t="str">
        <f>_xlfn.XLOOKUP(tbl_OrderProduct[[#This Row],[ProductID]],tbl_Product[ProductID],tbl_Product[Category])</f>
        <v>Party</v>
      </c>
      <c r="D187">
        <v>2</v>
      </c>
      <c r="E187" s="3">
        <f>_xlfn.XLOOKUP(tbl_OrderProduct[[#This Row],[ProductID]],tbl_Product[ProductID],tbl_Product[ListPrice])*tbl_OrderProduct[[#This Row],[Quantity]]</f>
        <v>119.9</v>
      </c>
      <c r="F187">
        <f>_xlfn.XLOOKUP(tbl_OrderProduct[[#This Row],[OrderID]],tbl_Order[OrderID],tbl_Order[Order Year])</f>
        <v>2016</v>
      </c>
      <c r="G187" t="str">
        <f>_xlfn.XLOOKUP(tbl_OrderProduct[[#This Row],[OrderID]],tbl_Order[OrderID],tbl_Order[Order Month Name])</f>
        <v>Jun</v>
      </c>
      <c r="H187" t="str">
        <f>_xlfn.XLOOKUP(tbl_OrderProduct[[#This Row],[ProductID]],tbl_Product[ProductID],tbl_Product[ProductName])</f>
        <v>Formulate!</v>
      </c>
      <c r="I187" t="str">
        <f>_xlfn.XLOOKUP(tbl_OrderProduct[[#This Row],[OrderID]],tbl_Order[OrderID],tbl_Order[CustomerID])</f>
        <v>CUST0706</v>
      </c>
    </row>
    <row r="188" spans="1:9" x14ac:dyDescent="0.4">
      <c r="A188" t="s">
        <v>241</v>
      </c>
      <c r="B188" t="s">
        <v>165</v>
      </c>
      <c r="C188" t="str">
        <f>_xlfn.XLOOKUP(tbl_OrderProduct[[#This Row],[ProductID]],tbl_Product[ProductID],tbl_Product[Category])</f>
        <v>Party</v>
      </c>
      <c r="D188">
        <v>1</v>
      </c>
      <c r="E188" s="3">
        <f>_xlfn.XLOOKUP(tbl_OrderProduct[[#This Row],[ProductID]],tbl_Product[ProductID],tbl_Product[ListPrice])*tbl_OrderProduct[[#This Row],[Quantity]]</f>
        <v>26.49</v>
      </c>
      <c r="F188">
        <f>_xlfn.XLOOKUP(tbl_OrderProduct[[#This Row],[OrderID]],tbl_Order[OrderID],tbl_Order[Order Year])</f>
        <v>2016</v>
      </c>
      <c r="G188" t="str">
        <f>_xlfn.XLOOKUP(tbl_OrderProduct[[#This Row],[OrderID]],tbl_Order[OrderID],tbl_Order[Order Month Name])</f>
        <v>Jun</v>
      </c>
      <c r="H188" t="str">
        <f>_xlfn.XLOOKUP(tbl_OrderProduct[[#This Row],[ProductID]],tbl_Product[ProductID],tbl_Product[ProductName])</f>
        <v>Dashboard Wavelength</v>
      </c>
      <c r="I188" t="str">
        <f>_xlfn.XLOOKUP(tbl_OrderProduct[[#This Row],[OrderID]],tbl_Order[OrderID],tbl_Order[CustomerID])</f>
        <v>CUST0706</v>
      </c>
    </row>
    <row r="189" spans="1:9" x14ac:dyDescent="0.4">
      <c r="A189" t="s">
        <v>242</v>
      </c>
      <c r="B189" t="s">
        <v>9</v>
      </c>
      <c r="C189" t="str">
        <f>_xlfn.XLOOKUP(tbl_OrderProduct[[#This Row],[ProductID]],tbl_Product[ProductID],tbl_Product[Category])</f>
        <v>Strategy</v>
      </c>
      <c r="D189">
        <v>1</v>
      </c>
      <c r="E189" s="3">
        <f>_xlfn.XLOOKUP(tbl_OrderProduct[[#This Row],[ProductID]],tbl_Product[ProductID],tbl_Product[ListPrice])*tbl_OrderProduct[[#This Row],[Quantity]]</f>
        <v>73.95</v>
      </c>
      <c r="F189">
        <f>_xlfn.XLOOKUP(tbl_OrderProduct[[#This Row],[OrderID]],tbl_Order[OrderID],tbl_Order[Order Year])</f>
        <v>2016</v>
      </c>
      <c r="G189" t="str">
        <f>_xlfn.XLOOKUP(tbl_OrderProduct[[#This Row],[OrderID]],tbl_Order[OrderID],tbl_Order[Order Month Name])</f>
        <v>Jun</v>
      </c>
      <c r="H189" t="str">
        <f>_xlfn.XLOOKUP(tbl_OrderProduct[[#This Row],[ProductID]],tbl_Product[ProductID],tbl_Product[ProductName])</f>
        <v>Tiny Epic Formulas</v>
      </c>
      <c r="I189" t="str">
        <f>_xlfn.XLOOKUP(tbl_OrderProduct[[#This Row],[OrderID]],tbl_Order[OrderID],tbl_Order[CustomerID])</f>
        <v>CUST0795</v>
      </c>
    </row>
    <row r="190" spans="1:9" x14ac:dyDescent="0.4">
      <c r="A190" t="s">
        <v>242</v>
      </c>
      <c r="B190" t="s">
        <v>156</v>
      </c>
      <c r="C190" t="str">
        <f>_xlfn.XLOOKUP(tbl_OrderProduct[[#This Row],[ProductID]],tbl_Product[ProductID],tbl_Product[Category])</f>
        <v>Strategy</v>
      </c>
      <c r="D190">
        <v>2</v>
      </c>
      <c r="E190" s="3">
        <f>_xlfn.XLOOKUP(tbl_OrderProduct[[#This Row],[ProductID]],tbl_Product[ProductID],tbl_Product[ListPrice])*tbl_OrderProduct[[#This Row],[Quantity]]</f>
        <v>81.98</v>
      </c>
      <c r="F190">
        <f>_xlfn.XLOOKUP(tbl_OrderProduct[[#This Row],[OrderID]],tbl_Order[OrderID],tbl_Order[Order Year])</f>
        <v>2016</v>
      </c>
      <c r="G190" t="str">
        <f>_xlfn.XLOOKUP(tbl_OrderProduct[[#This Row],[OrderID]],tbl_Order[OrderID],tbl_Order[Order Month Name])</f>
        <v>Jun</v>
      </c>
      <c r="H190" t="str">
        <f>_xlfn.XLOOKUP(tbl_OrderProduct[[#This Row],[ProductID]],tbl_Product[ProductID],tbl_Product[ProductName])</f>
        <v>Cells of Caledonia</v>
      </c>
      <c r="I190" t="str">
        <f>_xlfn.XLOOKUP(tbl_OrderProduct[[#This Row],[OrderID]],tbl_Order[OrderID],tbl_Order[CustomerID])</f>
        <v>CUST0795</v>
      </c>
    </row>
    <row r="191" spans="1:9" x14ac:dyDescent="0.4">
      <c r="A191" t="s">
        <v>242</v>
      </c>
      <c r="B191" t="s">
        <v>142</v>
      </c>
      <c r="C191" t="str">
        <f>_xlfn.XLOOKUP(tbl_OrderProduct[[#This Row],[ProductID]],tbl_Product[ProductID],tbl_Product[Category])</f>
        <v>Classic</v>
      </c>
      <c r="D191">
        <v>2</v>
      </c>
      <c r="E191" s="3">
        <f>_xlfn.XLOOKUP(tbl_OrderProduct[[#This Row],[ProductID]],tbl_Product[ProductID],tbl_Product[ListPrice])*tbl_OrderProduct[[#This Row],[Quantity]]</f>
        <v>98.98</v>
      </c>
      <c r="F191">
        <f>_xlfn.XLOOKUP(tbl_OrderProduct[[#This Row],[OrderID]],tbl_Order[OrderID],tbl_Order[Order Year])</f>
        <v>2016</v>
      </c>
      <c r="G191" t="str">
        <f>_xlfn.XLOOKUP(tbl_OrderProduct[[#This Row],[OrderID]],tbl_Order[OrderID],tbl_Order[Order Month Name])</f>
        <v>Jun</v>
      </c>
      <c r="H191" t="str">
        <f>_xlfn.XLOOKUP(tbl_OrderProduct[[#This Row],[ProductID]],tbl_Product[ProductID],tbl_Product[ProductName])</f>
        <v>Don't Wake the Stakeholders</v>
      </c>
      <c r="I191" t="str">
        <f>_xlfn.XLOOKUP(tbl_OrderProduct[[#This Row],[OrderID]],tbl_Order[OrderID],tbl_Order[CustomerID])</f>
        <v>CUST0795</v>
      </c>
    </row>
    <row r="192" spans="1:9" x14ac:dyDescent="0.4">
      <c r="A192" t="s">
        <v>242</v>
      </c>
      <c r="B192" t="s">
        <v>134</v>
      </c>
      <c r="C192" t="str">
        <f>_xlfn.XLOOKUP(tbl_OrderProduct[[#This Row],[ProductID]],tbl_Product[ProductID],tbl_Product[Category])</f>
        <v>Co-op</v>
      </c>
      <c r="D192">
        <v>1</v>
      </c>
      <c r="E192" s="3">
        <f>_xlfn.XLOOKUP(tbl_OrderProduct[[#This Row],[ProductID]],tbl_Product[ProductID],tbl_Product[ListPrice])*tbl_OrderProduct[[#This Row],[Quantity]]</f>
        <v>33.5</v>
      </c>
      <c r="F192">
        <f>_xlfn.XLOOKUP(tbl_OrderProduct[[#This Row],[OrderID]],tbl_Order[OrderID],tbl_Order[Order Year])</f>
        <v>2016</v>
      </c>
      <c r="G192" t="str">
        <f>_xlfn.XLOOKUP(tbl_OrderProduct[[#This Row],[OrderID]],tbl_Order[OrderID],tbl_Order[Order Month Name])</f>
        <v>Jun</v>
      </c>
      <c r="H192" t="str">
        <f>_xlfn.XLOOKUP(tbl_OrderProduct[[#This Row],[ProductID]],tbl_Product[ProductID],tbl_Product[ProductName])</f>
        <v>The Spill: Data Breach</v>
      </c>
      <c r="I192" t="str">
        <f>_xlfn.XLOOKUP(tbl_OrderProduct[[#This Row],[OrderID]],tbl_Order[OrderID],tbl_Order[CustomerID])</f>
        <v>CUST0795</v>
      </c>
    </row>
    <row r="193" spans="1:9" x14ac:dyDescent="0.4">
      <c r="A193" t="s">
        <v>242</v>
      </c>
      <c r="B193" t="s">
        <v>155</v>
      </c>
      <c r="C193" t="str">
        <f>_xlfn.XLOOKUP(tbl_OrderProduct[[#This Row],[ProductID]],tbl_Product[ProductID],tbl_Product[Category])</f>
        <v>Strategy</v>
      </c>
      <c r="D193">
        <v>1</v>
      </c>
      <c r="E193" s="3">
        <f>_xlfn.XLOOKUP(tbl_OrderProduct[[#This Row],[ProductID]],tbl_Product[ProductID],tbl_Product[ListPrice])*tbl_OrderProduct[[#This Row],[Quantity]]</f>
        <v>27</v>
      </c>
      <c r="F193">
        <f>_xlfn.XLOOKUP(tbl_OrderProduct[[#This Row],[OrderID]],tbl_Order[OrderID],tbl_Order[Order Year])</f>
        <v>2016</v>
      </c>
      <c r="G193" t="str">
        <f>_xlfn.XLOOKUP(tbl_OrderProduct[[#This Row],[OrderID]],tbl_Order[OrderID],tbl_Order[Order Month Name])</f>
        <v>Jun</v>
      </c>
      <c r="H193" t="str">
        <f>_xlfn.XLOOKUP(tbl_OrderProduct[[#This Row],[ProductID]],tbl_Product[ProductID],tbl_Product[ProductName])</f>
        <v>Depreciation Trail</v>
      </c>
      <c r="I193" t="str">
        <f>_xlfn.XLOOKUP(tbl_OrderProduct[[#This Row],[OrderID]],tbl_Order[OrderID],tbl_Order[CustomerID])</f>
        <v>CUST0795</v>
      </c>
    </row>
    <row r="194" spans="1:9" x14ac:dyDescent="0.4">
      <c r="A194" t="s">
        <v>243</v>
      </c>
      <c r="B194" t="s">
        <v>147</v>
      </c>
      <c r="C194" t="str">
        <f>_xlfn.XLOOKUP(tbl_OrderProduct[[#This Row],[ProductID]],tbl_Product[ProductID],tbl_Product[Category])</f>
        <v>Classic</v>
      </c>
      <c r="D194">
        <v>2</v>
      </c>
      <c r="E194" s="3">
        <f>_xlfn.XLOOKUP(tbl_OrderProduct[[#This Row],[ProductID]],tbl_Product[ProductID],tbl_Product[ListPrice])*tbl_OrderProduct[[#This Row],[Quantity]]</f>
        <v>81.900000000000006</v>
      </c>
      <c r="F194">
        <f>_xlfn.XLOOKUP(tbl_OrderProduct[[#This Row],[OrderID]],tbl_Order[OrderID],tbl_Order[Order Year])</f>
        <v>2016</v>
      </c>
      <c r="G194" t="str">
        <f>_xlfn.XLOOKUP(tbl_OrderProduct[[#This Row],[OrderID]],tbl_Order[OrderID],tbl_Order[Order Month Name])</f>
        <v>Jun</v>
      </c>
      <c r="H194" t="str">
        <f>_xlfn.XLOOKUP(tbl_OrderProduct[[#This Row],[ProductID]],tbl_Product[ProductID],tbl_Product[ProductName])</f>
        <v>Formula Scrabble</v>
      </c>
      <c r="I194" t="str">
        <f>_xlfn.XLOOKUP(tbl_OrderProduct[[#This Row],[OrderID]],tbl_Order[OrderID],tbl_Order[CustomerID])</f>
        <v>CUST0502</v>
      </c>
    </row>
    <row r="195" spans="1:9" x14ac:dyDescent="0.4">
      <c r="A195" t="s">
        <v>243</v>
      </c>
      <c r="B195" t="s">
        <v>142</v>
      </c>
      <c r="C195" t="str">
        <f>_xlfn.XLOOKUP(tbl_OrderProduct[[#This Row],[ProductID]],tbl_Product[ProductID],tbl_Product[Category])</f>
        <v>Classic</v>
      </c>
      <c r="D195">
        <v>1</v>
      </c>
      <c r="E195" s="3">
        <f>_xlfn.XLOOKUP(tbl_OrderProduct[[#This Row],[ProductID]],tbl_Product[ProductID],tbl_Product[ListPrice])*tbl_OrderProduct[[#This Row],[Quantity]]</f>
        <v>49.49</v>
      </c>
      <c r="F195">
        <f>_xlfn.XLOOKUP(tbl_OrderProduct[[#This Row],[OrderID]],tbl_Order[OrderID],tbl_Order[Order Year])</f>
        <v>2016</v>
      </c>
      <c r="G195" t="str">
        <f>_xlfn.XLOOKUP(tbl_OrderProduct[[#This Row],[OrderID]],tbl_Order[OrderID],tbl_Order[Order Month Name])</f>
        <v>Jun</v>
      </c>
      <c r="H195" t="str">
        <f>_xlfn.XLOOKUP(tbl_OrderProduct[[#This Row],[ProductID]],tbl_Product[ProductID],tbl_Product[ProductName])</f>
        <v>Don't Wake the Stakeholders</v>
      </c>
      <c r="I195" t="str">
        <f>_xlfn.XLOOKUP(tbl_OrderProduct[[#This Row],[OrderID]],tbl_Order[OrderID],tbl_Order[CustomerID])</f>
        <v>CUST0502</v>
      </c>
    </row>
    <row r="196" spans="1:9" x14ac:dyDescent="0.4">
      <c r="A196" t="s">
        <v>244</v>
      </c>
      <c r="B196" t="s">
        <v>10</v>
      </c>
      <c r="C196" t="str">
        <f>_xlfn.XLOOKUP(tbl_OrderProduct[[#This Row],[ProductID]],tbl_Product[ProductID],tbl_Product[Category])</f>
        <v>Party</v>
      </c>
      <c r="D196">
        <v>1</v>
      </c>
      <c r="E196" s="3">
        <f>_xlfn.XLOOKUP(tbl_OrderProduct[[#This Row],[ProductID]],tbl_Product[ProductID],tbl_Product[ListPrice])*tbl_OrderProduct[[#This Row],[Quantity]]</f>
        <v>49</v>
      </c>
      <c r="F196">
        <f>_xlfn.XLOOKUP(tbl_OrderProduct[[#This Row],[OrderID]],tbl_Order[OrderID],tbl_Order[Order Year])</f>
        <v>2016</v>
      </c>
      <c r="G196" t="str">
        <f>_xlfn.XLOOKUP(tbl_OrderProduct[[#This Row],[OrderID]],tbl_Order[OrderID],tbl_Order[Order Month Name])</f>
        <v>Jun</v>
      </c>
      <c r="H196" t="str">
        <f>_xlfn.XLOOKUP(tbl_OrderProduct[[#This Row],[ProductID]],tbl_Product[ProductID],tbl_Product[ProductName])</f>
        <v>Pivot or Perish</v>
      </c>
      <c r="I196" t="str">
        <f>_xlfn.XLOOKUP(tbl_OrderProduct[[#This Row],[OrderID]],tbl_Order[OrderID],tbl_Order[CustomerID])</f>
        <v>CUST0646</v>
      </c>
    </row>
    <row r="197" spans="1:9" x14ac:dyDescent="0.4">
      <c r="A197" t="s">
        <v>244</v>
      </c>
      <c r="B197" t="s">
        <v>138</v>
      </c>
      <c r="C197" t="str">
        <f>_xlfn.XLOOKUP(tbl_OrderProduct[[#This Row],[ProductID]],tbl_Product[ProductID],tbl_Product[Category])</f>
        <v>Classic</v>
      </c>
      <c r="D197">
        <v>1</v>
      </c>
      <c r="E197" s="3">
        <f>_xlfn.XLOOKUP(tbl_OrderProduct[[#This Row],[ProductID]],tbl_Product[ProductID],tbl_Product[ListPrice])*tbl_OrderProduct[[#This Row],[Quantity]]</f>
        <v>62</v>
      </c>
      <c r="F197">
        <f>_xlfn.XLOOKUP(tbl_OrderProduct[[#This Row],[OrderID]],tbl_Order[OrderID],tbl_Order[Order Year])</f>
        <v>2016</v>
      </c>
      <c r="G197" t="str">
        <f>_xlfn.XLOOKUP(tbl_OrderProduct[[#This Row],[OrderID]],tbl_Order[OrderID],tbl_Order[Order Month Name])</f>
        <v>Jun</v>
      </c>
      <c r="H197" t="str">
        <f>_xlfn.XLOOKUP(tbl_OrderProduct[[#This Row],[ProductID]],tbl_Product[ProductID],tbl_Product[ProductName])</f>
        <v>YahtSheets</v>
      </c>
      <c r="I197" t="str">
        <f>_xlfn.XLOOKUP(tbl_OrderProduct[[#This Row],[OrderID]],tbl_Order[OrderID],tbl_Order[CustomerID])</f>
        <v>CUST0646</v>
      </c>
    </row>
    <row r="198" spans="1:9" x14ac:dyDescent="0.4">
      <c r="A198" t="s">
        <v>245</v>
      </c>
      <c r="B198" t="s">
        <v>133</v>
      </c>
      <c r="C198" t="str">
        <f>_xlfn.XLOOKUP(tbl_OrderProduct[[#This Row],[ProductID]],tbl_Product[ProductID],tbl_Product[Category])</f>
        <v>Adventure</v>
      </c>
      <c r="D198">
        <v>1</v>
      </c>
      <c r="E198" s="3">
        <f>_xlfn.XLOOKUP(tbl_OrderProduct[[#This Row],[ProductID]],tbl_Product[ProductID],tbl_Product[ListPrice])*tbl_OrderProduct[[#This Row],[Quantity]]</f>
        <v>23.95</v>
      </c>
      <c r="F198">
        <f>_xlfn.XLOOKUP(tbl_OrderProduct[[#This Row],[OrderID]],tbl_Order[OrderID],tbl_Order[Order Year])</f>
        <v>2016</v>
      </c>
      <c r="G198" t="str">
        <f>_xlfn.XLOOKUP(tbl_OrderProduct[[#This Row],[OrderID]],tbl_Order[OrderID],tbl_Order[Order Month Name])</f>
        <v>Jul</v>
      </c>
      <c r="H198" t="str">
        <f>_xlfn.XLOOKUP(tbl_OrderProduct[[#This Row],[ProductID]],tbl_Product[ProductID],tbl_Product[ProductName])</f>
        <v>DataCraft: Fields &amp; Measures</v>
      </c>
      <c r="I198" t="str">
        <f>_xlfn.XLOOKUP(tbl_OrderProduct[[#This Row],[OrderID]],tbl_Order[OrderID],tbl_Order[CustomerID])</f>
        <v>CUST1184</v>
      </c>
    </row>
    <row r="199" spans="1:9" x14ac:dyDescent="0.4">
      <c r="A199" t="s">
        <v>245</v>
      </c>
      <c r="B199" t="s">
        <v>149</v>
      </c>
      <c r="C199" t="str">
        <f>_xlfn.XLOOKUP(tbl_OrderProduct[[#This Row],[ProductID]],tbl_Product[ProductID],tbl_Product[Category])</f>
        <v>Co-op</v>
      </c>
      <c r="D199">
        <v>2</v>
      </c>
      <c r="E199" s="3">
        <f>_xlfn.XLOOKUP(tbl_OrderProduct[[#This Row],[ProductID]],tbl_Product[ProductID],tbl_Product[ListPrice])*tbl_OrderProduct[[#This Row],[Quantity]]</f>
        <v>41.98</v>
      </c>
      <c r="F199">
        <f>_xlfn.XLOOKUP(tbl_OrderProduct[[#This Row],[OrderID]],tbl_Order[OrderID],tbl_Order[Order Year])</f>
        <v>2016</v>
      </c>
      <c r="G199" t="str">
        <f>_xlfn.XLOOKUP(tbl_OrderProduct[[#This Row],[OrderID]],tbl_Order[OrderID],tbl_Order[Order Month Name])</f>
        <v>Jul</v>
      </c>
      <c r="H199" t="str">
        <f>_xlfn.XLOOKUP(tbl_OrderProduct[[#This Row],[ProductID]],tbl_Product[ProductID],tbl_Product[ProductName])</f>
        <v>Pandemic: #REF! Outbreak</v>
      </c>
      <c r="I199" t="str">
        <f>_xlfn.XLOOKUP(tbl_OrderProduct[[#This Row],[OrderID]],tbl_Order[OrderID],tbl_Order[CustomerID])</f>
        <v>CUST1184</v>
      </c>
    </row>
    <row r="200" spans="1:9" x14ac:dyDescent="0.4">
      <c r="A200" t="s">
        <v>246</v>
      </c>
      <c r="B200" t="s">
        <v>7</v>
      </c>
      <c r="C200" t="str">
        <f>_xlfn.XLOOKUP(tbl_OrderProduct[[#This Row],[ProductID]],tbl_Product[ProductID],tbl_Product[Category])</f>
        <v>Strategy</v>
      </c>
      <c r="D200">
        <v>3</v>
      </c>
      <c r="E200" s="3">
        <f>_xlfn.XLOOKUP(tbl_OrderProduct[[#This Row],[ProductID]],tbl_Product[ProductID],tbl_Product[ListPrice])*tbl_OrderProduct[[#This Row],[Quantity]]</f>
        <v>159</v>
      </c>
      <c r="F200">
        <f>_xlfn.XLOOKUP(tbl_OrderProduct[[#This Row],[OrderID]],tbl_Order[OrderID],tbl_Order[Order Year])</f>
        <v>2016</v>
      </c>
      <c r="G200" t="str">
        <f>_xlfn.XLOOKUP(tbl_OrderProduct[[#This Row],[OrderID]],tbl_Order[OrderID],tbl_Order[Order Month Name])</f>
        <v>Jul</v>
      </c>
      <c r="H200" t="str">
        <f>_xlfn.XLOOKUP(tbl_OrderProduct[[#This Row],[ProductID]],tbl_Product[ProductID],tbl_Product[ProductName])</f>
        <v>Evercell</v>
      </c>
      <c r="I200" t="str">
        <f>_xlfn.XLOOKUP(tbl_OrderProduct[[#This Row],[OrderID]],tbl_Order[OrderID],tbl_Order[CustomerID])</f>
        <v>CUST0751</v>
      </c>
    </row>
    <row r="201" spans="1:9" x14ac:dyDescent="0.4">
      <c r="A201" t="s">
        <v>246</v>
      </c>
      <c r="B201" t="s">
        <v>141</v>
      </c>
      <c r="C201" t="str">
        <f>_xlfn.XLOOKUP(tbl_OrderProduct[[#This Row],[ProductID]],tbl_Product[ProductID],tbl_Product[Category])</f>
        <v>Strategy</v>
      </c>
      <c r="D201">
        <v>2</v>
      </c>
      <c r="E201" s="3">
        <f>_xlfn.XLOOKUP(tbl_OrderProduct[[#This Row],[ProductID]],tbl_Product[ProductID],tbl_Product[ListPrice])*tbl_OrderProduct[[#This Row],[Quantity]]</f>
        <v>48</v>
      </c>
      <c r="F201">
        <f>_xlfn.XLOOKUP(tbl_OrderProduct[[#This Row],[OrderID]],tbl_Order[OrderID],tbl_Order[Order Year])</f>
        <v>2016</v>
      </c>
      <c r="G201" t="str">
        <f>_xlfn.XLOOKUP(tbl_OrderProduct[[#This Row],[OrderID]],tbl_Order[OrderID],tbl_Order[Order Month Name])</f>
        <v>Jul</v>
      </c>
      <c r="H201" t="str">
        <f>_xlfn.XLOOKUP(tbl_OrderProduct[[#This Row],[ProductID]],tbl_Product[ProductID],tbl_Product[ProductName])</f>
        <v>Wingspanalytics</v>
      </c>
      <c r="I201" t="str">
        <f>_xlfn.XLOOKUP(tbl_OrderProduct[[#This Row],[OrderID]],tbl_Order[OrderID],tbl_Order[CustomerID])</f>
        <v>CUST0751</v>
      </c>
    </row>
    <row r="202" spans="1:9" x14ac:dyDescent="0.4">
      <c r="A202" t="s">
        <v>246</v>
      </c>
      <c r="B202" t="s">
        <v>137</v>
      </c>
      <c r="C202" t="str">
        <f>_xlfn.XLOOKUP(tbl_OrderProduct[[#This Row],[ProductID]],tbl_Product[ProductID],tbl_Product[Category])</f>
        <v>Classic</v>
      </c>
      <c r="D202">
        <v>1</v>
      </c>
      <c r="E202" s="3">
        <f>_xlfn.XLOOKUP(tbl_OrderProduct[[#This Row],[ProductID]],tbl_Product[ProductID],tbl_Product[ListPrice])*tbl_OrderProduct[[#This Row],[Quantity]]</f>
        <v>70.989999999999995</v>
      </c>
      <c r="F202">
        <f>_xlfn.XLOOKUP(tbl_OrderProduct[[#This Row],[OrderID]],tbl_Order[OrderID],tbl_Order[Order Year])</f>
        <v>2016</v>
      </c>
      <c r="G202" t="str">
        <f>_xlfn.XLOOKUP(tbl_OrderProduct[[#This Row],[OrderID]],tbl_Order[OrderID],tbl_Order[Order Month Name])</f>
        <v>Jul</v>
      </c>
      <c r="H202" t="str">
        <f>_xlfn.XLOOKUP(tbl_OrderProduct[[#This Row],[ProductID]],tbl_Product[ProductID],tbl_Product[ProductName])</f>
        <v>Ticket to Ride: Financial Express</v>
      </c>
      <c r="I202" t="str">
        <f>_xlfn.XLOOKUP(tbl_OrderProduct[[#This Row],[OrderID]],tbl_Order[OrderID],tbl_Order[CustomerID])</f>
        <v>CUST0751</v>
      </c>
    </row>
    <row r="203" spans="1:9" x14ac:dyDescent="0.4">
      <c r="A203" t="s">
        <v>247</v>
      </c>
      <c r="B203" t="s">
        <v>139</v>
      </c>
      <c r="C203" t="str">
        <f>_xlfn.XLOOKUP(tbl_OrderProduct[[#This Row],[ProductID]],tbl_Product[ProductID],tbl_Product[Category])</f>
        <v>Strategy</v>
      </c>
      <c r="D203">
        <v>3</v>
      </c>
      <c r="E203" s="3">
        <f>_xlfn.XLOOKUP(tbl_OrderProduct[[#This Row],[ProductID]],tbl_Product[ProductID],tbl_Product[ListPrice])*tbl_OrderProduct[[#This Row],[Quantity]]</f>
        <v>164.97</v>
      </c>
      <c r="F203">
        <f>_xlfn.XLOOKUP(tbl_OrderProduct[[#This Row],[OrderID]],tbl_Order[OrderID],tbl_Order[Order Year])</f>
        <v>2016</v>
      </c>
      <c r="G203" t="str">
        <f>_xlfn.XLOOKUP(tbl_OrderProduct[[#This Row],[OrderID]],tbl_Order[OrderID],tbl_Order[Order Month Name])</f>
        <v>Jul</v>
      </c>
      <c r="H203" t="str">
        <f>_xlfn.XLOOKUP(tbl_OrderProduct[[#This Row],[ProductID]],tbl_Product[ProductID],tbl_Product[ProductName])</f>
        <v>Azul: Pie Chart Edition</v>
      </c>
      <c r="I203" t="str">
        <f>_xlfn.XLOOKUP(tbl_OrderProduct[[#This Row],[OrderID]],tbl_Order[OrderID],tbl_Order[CustomerID])</f>
        <v>CUST0685</v>
      </c>
    </row>
    <row r="204" spans="1:9" x14ac:dyDescent="0.4">
      <c r="A204" t="s">
        <v>247</v>
      </c>
      <c r="B204" t="s">
        <v>6</v>
      </c>
      <c r="C204" t="str">
        <f>_xlfn.XLOOKUP(tbl_OrderProduct[[#This Row],[ProductID]],tbl_Product[ProductID],tbl_Product[Category])</f>
        <v>Adventure</v>
      </c>
      <c r="D204">
        <v>1</v>
      </c>
      <c r="E204" s="3">
        <f>_xlfn.XLOOKUP(tbl_OrderProduct[[#This Row],[ProductID]],tbl_Product[ProductID],tbl_Product[ListPrice])*tbl_OrderProduct[[#This Row],[Quantity]]</f>
        <v>17</v>
      </c>
      <c r="F204">
        <f>_xlfn.XLOOKUP(tbl_OrderProduct[[#This Row],[OrderID]],tbl_Order[OrderID],tbl_Order[Order Year])</f>
        <v>2016</v>
      </c>
      <c r="G204" t="str">
        <f>_xlfn.XLOOKUP(tbl_OrderProduct[[#This Row],[OrderID]],tbl_Order[OrderID],tbl_Order[Order Month Name])</f>
        <v>Jul</v>
      </c>
      <c r="H204" t="str">
        <f>_xlfn.XLOOKUP(tbl_OrderProduct[[#This Row],[ProductID]],tbl_Product[ProductID],tbl_Product[ProductName])</f>
        <v>Pivot &amp; Paper</v>
      </c>
      <c r="I204" t="str">
        <f>_xlfn.XLOOKUP(tbl_OrderProduct[[#This Row],[OrderID]],tbl_Order[OrderID],tbl_Order[CustomerID])</f>
        <v>CUST0685</v>
      </c>
    </row>
    <row r="205" spans="1:9" x14ac:dyDescent="0.4">
      <c r="A205" t="s">
        <v>247</v>
      </c>
      <c r="B205" t="s">
        <v>129</v>
      </c>
      <c r="C205" t="str">
        <f>_xlfn.XLOOKUP(tbl_OrderProduct[[#This Row],[ProductID]],tbl_Product[ProductID],tbl_Product[Category])</f>
        <v>Party</v>
      </c>
      <c r="D205">
        <v>1</v>
      </c>
      <c r="E205" s="3">
        <f>_xlfn.XLOOKUP(tbl_OrderProduct[[#This Row],[ProductID]],tbl_Product[ProductID],tbl_Product[ListPrice])*tbl_OrderProduct[[#This Row],[Quantity]]</f>
        <v>49.49</v>
      </c>
      <c r="F205">
        <f>_xlfn.XLOOKUP(tbl_OrderProduct[[#This Row],[OrderID]],tbl_Order[OrderID],tbl_Order[Order Year])</f>
        <v>2016</v>
      </c>
      <c r="G205" t="str">
        <f>_xlfn.XLOOKUP(tbl_OrderProduct[[#This Row],[OrderID]],tbl_Order[OrderID],tbl_Order[Order Month Name])</f>
        <v>Jul</v>
      </c>
      <c r="H205" t="str">
        <f>_xlfn.XLOOKUP(tbl_OrderProduct[[#This Row],[ProductID]],tbl_Product[ProductID],tbl_Product[ProductName])</f>
        <v>Fieldnames</v>
      </c>
      <c r="I205" t="str">
        <f>_xlfn.XLOOKUP(tbl_OrderProduct[[#This Row],[OrderID]],tbl_Order[OrderID],tbl_Order[CustomerID])</f>
        <v>CUST0685</v>
      </c>
    </row>
    <row r="206" spans="1:9" x14ac:dyDescent="0.4">
      <c r="A206" t="s">
        <v>247</v>
      </c>
      <c r="B206" t="s">
        <v>151</v>
      </c>
      <c r="C206" t="str">
        <f>_xlfn.XLOOKUP(tbl_OrderProduct[[#This Row],[ProductID]],tbl_Product[ProductID],tbl_Product[Category])</f>
        <v>Adventure</v>
      </c>
      <c r="D206">
        <v>1</v>
      </c>
      <c r="E206" s="3">
        <f>_xlfn.XLOOKUP(tbl_OrderProduct[[#This Row],[ProductID]],tbl_Product[ProductID],tbl_Product[ListPrice])*tbl_OrderProduct[[#This Row],[Quantity]]</f>
        <v>60.95</v>
      </c>
      <c r="F206">
        <f>_xlfn.XLOOKUP(tbl_OrderProduct[[#This Row],[OrderID]],tbl_Order[OrderID],tbl_Order[Order Year])</f>
        <v>2016</v>
      </c>
      <c r="G206" t="str">
        <f>_xlfn.XLOOKUP(tbl_OrderProduct[[#This Row],[OrderID]],tbl_Order[OrderID],tbl_Order[Order Month Name])</f>
        <v>Jul</v>
      </c>
      <c r="H206" t="str">
        <f>_xlfn.XLOOKUP(tbl_OrderProduct[[#This Row],[ProductID]],tbl_Product[ProductID],tbl_Product[ProductName])</f>
        <v>Unmatched: Analyst's Edition</v>
      </c>
      <c r="I206" t="str">
        <f>_xlfn.XLOOKUP(tbl_OrderProduct[[#This Row],[OrderID]],tbl_Order[OrderID],tbl_Order[CustomerID])</f>
        <v>CUST0685</v>
      </c>
    </row>
    <row r="207" spans="1:9" x14ac:dyDescent="0.4">
      <c r="A207" t="s">
        <v>247</v>
      </c>
      <c r="B207" t="s">
        <v>144</v>
      </c>
      <c r="C207" t="str">
        <f>_xlfn.XLOOKUP(tbl_OrderProduct[[#This Row],[ProductID]],tbl_Product[ProductID],tbl_Product[Category])</f>
        <v>Strategy</v>
      </c>
      <c r="D207">
        <v>3</v>
      </c>
      <c r="E207" s="3">
        <f>_xlfn.XLOOKUP(tbl_OrderProduct[[#This Row],[ProductID]],tbl_Product[ProductID],tbl_Product[ListPrice])*tbl_OrderProduct[[#This Row],[Quantity]]</f>
        <v>194.85000000000002</v>
      </c>
      <c r="F207">
        <f>_xlfn.XLOOKUP(tbl_OrderProduct[[#This Row],[OrderID]],tbl_Order[OrderID],tbl_Order[Order Year])</f>
        <v>2016</v>
      </c>
      <c r="G207" t="str">
        <f>_xlfn.XLOOKUP(tbl_OrderProduct[[#This Row],[OrderID]],tbl_Order[OrderID],tbl_Order[Order Month Name])</f>
        <v>Jul</v>
      </c>
      <c r="H207" t="str">
        <f>_xlfn.XLOOKUP(tbl_OrderProduct[[#This Row],[ProductID]],tbl_Product[ProductID],tbl_Product[ProductName])</f>
        <v>Between Two Spreadsheets</v>
      </c>
      <c r="I207" t="str">
        <f>_xlfn.XLOOKUP(tbl_OrderProduct[[#This Row],[OrderID]],tbl_Order[OrderID],tbl_Order[CustomerID])</f>
        <v>CUST0685</v>
      </c>
    </row>
    <row r="208" spans="1:9" x14ac:dyDescent="0.4">
      <c r="A208" t="s">
        <v>248</v>
      </c>
      <c r="B208" t="s">
        <v>136</v>
      </c>
      <c r="C208" t="str">
        <f>_xlfn.XLOOKUP(tbl_OrderProduct[[#This Row],[ProductID]],tbl_Product[ProductID],tbl_Product[Category])</f>
        <v>Party</v>
      </c>
      <c r="D208">
        <v>1</v>
      </c>
      <c r="E208" s="3">
        <f>_xlfn.XLOOKUP(tbl_OrderProduct[[#This Row],[ProductID]],tbl_Product[ProductID],tbl_Product[ListPrice])*tbl_OrderProduct[[#This Row],[Quantity]]</f>
        <v>33</v>
      </c>
      <c r="F208">
        <f>_xlfn.XLOOKUP(tbl_OrderProduct[[#This Row],[OrderID]],tbl_Order[OrderID],tbl_Order[Order Year])</f>
        <v>2016</v>
      </c>
      <c r="G208" t="str">
        <f>_xlfn.XLOOKUP(tbl_OrderProduct[[#This Row],[OrderID]],tbl_Order[OrderID],tbl_Order[Order Month Name])</f>
        <v>Jul</v>
      </c>
      <c r="H208" t="str">
        <f>_xlfn.XLOOKUP(tbl_OrderProduct[[#This Row],[ProductID]],tbl_Product[ProductID],tbl_Product[ProductName])</f>
        <v>Don't Split the Data</v>
      </c>
      <c r="I208" t="str">
        <f>_xlfn.XLOOKUP(tbl_OrderProduct[[#This Row],[OrderID]],tbl_Order[OrderID],tbl_Order[CustomerID])</f>
        <v>CUST0034</v>
      </c>
    </row>
    <row r="209" spans="1:9" x14ac:dyDescent="0.4">
      <c r="A209" t="s">
        <v>248</v>
      </c>
      <c r="B209" t="s">
        <v>151</v>
      </c>
      <c r="C209" t="str">
        <f>_xlfn.XLOOKUP(tbl_OrderProduct[[#This Row],[ProductID]],tbl_Product[ProductID],tbl_Product[Category])</f>
        <v>Adventure</v>
      </c>
      <c r="D209">
        <v>1</v>
      </c>
      <c r="E209" s="3">
        <f>_xlfn.XLOOKUP(tbl_OrderProduct[[#This Row],[ProductID]],tbl_Product[ProductID],tbl_Product[ListPrice])*tbl_OrderProduct[[#This Row],[Quantity]]</f>
        <v>60.95</v>
      </c>
      <c r="F209">
        <f>_xlfn.XLOOKUP(tbl_OrderProduct[[#This Row],[OrderID]],tbl_Order[OrderID],tbl_Order[Order Year])</f>
        <v>2016</v>
      </c>
      <c r="G209" t="str">
        <f>_xlfn.XLOOKUP(tbl_OrderProduct[[#This Row],[OrderID]],tbl_Order[OrderID],tbl_Order[Order Month Name])</f>
        <v>Jul</v>
      </c>
      <c r="H209" t="str">
        <f>_xlfn.XLOOKUP(tbl_OrderProduct[[#This Row],[ProductID]],tbl_Product[ProductID],tbl_Product[ProductName])</f>
        <v>Unmatched: Analyst's Edition</v>
      </c>
      <c r="I209" t="str">
        <f>_xlfn.XLOOKUP(tbl_OrderProduct[[#This Row],[OrderID]],tbl_Order[OrderID],tbl_Order[CustomerID])</f>
        <v>CUST0034</v>
      </c>
    </row>
    <row r="210" spans="1:9" x14ac:dyDescent="0.4">
      <c r="A210" t="s">
        <v>249</v>
      </c>
      <c r="B210" t="s">
        <v>10</v>
      </c>
      <c r="C210" t="str">
        <f>_xlfn.XLOOKUP(tbl_OrderProduct[[#This Row],[ProductID]],tbl_Product[ProductID],tbl_Product[Category])</f>
        <v>Party</v>
      </c>
      <c r="D210">
        <v>1</v>
      </c>
      <c r="E210" s="3">
        <f>_xlfn.XLOOKUP(tbl_OrderProduct[[#This Row],[ProductID]],tbl_Product[ProductID],tbl_Product[ListPrice])*tbl_OrderProduct[[#This Row],[Quantity]]</f>
        <v>49</v>
      </c>
      <c r="F210">
        <f>_xlfn.XLOOKUP(tbl_OrderProduct[[#This Row],[OrderID]],tbl_Order[OrderID],tbl_Order[Order Year])</f>
        <v>2016</v>
      </c>
      <c r="G210" t="str">
        <f>_xlfn.XLOOKUP(tbl_OrderProduct[[#This Row],[OrderID]],tbl_Order[OrderID],tbl_Order[Order Month Name])</f>
        <v>Jul</v>
      </c>
      <c r="H210" t="str">
        <f>_xlfn.XLOOKUP(tbl_OrderProduct[[#This Row],[ProductID]],tbl_Product[ProductID],tbl_Product[ProductName])</f>
        <v>Pivot or Perish</v>
      </c>
      <c r="I210" t="str">
        <f>_xlfn.XLOOKUP(tbl_OrderProduct[[#This Row],[OrderID]],tbl_Order[OrderID],tbl_Order[CustomerID])</f>
        <v>CUST0308</v>
      </c>
    </row>
    <row r="211" spans="1:9" x14ac:dyDescent="0.4">
      <c r="A211" t="s">
        <v>250</v>
      </c>
      <c r="B211" t="s">
        <v>138</v>
      </c>
      <c r="C211" t="str">
        <f>_xlfn.XLOOKUP(tbl_OrderProduct[[#This Row],[ProductID]],tbl_Product[ProductID],tbl_Product[Category])</f>
        <v>Classic</v>
      </c>
      <c r="D211">
        <v>1</v>
      </c>
      <c r="E211" s="3">
        <f>_xlfn.XLOOKUP(tbl_OrderProduct[[#This Row],[ProductID]],tbl_Product[ProductID],tbl_Product[ListPrice])*tbl_OrderProduct[[#This Row],[Quantity]]</f>
        <v>62</v>
      </c>
      <c r="F211">
        <f>_xlfn.XLOOKUP(tbl_OrderProduct[[#This Row],[OrderID]],tbl_Order[OrderID],tbl_Order[Order Year])</f>
        <v>2016</v>
      </c>
      <c r="G211" t="str">
        <f>_xlfn.XLOOKUP(tbl_OrderProduct[[#This Row],[OrderID]],tbl_Order[OrderID],tbl_Order[Order Month Name])</f>
        <v>Jul</v>
      </c>
      <c r="H211" t="str">
        <f>_xlfn.XLOOKUP(tbl_OrderProduct[[#This Row],[ProductID]],tbl_Product[ProductID],tbl_Product[ProductName])</f>
        <v>YahtSheets</v>
      </c>
      <c r="I211" t="str">
        <f>_xlfn.XLOOKUP(tbl_OrderProduct[[#This Row],[OrderID]],tbl_Order[OrderID],tbl_Order[CustomerID])</f>
        <v>CUST0318</v>
      </c>
    </row>
    <row r="212" spans="1:9" x14ac:dyDescent="0.4">
      <c r="A212" t="s">
        <v>251</v>
      </c>
      <c r="B212" t="s">
        <v>142</v>
      </c>
      <c r="C212" t="str">
        <f>_xlfn.XLOOKUP(tbl_OrderProduct[[#This Row],[ProductID]],tbl_Product[ProductID],tbl_Product[Category])</f>
        <v>Classic</v>
      </c>
      <c r="D212">
        <v>1</v>
      </c>
      <c r="E212" s="3">
        <f>_xlfn.XLOOKUP(tbl_OrderProduct[[#This Row],[ProductID]],tbl_Product[ProductID],tbl_Product[ListPrice])*tbl_OrderProduct[[#This Row],[Quantity]]</f>
        <v>49.49</v>
      </c>
      <c r="F212">
        <f>_xlfn.XLOOKUP(tbl_OrderProduct[[#This Row],[OrderID]],tbl_Order[OrderID],tbl_Order[Order Year])</f>
        <v>2016</v>
      </c>
      <c r="G212" t="str">
        <f>_xlfn.XLOOKUP(tbl_OrderProduct[[#This Row],[OrderID]],tbl_Order[OrderID],tbl_Order[Order Month Name])</f>
        <v>Jul</v>
      </c>
      <c r="H212" t="str">
        <f>_xlfn.XLOOKUP(tbl_OrderProduct[[#This Row],[ProductID]],tbl_Product[ProductID],tbl_Product[ProductName])</f>
        <v>Don't Wake the Stakeholders</v>
      </c>
      <c r="I212" t="str">
        <f>_xlfn.XLOOKUP(tbl_OrderProduct[[#This Row],[OrderID]],tbl_Order[OrderID],tbl_Order[CustomerID])</f>
        <v>CUST0370</v>
      </c>
    </row>
    <row r="213" spans="1:9" x14ac:dyDescent="0.4">
      <c r="A213" t="s">
        <v>252</v>
      </c>
      <c r="B213" t="s">
        <v>149</v>
      </c>
      <c r="C213" t="str">
        <f>_xlfn.XLOOKUP(tbl_OrderProduct[[#This Row],[ProductID]],tbl_Product[ProductID],tbl_Product[Category])</f>
        <v>Co-op</v>
      </c>
      <c r="D213">
        <v>2</v>
      </c>
      <c r="E213" s="3">
        <f>_xlfn.XLOOKUP(tbl_OrderProduct[[#This Row],[ProductID]],tbl_Product[ProductID],tbl_Product[ListPrice])*tbl_OrderProduct[[#This Row],[Quantity]]</f>
        <v>41.98</v>
      </c>
      <c r="F213">
        <f>_xlfn.XLOOKUP(tbl_OrderProduct[[#This Row],[OrderID]],tbl_Order[OrderID],tbl_Order[Order Year])</f>
        <v>2016</v>
      </c>
      <c r="G213" t="str">
        <f>_xlfn.XLOOKUP(tbl_OrderProduct[[#This Row],[OrderID]],tbl_Order[OrderID],tbl_Order[Order Month Name])</f>
        <v>Jul</v>
      </c>
      <c r="H213" t="str">
        <f>_xlfn.XLOOKUP(tbl_OrderProduct[[#This Row],[ProductID]],tbl_Product[ProductID],tbl_Product[ProductName])</f>
        <v>Pandemic: #REF! Outbreak</v>
      </c>
      <c r="I213" t="str">
        <f>_xlfn.XLOOKUP(tbl_OrderProduct[[#This Row],[OrderID]],tbl_Order[OrderID],tbl_Order[CustomerID])</f>
        <v>CUST0298</v>
      </c>
    </row>
    <row r="214" spans="1:9" x14ac:dyDescent="0.4">
      <c r="A214" t="s">
        <v>252</v>
      </c>
      <c r="B214" t="s">
        <v>2</v>
      </c>
      <c r="C214" t="str">
        <f>_xlfn.XLOOKUP(tbl_OrderProduct[[#This Row],[ProductID]],tbl_Product[ProductID],tbl_Product[Category])</f>
        <v>Strategy</v>
      </c>
      <c r="D214">
        <v>1</v>
      </c>
      <c r="E214" s="3">
        <f>_xlfn.XLOOKUP(tbl_OrderProduct[[#This Row],[ProductID]],tbl_Product[ProductID],tbl_Product[ListPrice])*tbl_OrderProduct[[#This Row],[Quantity]]</f>
        <v>12.95</v>
      </c>
      <c r="F214">
        <f>_xlfn.XLOOKUP(tbl_OrderProduct[[#This Row],[OrderID]],tbl_Order[OrderID],tbl_Order[Order Year])</f>
        <v>2016</v>
      </c>
      <c r="G214" t="str">
        <f>_xlfn.XLOOKUP(tbl_OrderProduct[[#This Row],[OrderID]],tbl_Order[OrderID],tbl_Order[Order Month Name])</f>
        <v>Jul</v>
      </c>
      <c r="H214" t="str">
        <f>_xlfn.XLOOKUP(tbl_OrderProduct[[#This Row],[ProductID]],tbl_Product[ProductID],tbl_Product[ProductName])</f>
        <v>DAX Machina</v>
      </c>
      <c r="I214" t="str">
        <f>_xlfn.XLOOKUP(tbl_OrderProduct[[#This Row],[OrderID]],tbl_Order[OrderID],tbl_Order[CustomerID])</f>
        <v>CUST0298</v>
      </c>
    </row>
    <row r="215" spans="1:9" x14ac:dyDescent="0.4">
      <c r="A215" t="s">
        <v>253</v>
      </c>
      <c r="B215" t="s">
        <v>136</v>
      </c>
      <c r="C215" t="str">
        <f>_xlfn.XLOOKUP(tbl_OrderProduct[[#This Row],[ProductID]],tbl_Product[ProductID],tbl_Product[Category])</f>
        <v>Party</v>
      </c>
      <c r="D215">
        <v>1</v>
      </c>
      <c r="E215" s="3">
        <f>_xlfn.XLOOKUP(tbl_OrderProduct[[#This Row],[ProductID]],tbl_Product[ProductID],tbl_Product[ListPrice])*tbl_OrderProduct[[#This Row],[Quantity]]</f>
        <v>33</v>
      </c>
      <c r="F215">
        <f>_xlfn.XLOOKUP(tbl_OrderProduct[[#This Row],[OrderID]],tbl_Order[OrderID],tbl_Order[Order Year])</f>
        <v>2016</v>
      </c>
      <c r="G215" t="str">
        <f>_xlfn.XLOOKUP(tbl_OrderProduct[[#This Row],[OrderID]],tbl_Order[OrderID],tbl_Order[Order Month Name])</f>
        <v>Jul</v>
      </c>
      <c r="H215" t="str">
        <f>_xlfn.XLOOKUP(tbl_OrderProduct[[#This Row],[ProductID]],tbl_Product[ProductID],tbl_Product[ProductName])</f>
        <v>Don't Split the Data</v>
      </c>
      <c r="I215" t="str">
        <f>_xlfn.XLOOKUP(tbl_OrderProduct[[#This Row],[OrderID]],tbl_Order[OrderID],tbl_Order[CustomerID])</f>
        <v>CUST0808</v>
      </c>
    </row>
    <row r="216" spans="1:9" x14ac:dyDescent="0.4">
      <c r="A216" t="s">
        <v>253</v>
      </c>
      <c r="B216" t="s">
        <v>159</v>
      </c>
      <c r="C216" t="str">
        <f>_xlfn.XLOOKUP(tbl_OrderProduct[[#This Row],[ProductID]],tbl_Product[ProductID],tbl_Product[Category])</f>
        <v>Strategy</v>
      </c>
      <c r="D216">
        <v>2</v>
      </c>
      <c r="E216" s="3">
        <f>_xlfn.XLOOKUP(tbl_OrderProduct[[#This Row],[ProductID]],tbl_Product[ProductID],tbl_Product[ListPrice])*tbl_OrderProduct[[#This Row],[Quantity]]</f>
        <v>116</v>
      </c>
      <c r="F216">
        <f>_xlfn.XLOOKUP(tbl_OrderProduct[[#This Row],[OrderID]],tbl_Order[OrderID],tbl_Order[Order Year])</f>
        <v>2016</v>
      </c>
      <c r="G216" t="str">
        <f>_xlfn.XLOOKUP(tbl_OrderProduct[[#This Row],[OrderID]],tbl_Order[OrderID],tbl_Order[Order Month Name])</f>
        <v>Jul</v>
      </c>
      <c r="H216" t="str">
        <f>_xlfn.XLOOKUP(tbl_OrderProduct[[#This Row],[ProductID]],tbl_Product[ProductID],tbl_Product[ProductName])</f>
        <v>Welcome To … The Dashboard</v>
      </c>
      <c r="I216" t="str">
        <f>_xlfn.XLOOKUP(tbl_OrderProduct[[#This Row],[OrderID]],tbl_Order[OrderID],tbl_Order[CustomerID])</f>
        <v>CUST0808</v>
      </c>
    </row>
    <row r="217" spans="1:9" x14ac:dyDescent="0.4">
      <c r="A217" t="s">
        <v>253</v>
      </c>
      <c r="B217" t="s">
        <v>163</v>
      </c>
      <c r="C217" t="str">
        <f>_xlfn.XLOOKUP(tbl_OrderProduct[[#This Row],[ProductID]],tbl_Product[ProductID],tbl_Product[Category])</f>
        <v>Party</v>
      </c>
      <c r="D217">
        <v>1</v>
      </c>
      <c r="E217" s="3">
        <f>_xlfn.XLOOKUP(tbl_OrderProduct[[#This Row],[ProductID]],tbl_Product[ProductID],tbl_Product[ListPrice])*tbl_OrderProduct[[#This Row],[Quantity]]</f>
        <v>38</v>
      </c>
      <c r="F217">
        <f>_xlfn.XLOOKUP(tbl_OrderProduct[[#This Row],[OrderID]],tbl_Order[OrderID],tbl_Order[Order Year])</f>
        <v>2016</v>
      </c>
      <c r="G217" t="str">
        <f>_xlfn.XLOOKUP(tbl_OrderProduct[[#This Row],[OrderID]],tbl_Order[OrderID],tbl_Order[Order Month Name])</f>
        <v>Jul</v>
      </c>
      <c r="H217" t="str">
        <f>_xlfn.XLOOKUP(tbl_OrderProduct[[#This Row],[ProductID]],tbl_Product[ProductID],tbl_Product[ProductName])</f>
        <v>Charts Against Humanity</v>
      </c>
      <c r="I217" t="str">
        <f>_xlfn.XLOOKUP(tbl_OrderProduct[[#This Row],[OrderID]],tbl_Order[OrderID],tbl_Order[CustomerID])</f>
        <v>CUST0808</v>
      </c>
    </row>
    <row r="218" spans="1:9" x14ac:dyDescent="0.4">
      <c r="A218" t="s">
        <v>253</v>
      </c>
      <c r="B218" t="s">
        <v>149</v>
      </c>
      <c r="C218" t="str">
        <f>_xlfn.XLOOKUP(tbl_OrderProduct[[#This Row],[ProductID]],tbl_Product[ProductID],tbl_Product[Category])</f>
        <v>Co-op</v>
      </c>
      <c r="D218">
        <v>2</v>
      </c>
      <c r="E218" s="3">
        <f>_xlfn.XLOOKUP(tbl_OrderProduct[[#This Row],[ProductID]],tbl_Product[ProductID],tbl_Product[ListPrice])*tbl_OrderProduct[[#This Row],[Quantity]]</f>
        <v>41.98</v>
      </c>
      <c r="F218">
        <f>_xlfn.XLOOKUP(tbl_OrderProduct[[#This Row],[OrderID]],tbl_Order[OrderID],tbl_Order[Order Year])</f>
        <v>2016</v>
      </c>
      <c r="G218" t="str">
        <f>_xlfn.XLOOKUP(tbl_OrderProduct[[#This Row],[OrderID]],tbl_Order[OrderID],tbl_Order[Order Month Name])</f>
        <v>Jul</v>
      </c>
      <c r="H218" t="str">
        <f>_xlfn.XLOOKUP(tbl_OrderProduct[[#This Row],[ProductID]],tbl_Product[ProductID],tbl_Product[ProductName])</f>
        <v>Pandemic: #REF! Outbreak</v>
      </c>
      <c r="I218" t="str">
        <f>_xlfn.XLOOKUP(tbl_OrderProduct[[#This Row],[OrderID]],tbl_Order[OrderID],tbl_Order[CustomerID])</f>
        <v>CUST0808</v>
      </c>
    </row>
    <row r="219" spans="1:9" x14ac:dyDescent="0.4">
      <c r="A219" t="s">
        <v>254</v>
      </c>
      <c r="B219" t="s">
        <v>162</v>
      </c>
      <c r="C219" t="str">
        <f>_xlfn.XLOOKUP(tbl_OrderProduct[[#This Row],[ProductID]],tbl_Product[ProductID],tbl_Product[Category])</f>
        <v>Strategy</v>
      </c>
      <c r="D219">
        <v>1</v>
      </c>
      <c r="E219" s="3">
        <f>_xlfn.XLOOKUP(tbl_OrderProduct[[#This Row],[ProductID]],tbl_Product[ProductID],tbl_Product[ListPrice])*tbl_OrderProduct[[#This Row],[Quantity]]</f>
        <v>17.5</v>
      </c>
      <c r="F219">
        <f>_xlfn.XLOOKUP(tbl_OrderProduct[[#This Row],[OrderID]],tbl_Order[OrderID],tbl_Order[Order Year])</f>
        <v>2016</v>
      </c>
      <c r="G219" t="str">
        <f>_xlfn.XLOOKUP(tbl_OrderProduct[[#This Row],[OrderID]],tbl_Order[OrderID],tbl_Order[Order Month Name])</f>
        <v>Jul</v>
      </c>
      <c r="H219" t="str">
        <f>_xlfn.XLOOKUP(tbl_OrderProduct[[#This Row],[ProductID]],tbl_Product[ProductID],tbl_Product[ProductName])</f>
        <v>Spreadsheet Legacy</v>
      </c>
      <c r="I219" t="str">
        <f>_xlfn.XLOOKUP(tbl_OrderProduct[[#This Row],[OrderID]],tbl_Order[OrderID],tbl_Order[CustomerID])</f>
        <v>CUST1211</v>
      </c>
    </row>
    <row r="220" spans="1:9" x14ac:dyDescent="0.4">
      <c r="A220" t="s">
        <v>254</v>
      </c>
      <c r="B220" t="s">
        <v>138</v>
      </c>
      <c r="C220" t="str">
        <f>_xlfn.XLOOKUP(tbl_OrderProduct[[#This Row],[ProductID]],tbl_Product[ProductID],tbl_Product[Category])</f>
        <v>Classic</v>
      </c>
      <c r="D220">
        <v>1</v>
      </c>
      <c r="E220" s="3">
        <f>_xlfn.XLOOKUP(tbl_OrderProduct[[#This Row],[ProductID]],tbl_Product[ProductID],tbl_Product[ListPrice])*tbl_OrderProduct[[#This Row],[Quantity]]</f>
        <v>62</v>
      </c>
      <c r="F220">
        <f>_xlfn.XLOOKUP(tbl_OrderProduct[[#This Row],[OrderID]],tbl_Order[OrderID],tbl_Order[Order Year])</f>
        <v>2016</v>
      </c>
      <c r="G220" t="str">
        <f>_xlfn.XLOOKUP(tbl_OrderProduct[[#This Row],[OrderID]],tbl_Order[OrderID],tbl_Order[Order Month Name])</f>
        <v>Jul</v>
      </c>
      <c r="H220" t="str">
        <f>_xlfn.XLOOKUP(tbl_OrderProduct[[#This Row],[ProductID]],tbl_Product[ProductID],tbl_Product[ProductName])</f>
        <v>YahtSheets</v>
      </c>
      <c r="I220" t="str">
        <f>_xlfn.XLOOKUP(tbl_OrderProduct[[#This Row],[OrderID]],tbl_Order[OrderID],tbl_Order[CustomerID])</f>
        <v>CUST1211</v>
      </c>
    </row>
    <row r="221" spans="1:9" x14ac:dyDescent="0.4">
      <c r="A221" t="s">
        <v>255</v>
      </c>
      <c r="B221" t="s">
        <v>131</v>
      </c>
      <c r="C221" t="str">
        <f>_xlfn.XLOOKUP(tbl_OrderProduct[[#This Row],[ProductID]],tbl_Product[ProductID],tbl_Product[Category])</f>
        <v>Strategy</v>
      </c>
      <c r="D221">
        <v>1</v>
      </c>
      <c r="E221" s="3">
        <f>_xlfn.XLOOKUP(tbl_OrderProduct[[#This Row],[ProductID]],tbl_Product[ProductID],tbl_Product[ListPrice])*tbl_OrderProduct[[#This Row],[Quantity]]</f>
        <v>49</v>
      </c>
      <c r="F221">
        <f>_xlfn.XLOOKUP(tbl_OrderProduct[[#This Row],[OrderID]],tbl_Order[OrderID],tbl_Order[Order Year])</f>
        <v>2016</v>
      </c>
      <c r="G221" t="str">
        <f>_xlfn.XLOOKUP(tbl_OrderProduct[[#This Row],[OrderID]],tbl_Order[OrderID],tbl_Order[Order Month Name])</f>
        <v>Jul</v>
      </c>
      <c r="H221" t="str">
        <f>_xlfn.XLOOKUP(tbl_OrderProduct[[#This Row],[ProductID]],tbl_Product[ProductID],tbl_Product[ProductName])</f>
        <v>7 Chart Wonders</v>
      </c>
      <c r="I221" t="str">
        <f>_xlfn.XLOOKUP(tbl_OrderProduct[[#This Row],[OrderID]],tbl_Order[OrderID],tbl_Order[CustomerID])</f>
        <v>CUST0644</v>
      </c>
    </row>
    <row r="222" spans="1:9" x14ac:dyDescent="0.4">
      <c r="A222" t="s">
        <v>255</v>
      </c>
      <c r="B222" t="s">
        <v>163</v>
      </c>
      <c r="C222" t="str">
        <f>_xlfn.XLOOKUP(tbl_OrderProduct[[#This Row],[ProductID]],tbl_Product[ProductID],tbl_Product[Category])</f>
        <v>Party</v>
      </c>
      <c r="D222">
        <v>2</v>
      </c>
      <c r="E222" s="3">
        <f>_xlfn.XLOOKUP(tbl_OrderProduct[[#This Row],[ProductID]],tbl_Product[ProductID],tbl_Product[ListPrice])*tbl_OrderProduct[[#This Row],[Quantity]]</f>
        <v>76</v>
      </c>
      <c r="F222">
        <f>_xlfn.XLOOKUP(tbl_OrderProduct[[#This Row],[OrderID]],tbl_Order[OrderID],tbl_Order[Order Year])</f>
        <v>2016</v>
      </c>
      <c r="G222" t="str">
        <f>_xlfn.XLOOKUP(tbl_OrderProduct[[#This Row],[OrderID]],tbl_Order[OrderID],tbl_Order[Order Month Name])</f>
        <v>Jul</v>
      </c>
      <c r="H222" t="str">
        <f>_xlfn.XLOOKUP(tbl_OrderProduct[[#This Row],[ProductID]],tbl_Product[ProductID],tbl_Product[ProductName])</f>
        <v>Charts Against Humanity</v>
      </c>
      <c r="I222" t="str">
        <f>_xlfn.XLOOKUP(tbl_OrderProduct[[#This Row],[OrderID]],tbl_Order[OrderID],tbl_Order[CustomerID])</f>
        <v>CUST0644</v>
      </c>
    </row>
    <row r="223" spans="1:9" x14ac:dyDescent="0.4">
      <c r="A223" t="s">
        <v>256</v>
      </c>
      <c r="B223" t="s">
        <v>165</v>
      </c>
      <c r="C223" t="str">
        <f>_xlfn.XLOOKUP(tbl_OrderProduct[[#This Row],[ProductID]],tbl_Product[ProductID],tbl_Product[Category])</f>
        <v>Party</v>
      </c>
      <c r="D223">
        <v>1</v>
      </c>
      <c r="E223" s="3">
        <f>_xlfn.XLOOKUP(tbl_OrderProduct[[#This Row],[ProductID]],tbl_Product[ProductID],tbl_Product[ListPrice])*tbl_OrderProduct[[#This Row],[Quantity]]</f>
        <v>26.49</v>
      </c>
      <c r="F223">
        <f>_xlfn.XLOOKUP(tbl_OrderProduct[[#This Row],[OrderID]],tbl_Order[OrderID],tbl_Order[Order Year])</f>
        <v>2016</v>
      </c>
      <c r="G223" t="str">
        <f>_xlfn.XLOOKUP(tbl_OrderProduct[[#This Row],[OrderID]],tbl_Order[OrderID],tbl_Order[Order Month Name])</f>
        <v>Jul</v>
      </c>
      <c r="H223" t="str">
        <f>_xlfn.XLOOKUP(tbl_OrderProduct[[#This Row],[ProductID]],tbl_Product[ProductID],tbl_Product[ProductName])</f>
        <v>Dashboard Wavelength</v>
      </c>
      <c r="I223" t="str">
        <f>_xlfn.XLOOKUP(tbl_OrderProduct[[#This Row],[OrderID]],tbl_Order[OrderID],tbl_Order[CustomerID])</f>
        <v>CUST0100</v>
      </c>
    </row>
    <row r="224" spans="1:9" x14ac:dyDescent="0.4">
      <c r="A224" t="s">
        <v>257</v>
      </c>
      <c r="B224" t="s">
        <v>138</v>
      </c>
      <c r="C224" t="str">
        <f>_xlfn.XLOOKUP(tbl_OrderProduct[[#This Row],[ProductID]],tbl_Product[ProductID],tbl_Product[Category])</f>
        <v>Classic</v>
      </c>
      <c r="D224">
        <v>1</v>
      </c>
      <c r="E224" s="3">
        <f>_xlfn.XLOOKUP(tbl_OrderProduct[[#This Row],[ProductID]],tbl_Product[ProductID],tbl_Product[ListPrice])*tbl_OrderProduct[[#This Row],[Quantity]]</f>
        <v>62</v>
      </c>
      <c r="F224">
        <f>_xlfn.XLOOKUP(tbl_OrderProduct[[#This Row],[OrderID]],tbl_Order[OrderID],tbl_Order[Order Year])</f>
        <v>2016</v>
      </c>
      <c r="G224" t="str">
        <f>_xlfn.XLOOKUP(tbl_OrderProduct[[#This Row],[OrderID]],tbl_Order[OrderID],tbl_Order[Order Month Name])</f>
        <v>Jul</v>
      </c>
      <c r="H224" t="str">
        <f>_xlfn.XLOOKUP(tbl_OrderProduct[[#This Row],[ProductID]],tbl_Product[ProductID],tbl_Product[ProductName])</f>
        <v>YahtSheets</v>
      </c>
      <c r="I224" t="str">
        <f>_xlfn.XLOOKUP(tbl_OrderProduct[[#This Row],[OrderID]],tbl_Order[OrderID],tbl_Order[CustomerID])</f>
        <v>CUST0095</v>
      </c>
    </row>
    <row r="225" spans="1:9" x14ac:dyDescent="0.4">
      <c r="A225" t="s">
        <v>257</v>
      </c>
      <c r="B225" t="s">
        <v>160</v>
      </c>
      <c r="C225" t="str">
        <f>_xlfn.XLOOKUP(tbl_OrderProduct[[#This Row],[ProductID]],tbl_Product[ProductID],tbl_Product[Category])</f>
        <v>Co-op</v>
      </c>
      <c r="D225">
        <v>1</v>
      </c>
      <c r="E225" s="3">
        <f>_xlfn.XLOOKUP(tbl_OrderProduct[[#This Row],[ProductID]],tbl_Product[ProductID],tbl_Product[ListPrice])*tbl_OrderProduct[[#This Row],[Quantity]]</f>
        <v>38.49</v>
      </c>
      <c r="F225">
        <f>_xlfn.XLOOKUP(tbl_OrderProduct[[#This Row],[OrderID]],tbl_Order[OrderID],tbl_Order[Order Year])</f>
        <v>2016</v>
      </c>
      <c r="G225" t="str">
        <f>_xlfn.XLOOKUP(tbl_OrderProduct[[#This Row],[OrderID]],tbl_Order[OrderID],tbl_Order[Order Month Name])</f>
        <v>Jul</v>
      </c>
      <c r="H225" t="str">
        <f>_xlfn.XLOOKUP(tbl_OrderProduct[[#This Row],[ProductID]],tbl_Product[ProductID],tbl_Product[ProductName])</f>
        <v>Forbidden Functions</v>
      </c>
      <c r="I225" t="str">
        <f>_xlfn.XLOOKUP(tbl_OrderProduct[[#This Row],[OrderID]],tbl_Order[OrderID],tbl_Order[CustomerID])</f>
        <v>CUST0095</v>
      </c>
    </row>
    <row r="226" spans="1:9" x14ac:dyDescent="0.4">
      <c r="A226" t="s">
        <v>258</v>
      </c>
      <c r="B226" t="s">
        <v>149</v>
      </c>
      <c r="C226" t="str">
        <f>_xlfn.XLOOKUP(tbl_OrderProduct[[#This Row],[ProductID]],tbl_Product[ProductID],tbl_Product[Category])</f>
        <v>Co-op</v>
      </c>
      <c r="D226">
        <v>1</v>
      </c>
      <c r="E226" s="3">
        <f>_xlfn.XLOOKUP(tbl_OrderProduct[[#This Row],[ProductID]],tbl_Product[ProductID],tbl_Product[ListPrice])*tbl_OrderProduct[[#This Row],[Quantity]]</f>
        <v>20.99</v>
      </c>
      <c r="F226">
        <f>_xlfn.XLOOKUP(tbl_OrderProduct[[#This Row],[OrderID]],tbl_Order[OrderID],tbl_Order[Order Year])</f>
        <v>2016</v>
      </c>
      <c r="G226" t="str">
        <f>_xlfn.XLOOKUP(tbl_OrderProduct[[#This Row],[OrderID]],tbl_Order[OrderID],tbl_Order[Order Month Name])</f>
        <v>Jul</v>
      </c>
      <c r="H226" t="str">
        <f>_xlfn.XLOOKUP(tbl_OrderProduct[[#This Row],[ProductID]],tbl_Product[ProductID],tbl_Product[ProductName])</f>
        <v>Pandemic: #REF! Outbreak</v>
      </c>
      <c r="I226" t="str">
        <f>_xlfn.XLOOKUP(tbl_OrderProduct[[#This Row],[OrderID]],tbl_Order[OrderID],tbl_Order[CustomerID])</f>
        <v>CUST0861</v>
      </c>
    </row>
    <row r="227" spans="1:9" x14ac:dyDescent="0.4">
      <c r="A227" t="s">
        <v>259</v>
      </c>
      <c r="B227" t="s">
        <v>4</v>
      </c>
      <c r="C227" t="str">
        <f>_xlfn.XLOOKUP(tbl_OrderProduct[[#This Row],[ProductID]],tbl_Product[ProductID],tbl_Product[Category])</f>
        <v>Strategy</v>
      </c>
      <c r="D227">
        <v>1</v>
      </c>
      <c r="E227" s="3">
        <f>_xlfn.XLOOKUP(tbl_OrderProduct[[#This Row],[ProductID]],tbl_Product[ProductID],tbl_Product[ListPrice])*tbl_OrderProduct[[#This Row],[Quantity]]</f>
        <v>34.99</v>
      </c>
      <c r="F227">
        <f>_xlfn.XLOOKUP(tbl_OrderProduct[[#This Row],[OrderID]],tbl_Order[OrderID],tbl_Order[Order Year])</f>
        <v>2016</v>
      </c>
      <c r="G227" t="str">
        <f>_xlfn.XLOOKUP(tbl_OrderProduct[[#This Row],[OrderID]],tbl_Order[OrderID],tbl_Order[Order Month Name])</f>
        <v>Jul</v>
      </c>
      <c r="H227" t="str">
        <f>_xlfn.XLOOKUP(tbl_OrderProduct[[#This Row],[ProductID]],tbl_Product[ProductID],tbl_Product[ProductName])</f>
        <v>Root Cause Analysis</v>
      </c>
      <c r="I227" t="str">
        <f>_xlfn.XLOOKUP(tbl_OrderProduct[[#This Row],[OrderID]],tbl_Order[OrderID],tbl_Order[CustomerID])</f>
        <v>CUST0627</v>
      </c>
    </row>
    <row r="228" spans="1:9" x14ac:dyDescent="0.4">
      <c r="A228" t="s">
        <v>259</v>
      </c>
      <c r="B228" t="s">
        <v>132</v>
      </c>
      <c r="C228" t="str">
        <f>_xlfn.XLOOKUP(tbl_OrderProduct[[#This Row],[ProductID]],tbl_Product[ProductID],tbl_Product[Category])</f>
        <v>Strategy</v>
      </c>
      <c r="D228">
        <v>1</v>
      </c>
      <c r="E228" s="3">
        <f>_xlfn.XLOOKUP(tbl_OrderProduct[[#This Row],[ProductID]],tbl_Product[ProductID],tbl_Product[ListPrice])*tbl_OrderProduct[[#This Row],[Quantity]]</f>
        <v>16.5</v>
      </c>
      <c r="F228">
        <f>_xlfn.XLOOKUP(tbl_OrderProduct[[#This Row],[OrderID]],tbl_Order[OrderID],tbl_Order[Order Year])</f>
        <v>2016</v>
      </c>
      <c r="G228" t="str">
        <f>_xlfn.XLOOKUP(tbl_OrderProduct[[#This Row],[OrderID]],tbl_Order[OrderID],tbl_Order[Order Month Name])</f>
        <v>Jul</v>
      </c>
      <c r="H228" t="str">
        <f>_xlfn.XLOOKUP(tbl_OrderProduct[[#This Row],[ProductID]],tbl_Product[ProductID],tbl_Product[ProductName])</f>
        <v>Pax Excel</v>
      </c>
      <c r="I228" t="str">
        <f>_xlfn.XLOOKUP(tbl_OrderProduct[[#This Row],[OrderID]],tbl_Order[OrderID],tbl_Order[CustomerID])</f>
        <v>CUST0627</v>
      </c>
    </row>
    <row r="229" spans="1:9" x14ac:dyDescent="0.4">
      <c r="A229" t="s">
        <v>260</v>
      </c>
      <c r="B229" t="s">
        <v>162</v>
      </c>
      <c r="C229" t="str">
        <f>_xlfn.XLOOKUP(tbl_OrderProduct[[#This Row],[ProductID]],tbl_Product[ProductID],tbl_Product[Category])</f>
        <v>Strategy</v>
      </c>
      <c r="D229">
        <v>2</v>
      </c>
      <c r="E229" s="3">
        <f>_xlfn.XLOOKUP(tbl_OrderProduct[[#This Row],[ProductID]],tbl_Product[ProductID],tbl_Product[ListPrice])*tbl_OrderProduct[[#This Row],[Quantity]]</f>
        <v>35</v>
      </c>
      <c r="F229">
        <f>_xlfn.XLOOKUP(tbl_OrderProduct[[#This Row],[OrderID]],tbl_Order[OrderID],tbl_Order[Order Year])</f>
        <v>2016</v>
      </c>
      <c r="G229" t="str">
        <f>_xlfn.XLOOKUP(tbl_OrderProduct[[#This Row],[OrderID]],tbl_Order[OrderID],tbl_Order[Order Month Name])</f>
        <v>Aug</v>
      </c>
      <c r="H229" t="str">
        <f>_xlfn.XLOOKUP(tbl_OrderProduct[[#This Row],[ProductID]],tbl_Product[ProductID],tbl_Product[ProductName])</f>
        <v>Spreadsheet Legacy</v>
      </c>
      <c r="I229" t="str">
        <f>_xlfn.XLOOKUP(tbl_OrderProduct[[#This Row],[OrderID]],tbl_Order[OrderID],tbl_Order[CustomerID])</f>
        <v>CUST0807</v>
      </c>
    </row>
    <row r="230" spans="1:9" x14ac:dyDescent="0.4">
      <c r="A230" t="s">
        <v>260</v>
      </c>
      <c r="B230" t="s">
        <v>153</v>
      </c>
      <c r="C230" t="str">
        <f>_xlfn.XLOOKUP(tbl_OrderProduct[[#This Row],[ProductID]],tbl_Product[ProductID],tbl_Product[Category])</f>
        <v>Strategy</v>
      </c>
      <c r="D230">
        <v>3</v>
      </c>
      <c r="E230" s="3">
        <f>_xlfn.XLOOKUP(tbl_OrderProduct[[#This Row],[ProductID]],tbl_Product[ProductID],tbl_Product[ListPrice])*tbl_OrderProduct[[#This Row],[Quantity]]</f>
        <v>113.85000000000001</v>
      </c>
      <c r="F230">
        <f>_xlfn.XLOOKUP(tbl_OrderProduct[[#This Row],[OrderID]],tbl_Order[OrderID],tbl_Order[Order Year])</f>
        <v>2016</v>
      </c>
      <c r="G230" t="str">
        <f>_xlfn.XLOOKUP(tbl_OrderProduct[[#This Row],[OrderID]],tbl_Order[OrderID],tbl_Order[Order Month Name])</f>
        <v>Aug</v>
      </c>
      <c r="H230" t="str">
        <f>_xlfn.XLOOKUP(tbl_OrderProduct[[#This Row],[ProductID]],tbl_Product[ProductID],tbl_Product[ProductName])</f>
        <v>Sheetstorm</v>
      </c>
      <c r="I230" t="str">
        <f>_xlfn.XLOOKUP(tbl_OrderProduct[[#This Row],[OrderID]],tbl_Order[OrderID],tbl_Order[CustomerID])</f>
        <v>CUST0807</v>
      </c>
    </row>
    <row r="231" spans="1:9" x14ac:dyDescent="0.4">
      <c r="A231" t="s">
        <v>260</v>
      </c>
      <c r="B231" t="s">
        <v>11</v>
      </c>
      <c r="C231" t="str">
        <f>_xlfn.XLOOKUP(tbl_OrderProduct[[#This Row],[ProductID]],tbl_Product[ProductID],tbl_Product[Category])</f>
        <v>Adventure</v>
      </c>
      <c r="D231">
        <v>1</v>
      </c>
      <c r="E231" s="3">
        <f>_xlfn.XLOOKUP(tbl_OrderProduct[[#This Row],[ProductID]],tbl_Product[ProductID],tbl_Product[ListPrice])*tbl_OrderProduct[[#This Row],[Quantity]]</f>
        <v>19.95</v>
      </c>
      <c r="F231">
        <f>_xlfn.XLOOKUP(tbl_OrderProduct[[#This Row],[OrderID]],tbl_Order[OrderID],tbl_Order[Order Year])</f>
        <v>2016</v>
      </c>
      <c r="G231" t="str">
        <f>_xlfn.XLOOKUP(tbl_OrderProduct[[#This Row],[OrderID]],tbl_Order[OrderID],tbl_Order[Order Month Name])</f>
        <v>Aug</v>
      </c>
      <c r="H231" t="str">
        <f>_xlfn.XLOOKUP(tbl_OrderProduct[[#This Row],[ProductID]],tbl_Product[ProductID],tbl_Product[ProductName])</f>
        <v>Dungeons &amp; Datasets</v>
      </c>
      <c r="I231" t="str">
        <f>_xlfn.XLOOKUP(tbl_OrderProduct[[#This Row],[OrderID]],tbl_Order[OrderID],tbl_Order[CustomerID])</f>
        <v>CUST0807</v>
      </c>
    </row>
    <row r="232" spans="1:9" x14ac:dyDescent="0.4">
      <c r="A232" t="s">
        <v>260</v>
      </c>
      <c r="B232" t="s">
        <v>3</v>
      </c>
      <c r="C232" t="str">
        <f>_xlfn.XLOOKUP(tbl_OrderProduct[[#This Row],[ProductID]],tbl_Product[ProductID],tbl_Product[Category])</f>
        <v>Co-op</v>
      </c>
      <c r="D232">
        <v>1</v>
      </c>
      <c r="E232" s="3">
        <f>_xlfn.XLOOKUP(tbl_OrderProduct[[#This Row],[ProductID]],tbl_Product[ProductID],tbl_Product[ListPrice])*tbl_OrderProduct[[#This Row],[Quantity]]</f>
        <v>34.950000000000003</v>
      </c>
      <c r="F232">
        <f>_xlfn.XLOOKUP(tbl_OrderProduct[[#This Row],[OrderID]],tbl_Order[OrderID],tbl_Order[Order Year])</f>
        <v>2016</v>
      </c>
      <c r="G232" t="str">
        <f>_xlfn.XLOOKUP(tbl_OrderProduct[[#This Row],[OrderID]],tbl_Order[OrderID],tbl_Order[Order Month Name])</f>
        <v>Aug</v>
      </c>
      <c r="H232" t="str">
        <f>_xlfn.XLOOKUP(tbl_OrderProduct[[#This Row],[ProductID]],tbl_Product[ProductID],tbl_Product[ProductName])</f>
        <v>Pivot Panic!</v>
      </c>
      <c r="I232" t="str">
        <f>_xlfn.XLOOKUP(tbl_OrderProduct[[#This Row],[OrderID]],tbl_Order[OrderID],tbl_Order[CustomerID])</f>
        <v>CUST0807</v>
      </c>
    </row>
    <row r="233" spans="1:9" x14ac:dyDescent="0.4">
      <c r="A233" t="s">
        <v>261</v>
      </c>
      <c r="B233" t="s">
        <v>163</v>
      </c>
      <c r="C233" t="str">
        <f>_xlfn.XLOOKUP(tbl_OrderProduct[[#This Row],[ProductID]],tbl_Product[ProductID],tbl_Product[Category])</f>
        <v>Party</v>
      </c>
      <c r="D233">
        <v>1</v>
      </c>
      <c r="E233" s="3">
        <f>_xlfn.XLOOKUP(tbl_OrderProduct[[#This Row],[ProductID]],tbl_Product[ProductID],tbl_Product[ListPrice])*tbl_OrderProduct[[#This Row],[Quantity]]</f>
        <v>38</v>
      </c>
      <c r="F233">
        <f>_xlfn.XLOOKUP(tbl_OrderProduct[[#This Row],[OrderID]],tbl_Order[OrderID],tbl_Order[Order Year])</f>
        <v>2016</v>
      </c>
      <c r="G233" t="str">
        <f>_xlfn.XLOOKUP(tbl_OrderProduct[[#This Row],[OrderID]],tbl_Order[OrderID],tbl_Order[Order Month Name])</f>
        <v>Aug</v>
      </c>
      <c r="H233" t="str">
        <f>_xlfn.XLOOKUP(tbl_OrderProduct[[#This Row],[ProductID]],tbl_Product[ProductID],tbl_Product[ProductName])</f>
        <v>Charts Against Humanity</v>
      </c>
      <c r="I233" t="str">
        <f>_xlfn.XLOOKUP(tbl_OrderProduct[[#This Row],[OrderID]],tbl_Order[OrderID],tbl_Order[CustomerID])</f>
        <v>CUST0229</v>
      </c>
    </row>
    <row r="234" spans="1:9" x14ac:dyDescent="0.4">
      <c r="A234" t="s">
        <v>261</v>
      </c>
      <c r="B234" t="s">
        <v>151</v>
      </c>
      <c r="C234" t="str">
        <f>_xlfn.XLOOKUP(tbl_OrderProduct[[#This Row],[ProductID]],tbl_Product[ProductID],tbl_Product[Category])</f>
        <v>Adventure</v>
      </c>
      <c r="D234">
        <v>2</v>
      </c>
      <c r="E234" s="3">
        <f>_xlfn.XLOOKUP(tbl_OrderProduct[[#This Row],[ProductID]],tbl_Product[ProductID],tbl_Product[ListPrice])*tbl_OrderProduct[[#This Row],[Quantity]]</f>
        <v>121.9</v>
      </c>
      <c r="F234">
        <f>_xlfn.XLOOKUP(tbl_OrderProduct[[#This Row],[OrderID]],tbl_Order[OrderID],tbl_Order[Order Year])</f>
        <v>2016</v>
      </c>
      <c r="G234" t="str">
        <f>_xlfn.XLOOKUP(tbl_OrderProduct[[#This Row],[OrderID]],tbl_Order[OrderID],tbl_Order[Order Month Name])</f>
        <v>Aug</v>
      </c>
      <c r="H234" t="str">
        <f>_xlfn.XLOOKUP(tbl_OrderProduct[[#This Row],[ProductID]],tbl_Product[ProductID],tbl_Product[ProductName])</f>
        <v>Unmatched: Analyst's Edition</v>
      </c>
      <c r="I234" t="str">
        <f>_xlfn.XLOOKUP(tbl_OrderProduct[[#This Row],[OrderID]],tbl_Order[OrderID],tbl_Order[CustomerID])</f>
        <v>CUST0229</v>
      </c>
    </row>
    <row r="235" spans="1:9" x14ac:dyDescent="0.4">
      <c r="A235" t="s">
        <v>262</v>
      </c>
      <c r="B235" t="s">
        <v>132</v>
      </c>
      <c r="C235" t="str">
        <f>_xlfn.XLOOKUP(tbl_OrderProduct[[#This Row],[ProductID]],tbl_Product[ProductID],tbl_Product[Category])</f>
        <v>Strategy</v>
      </c>
      <c r="D235">
        <v>2</v>
      </c>
      <c r="E235" s="3">
        <f>_xlfn.XLOOKUP(tbl_OrderProduct[[#This Row],[ProductID]],tbl_Product[ProductID],tbl_Product[ListPrice])*tbl_OrderProduct[[#This Row],[Quantity]]</f>
        <v>33</v>
      </c>
      <c r="F235">
        <f>_xlfn.XLOOKUP(tbl_OrderProduct[[#This Row],[OrderID]],tbl_Order[OrderID],tbl_Order[Order Year])</f>
        <v>2016</v>
      </c>
      <c r="G235" t="str">
        <f>_xlfn.XLOOKUP(tbl_OrderProduct[[#This Row],[OrderID]],tbl_Order[OrderID],tbl_Order[Order Month Name])</f>
        <v>Aug</v>
      </c>
      <c r="H235" t="str">
        <f>_xlfn.XLOOKUP(tbl_OrderProduct[[#This Row],[ProductID]],tbl_Product[ProductID],tbl_Product[ProductName])</f>
        <v>Pax Excel</v>
      </c>
      <c r="I235" t="str">
        <f>_xlfn.XLOOKUP(tbl_OrderProduct[[#This Row],[OrderID]],tbl_Order[OrderID],tbl_Order[CustomerID])</f>
        <v>CUST1019</v>
      </c>
    </row>
    <row r="236" spans="1:9" x14ac:dyDescent="0.4">
      <c r="A236" t="s">
        <v>263</v>
      </c>
      <c r="B236" t="s">
        <v>156</v>
      </c>
      <c r="C236" t="str">
        <f>_xlfn.XLOOKUP(tbl_OrderProduct[[#This Row],[ProductID]],tbl_Product[ProductID],tbl_Product[Category])</f>
        <v>Strategy</v>
      </c>
      <c r="D236">
        <v>1</v>
      </c>
      <c r="E236" s="3">
        <f>_xlfn.XLOOKUP(tbl_OrderProduct[[#This Row],[ProductID]],tbl_Product[ProductID],tbl_Product[ListPrice])*tbl_OrderProduct[[#This Row],[Quantity]]</f>
        <v>40.99</v>
      </c>
      <c r="F236">
        <f>_xlfn.XLOOKUP(tbl_OrderProduct[[#This Row],[OrderID]],tbl_Order[OrderID],tbl_Order[Order Year])</f>
        <v>2016</v>
      </c>
      <c r="G236" t="str">
        <f>_xlfn.XLOOKUP(tbl_OrderProduct[[#This Row],[OrderID]],tbl_Order[OrderID],tbl_Order[Order Month Name])</f>
        <v>Aug</v>
      </c>
      <c r="H236" t="str">
        <f>_xlfn.XLOOKUP(tbl_OrderProduct[[#This Row],[ProductID]],tbl_Product[ProductID],tbl_Product[ProductName])</f>
        <v>Cells of Caledonia</v>
      </c>
      <c r="I236" t="str">
        <f>_xlfn.XLOOKUP(tbl_OrderProduct[[#This Row],[OrderID]],tbl_Order[OrderID],tbl_Order[CustomerID])</f>
        <v>CUST0692</v>
      </c>
    </row>
    <row r="237" spans="1:9" x14ac:dyDescent="0.4">
      <c r="A237" t="s">
        <v>264</v>
      </c>
      <c r="B237" t="s">
        <v>6</v>
      </c>
      <c r="C237" t="str">
        <f>_xlfn.XLOOKUP(tbl_OrderProduct[[#This Row],[ProductID]],tbl_Product[ProductID],tbl_Product[Category])</f>
        <v>Adventure</v>
      </c>
      <c r="D237">
        <v>1</v>
      </c>
      <c r="E237" s="3">
        <f>_xlfn.XLOOKUP(tbl_OrderProduct[[#This Row],[ProductID]],tbl_Product[ProductID],tbl_Product[ListPrice])*tbl_OrderProduct[[#This Row],[Quantity]]</f>
        <v>17</v>
      </c>
      <c r="F237">
        <f>_xlfn.XLOOKUP(tbl_OrderProduct[[#This Row],[OrderID]],tbl_Order[OrderID],tbl_Order[Order Year])</f>
        <v>2016</v>
      </c>
      <c r="G237" t="str">
        <f>_xlfn.XLOOKUP(tbl_OrderProduct[[#This Row],[OrderID]],tbl_Order[OrderID],tbl_Order[Order Month Name])</f>
        <v>Aug</v>
      </c>
      <c r="H237" t="str">
        <f>_xlfn.XLOOKUP(tbl_OrderProduct[[#This Row],[ProductID]],tbl_Product[ProductID],tbl_Product[ProductName])</f>
        <v>Pivot &amp; Paper</v>
      </c>
      <c r="I237" t="str">
        <f>_xlfn.XLOOKUP(tbl_OrderProduct[[#This Row],[OrderID]],tbl_Order[OrderID],tbl_Order[CustomerID])</f>
        <v>CUST1129</v>
      </c>
    </row>
    <row r="238" spans="1:9" x14ac:dyDescent="0.4">
      <c r="A238" t="s">
        <v>264</v>
      </c>
      <c r="B238" t="s">
        <v>160</v>
      </c>
      <c r="C238" t="str">
        <f>_xlfn.XLOOKUP(tbl_OrderProduct[[#This Row],[ProductID]],tbl_Product[ProductID],tbl_Product[Category])</f>
        <v>Co-op</v>
      </c>
      <c r="D238">
        <v>3</v>
      </c>
      <c r="E238" s="3">
        <f>_xlfn.XLOOKUP(tbl_OrderProduct[[#This Row],[ProductID]],tbl_Product[ProductID],tbl_Product[ListPrice])*tbl_OrderProduct[[#This Row],[Quantity]]</f>
        <v>115.47</v>
      </c>
      <c r="F238">
        <f>_xlfn.XLOOKUP(tbl_OrderProduct[[#This Row],[OrderID]],tbl_Order[OrderID],tbl_Order[Order Year])</f>
        <v>2016</v>
      </c>
      <c r="G238" t="str">
        <f>_xlfn.XLOOKUP(tbl_OrderProduct[[#This Row],[OrderID]],tbl_Order[OrderID],tbl_Order[Order Month Name])</f>
        <v>Aug</v>
      </c>
      <c r="H238" t="str">
        <f>_xlfn.XLOOKUP(tbl_OrderProduct[[#This Row],[ProductID]],tbl_Product[ProductID],tbl_Product[ProductName])</f>
        <v>Forbidden Functions</v>
      </c>
      <c r="I238" t="str">
        <f>_xlfn.XLOOKUP(tbl_OrderProduct[[#This Row],[OrderID]],tbl_Order[OrderID],tbl_Order[CustomerID])</f>
        <v>CUST1129</v>
      </c>
    </row>
    <row r="239" spans="1:9" x14ac:dyDescent="0.4">
      <c r="A239" t="s">
        <v>265</v>
      </c>
      <c r="B239" t="s">
        <v>136</v>
      </c>
      <c r="C239" t="str">
        <f>_xlfn.XLOOKUP(tbl_OrderProduct[[#This Row],[ProductID]],tbl_Product[ProductID],tbl_Product[Category])</f>
        <v>Party</v>
      </c>
      <c r="D239">
        <v>2</v>
      </c>
      <c r="E239" s="3">
        <f>_xlfn.XLOOKUP(tbl_OrderProduct[[#This Row],[ProductID]],tbl_Product[ProductID],tbl_Product[ListPrice])*tbl_OrderProduct[[#This Row],[Quantity]]</f>
        <v>66</v>
      </c>
      <c r="F239">
        <f>_xlfn.XLOOKUP(tbl_OrderProduct[[#This Row],[OrderID]],tbl_Order[OrderID],tbl_Order[Order Year])</f>
        <v>2016</v>
      </c>
      <c r="G239" t="str">
        <f>_xlfn.XLOOKUP(tbl_OrderProduct[[#This Row],[OrderID]],tbl_Order[OrderID],tbl_Order[Order Month Name])</f>
        <v>Aug</v>
      </c>
      <c r="H239" t="str">
        <f>_xlfn.XLOOKUP(tbl_OrderProduct[[#This Row],[ProductID]],tbl_Product[ProductID],tbl_Product[ProductName])</f>
        <v>Don't Split the Data</v>
      </c>
      <c r="I239" t="str">
        <f>_xlfn.XLOOKUP(tbl_OrderProduct[[#This Row],[OrderID]],tbl_Order[OrderID],tbl_Order[CustomerID])</f>
        <v>CUST0083</v>
      </c>
    </row>
    <row r="240" spans="1:9" x14ac:dyDescent="0.4">
      <c r="A240" t="s">
        <v>266</v>
      </c>
      <c r="B240" t="s">
        <v>161</v>
      </c>
      <c r="C240" t="str">
        <f>_xlfn.XLOOKUP(tbl_OrderProduct[[#This Row],[ProductID]],tbl_Product[ProductID],tbl_Product[Category])</f>
        <v>Strategy</v>
      </c>
      <c r="D240">
        <v>1</v>
      </c>
      <c r="E240" s="3">
        <f>_xlfn.XLOOKUP(tbl_OrderProduct[[#This Row],[ProductID]],tbl_Product[ProductID],tbl_Product[ListPrice])*tbl_OrderProduct[[#This Row],[Quantity]]</f>
        <v>55.95</v>
      </c>
      <c r="F240">
        <f>_xlfn.XLOOKUP(tbl_OrderProduct[[#This Row],[OrderID]],tbl_Order[OrderID],tbl_Order[Order Year])</f>
        <v>2016</v>
      </c>
      <c r="G240" t="str">
        <f>_xlfn.XLOOKUP(tbl_OrderProduct[[#This Row],[OrderID]],tbl_Order[OrderID],tbl_Order[Order Month Name])</f>
        <v>Aug</v>
      </c>
      <c r="H240" t="str">
        <f>_xlfn.XLOOKUP(tbl_OrderProduct[[#This Row],[ProductID]],tbl_Product[ProductID],tbl_Product[ProductName])</f>
        <v>The Quacks of Quarterburg</v>
      </c>
      <c r="I240" t="str">
        <f>_xlfn.XLOOKUP(tbl_OrderProduct[[#This Row],[OrderID]],tbl_Order[OrderID],tbl_Order[CustomerID])</f>
        <v>CUST1295</v>
      </c>
    </row>
    <row r="241" spans="1:9" x14ac:dyDescent="0.4">
      <c r="A241" t="s">
        <v>266</v>
      </c>
      <c r="B241" t="s">
        <v>140</v>
      </c>
      <c r="C241" t="str">
        <f>_xlfn.XLOOKUP(tbl_OrderProduct[[#This Row],[ProductID]],tbl_Product[ProductID],tbl_Product[Category])</f>
        <v>Strategy</v>
      </c>
      <c r="D241">
        <v>1</v>
      </c>
      <c r="E241" s="3">
        <f>_xlfn.XLOOKUP(tbl_OrderProduct[[#This Row],[ProductID]],tbl_Product[ProductID],tbl_Product[ListPrice])*tbl_OrderProduct[[#This Row],[Quantity]]</f>
        <v>63.49</v>
      </c>
      <c r="F241">
        <f>_xlfn.XLOOKUP(tbl_OrderProduct[[#This Row],[OrderID]],tbl_Order[OrderID],tbl_Order[Order Year])</f>
        <v>2016</v>
      </c>
      <c r="G241" t="str">
        <f>_xlfn.XLOOKUP(tbl_OrderProduct[[#This Row],[OrderID]],tbl_Order[OrderID],tbl_Order[Order Month Name])</f>
        <v>Aug</v>
      </c>
      <c r="H241" t="str">
        <f>_xlfn.XLOOKUP(tbl_OrderProduct[[#This Row],[ProductID]],tbl_Product[ProductID],tbl_Product[ProductName])</f>
        <v>The Castles of Mad King Lambda</v>
      </c>
      <c r="I241" t="str">
        <f>_xlfn.XLOOKUP(tbl_OrderProduct[[#This Row],[OrderID]],tbl_Order[OrderID],tbl_Order[CustomerID])</f>
        <v>CUST1295</v>
      </c>
    </row>
    <row r="242" spans="1:9" x14ac:dyDescent="0.4">
      <c r="A242" t="s">
        <v>267</v>
      </c>
      <c r="B242" t="s">
        <v>130</v>
      </c>
      <c r="C242" t="str">
        <f>_xlfn.XLOOKUP(tbl_OrderProduct[[#This Row],[ProductID]],tbl_Product[ProductID],tbl_Product[Category])</f>
        <v>Strategy</v>
      </c>
      <c r="D242">
        <v>1</v>
      </c>
      <c r="E242" s="3">
        <f>_xlfn.XLOOKUP(tbl_OrderProduct[[#This Row],[ProductID]],tbl_Product[ProductID],tbl_Product[ListPrice])*tbl_OrderProduct[[#This Row],[Quantity]]</f>
        <v>15.5</v>
      </c>
      <c r="F242">
        <f>_xlfn.XLOOKUP(tbl_OrderProduct[[#This Row],[OrderID]],tbl_Order[OrderID],tbl_Order[Order Year])</f>
        <v>2016</v>
      </c>
      <c r="G242" t="str">
        <f>_xlfn.XLOOKUP(tbl_OrderProduct[[#This Row],[OrderID]],tbl_Order[OrderID],tbl_Order[Order Month Name])</f>
        <v>Aug</v>
      </c>
      <c r="H242" t="str">
        <f>_xlfn.XLOOKUP(tbl_OrderProduct[[#This Row],[ProductID]],tbl_Product[ProductID],tbl_Product[ProductName])</f>
        <v>Brass: Budget</v>
      </c>
      <c r="I242" t="str">
        <f>_xlfn.XLOOKUP(tbl_OrderProduct[[#This Row],[OrderID]],tbl_Order[OrderID],tbl_Order[CustomerID])</f>
        <v>CUST0439</v>
      </c>
    </row>
    <row r="243" spans="1:9" x14ac:dyDescent="0.4">
      <c r="A243" t="s">
        <v>267</v>
      </c>
      <c r="B243" t="s">
        <v>6</v>
      </c>
      <c r="C243" t="str">
        <f>_xlfn.XLOOKUP(tbl_OrderProduct[[#This Row],[ProductID]],tbl_Product[ProductID],tbl_Product[Category])</f>
        <v>Adventure</v>
      </c>
      <c r="D243">
        <v>1</v>
      </c>
      <c r="E243" s="3">
        <f>_xlfn.XLOOKUP(tbl_OrderProduct[[#This Row],[ProductID]],tbl_Product[ProductID],tbl_Product[ListPrice])*tbl_OrderProduct[[#This Row],[Quantity]]</f>
        <v>17</v>
      </c>
      <c r="F243">
        <f>_xlfn.XLOOKUP(tbl_OrderProduct[[#This Row],[OrderID]],tbl_Order[OrderID],tbl_Order[Order Year])</f>
        <v>2016</v>
      </c>
      <c r="G243" t="str">
        <f>_xlfn.XLOOKUP(tbl_OrderProduct[[#This Row],[OrderID]],tbl_Order[OrderID],tbl_Order[Order Month Name])</f>
        <v>Aug</v>
      </c>
      <c r="H243" t="str">
        <f>_xlfn.XLOOKUP(tbl_OrderProduct[[#This Row],[ProductID]],tbl_Product[ProductID],tbl_Product[ProductName])</f>
        <v>Pivot &amp; Paper</v>
      </c>
      <c r="I243" t="str">
        <f>_xlfn.XLOOKUP(tbl_OrderProduct[[#This Row],[OrderID]],tbl_Order[OrderID],tbl_Order[CustomerID])</f>
        <v>CUST0439</v>
      </c>
    </row>
    <row r="244" spans="1:9" x14ac:dyDescent="0.4">
      <c r="A244" t="s">
        <v>268</v>
      </c>
      <c r="B244" t="s">
        <v>138</v>
      </c>
      <c r="C244" t="str">
        <f>_xlfn.XLOOKUP(tbl_OrderProduct[[#This Row],[ProductID]],tbl_Product[ProductID],tbl_Product[Category])</f>
        <v>Classic</v>
      </c>
      <c r="D244">
        <v>3</v>
      </c>
      <c r="E244" s="3">
        <f>_xlfn.XLOOKUP(tbl_OrderProduct[[#This Row],[ProductID]],tbl_Product[ProductID],tbl_Product[ListPrice])*tbl_OrderProduct[[#This Row],[Quantity]]</f>
        <v>186</v>
      </c>
      <c r="F244">
        <f>_xlfn.XLOOKUP(tbl_OrderProduct[[#This Row],[OrderID]],tbl_Order[OrderID],tbl_Order[Order Year])</f>
        <v>2016</v>
      </c>
      <c r="G244" t="str">
        <f>_xlfn.XLOOKUP(tbl_OrderProduct[[#This Row],[OrderID]],tbl_Order[OrderID],tbl_Order[Order Month Name])</f>
        <v>Aug</v>
      </c>
      <c r="H244" t="str">
        <f>_xlfn.XLOOKUP(tbl_OrderProduct[[#This Row],[ProductID]],tbl_Product[ProductID],tbl_Product[ProductName])</f>
        <v>YahtSheets</v>
      </c>
      <c r="I244" t="str">
        <f>_xlfn.XLOOKUP(tbl_OrderProduct[[#This Row],[OrderID]],tbl_Order[OrderID],tbl_Order[CustomerID])</f>
        <v>CUST0759</v>
      </c>
    </row>
    <row r="245" spans="1:9" x14ac:dyDescent="0.4">
      <c r="A245" t="s">
        <v>268</v>
      </c>
      <c r="B245" t="s">
        <v>148</v>
      </c>
      <c r="C245" t="str">
        <f>_xlfn.XLOOKUP(tbl_OrderProduct[[#This Row],[ProductID]],tbl_Product[ProductID],tbl_Product[Category])</f>
        <v>Strategy</v>
      </c>
      <c r="D245">
        <v>1</v>
      </c>
      <c r="E245" s="3">
        <f>_xlfn.XLOOKUP(tbl_OrderProduct[[#This Row],[ProductID]],tbl_Product[ProductID],tbl_Product[ListPrice])*tbl_OrderProduct[[#This Row],[Quantity]]</f>
        <v>20.49</v>
      </c>
      <c r="F245">
        <f>_xlfn.XLOOKUP(tbl_OrderProduct[[#This Row],[OrderID]],tbl_Order[OrderID],tbl_Order[Order Year])</f>
        <v>2016</v>
      </c>
      <c r="G245" t="str">
        <f>_xlfn.XLOOKUP(tbl_OrderProduct[[#This Row],[OrderID]],tbl_Order[OrderID],tbl_Order[Order Month Name])</f>
        <v>Aug</v>
      </c>
      <c r="H245" t="str">
        <f>_xlfn.XLOOKUP(tbl_OrderProduct[[#This Row],[ProductID]],tbl_Product[ProductID],tbl_Product[ProductName])</f>
        <v>Cashflow Cascadia</v>
      </c>
      <c r="I245" t="str">
        <f>_xlfn.XLOOKUP(tbl_OrderProduct[[#This Row],[OrderID]],tbl_Order[OrderID],tbl_Order[CustomerID])</f>
        <v>CUST0759</v>
      </c>
    </row>
    <row r="246" spans="1:9" x14ac:dyDescent="0.4">
      <c r="A246" t="s">
        <v>268</v>
      </c>
      <c r="B246" t="s">
        <v>143</v>
      </c>
      <c r="C246" t="str">
        <f>_xlfn.XLOOKUP(tbl_OrderProduct[[#This Row],[ProductID]],tbl_Product[ProductID],tbl_Product[Category])</f>
        <v>Party</v>
      </c>
      <c r="D246">
        <v>1</v>
      </c>
      <c r="E246" s="3">
        <f>_xlfn.XLOOKUP(tbl_OrderProduct[[#This Row],[ProductID]],tbl_Product[ProductID],tbl_Product[ListPrice])*tbl_OrderProduct[[#This Row],[Quantity]]</f>
        <v>21.95</v>
      </c>
      <c r="F246">
        <f>_xlfn.XLOOKUP(tbl_OrderProduct[[#This Row],[OrderID]],tbl_Order[OrderID],tbl_Order[Order Year])</f>
        <v>2016</v>
      </c>
      <c r="G246" t="str">
        <f>_xlfn.XLOOKUP(tbl_OrderProduct[[#This Row],[OrderID]],tbl_Order[OrderID],tbl_Order[Order Month Name])</f>
        <v>Aug</v>
      </c>
      <c r="H246" t="str">
        <f>_xlfn.XLOOKUP(tbl_OrderProduct[[#This Row],[ProductID]],tbl_Product[ProductID],tbl_Product[ProductName])</f>
        <v>Sheets of Nottingham</v>
      </c>
      <c r="I246" t="str">
        <f>_xlfn.XLOOKUP(tbl_OrderProduct[[#This Row],[OrderID]],tbl_Order[OrderID],tbl_Order[CustomerID])</f>
        <v>CUST0759</v>
      </c>
    </row>
    <row r="247" spans="1:9" x14ac:dyDescent="0.4">
      <c r="A247" t="s">
        <v>269</v>
      </c>
      <c r="B247" t="s">
        <v>145</v>
      </c>
      <c r="C247" t="str">
        <f>_xlfn.XLOOKUP(tbl_OrderProduct[[#This Row],[ProductID]],tbl_Product[ProductID],tbl_Product[Category])</f>
        <v>Adventure</v>
      </c>
      <c r="D247">
        <v>1</v>
      </c>
      <c r="E247" s="3">
        <f>_xlfn.XLOOKUP(tbl_OrderProduct[[#This Row],[ProductID]],tbl_Product[ProductID],tbl_Product[ListPrice])*tbl_OrderProduct[[#This Row],[Quantity]]</f>
        <v>40.5</v>
      </c>
      <c r="F247">
        <f>_xlfn.XLOOKUP(tbl_OrderProduct[[#This Row],[OrderID]],tbl_Order[OrderID],tbl_Order[Order Year])</f>
        <v>2016</v>
      </c>
      <c r="G247" t="str">
        <f>_xlfn.XLOOKUP(tbl_OrderProduct[[#This Row],[OrderID]],tbl_Order[OrderID],tbl_Order[Order Month Name])</f>
        <v>Aug</v>
      </c>
      <c r="H247" t="str">
        <f>_xlfn.XLOOKUP(tbl_OrderProduct[[#This Row],[ProductID]],tbl_Product[ProductID],tbl_Product[ProductName])</f>
        <v>Audit Call of Cthulhu</v>
      </c>
      <c r="I247" t="str">
        <f>_xlfn.XLOOKUP(tbl_OrderProduct[[#This Row],[OrderID]],tbl_Order[OrderID],tbl_Order[CustomerID])</f>
        <v>CUST1177</v>
      </c>
    </row>
    <row r="248" spans="1:9" x14ac:dyDescent="0.4">
      <c r="A248" t="s">
        <v>269</v>
      </c>
      <c r="B248" t="s">
        <v>153</v>
      </c>
      <c r="C248" t="str">
        <f>_xlfn.XLOOKUP(tbl_OrderProduct[[#This Row],[ProductID]],tbl_Product[ProductID],tbl_Product[Category])</f>
        <v>Strategy</v>
      </c>
      <c r="D248">
        <v>1</v>
      </c>
      <c r="E248" s="3">
        <f>_xlfn.XLOOKUP(tbl_OrderProduct[[#This Row],[ProductID]],tbl_Product[ProductID],tbl_Product[ListPrice])*tbl_OrderProduct[[#This Row],[Quantity]]</f>
        <v>37.950000000000003</v>
      </c>
      <c r="F248">
        <f>_xlfn.XLOOKUP(tbl_OrderProduct[[#This Row],[OrderID]],tbl_Order[OrderID],tbl_Order[Order Year])</f>
        <v>2016</v>
      </c>
      <c r="G248" t="str">
        <f>_xlfn.XLOOKUP(tbl_OrderProduct[[#This Row],[OrderID]],tbl_Order[OrderID],tbl_Order[Order Month Name])</f>
        <v>Aug</v>
      </c>
      <c r="H248" t="str">
        <f>_xlfn.XLOOKUP(tbl_OrderProduct[[#This Row],[ProductID]],tbl_Product[ProductID],tbl_Product[ProductName])</f>
        <v>Sheetstorm</v>
      </c>
      <c r="I248" t="str">
        <f>_xlfn.XLOOKUP(tbl_OrderProduct[[#This Row],[OrderID]],tbl_Order[OrderID],tbl_Order[CustomerID])</f>
        <v>CUST1177</v>
      </c>
    </row>
    <row r="249" spans="1:9" x14ac:dyDescent="0.4">
      <c r="A249" t="s">
        <v>270</v>
      </c>
      <c r="B249" t="s">
        <v>159</v>
      </c>
      <c r="C249" t="str">
        <f>_xlfn.XLOOKUP(tbl_OrderProduct[[#This Row],[ProductID]],tbl_Product[ProductID],tbl_Product[Category])</f>
        <v>Strategy</v>
      </c>
      <c r="D249">
        <v>1</v>
      </c>
      <c r="E249" s="3">
        <f>_xlfn.XLOOKUP(tbl_OrderProduct[[#This Row],[ProductID]],tbl_Product[ProductID],tbl_Product[ListPrice])*tbl_OrderProduct[[#This Row],[Quantity]]</f>
        <v>58</v>
      </c>
      <c r="F249">
        <f>_xlfn.XLOOKUP(tbl_OrderProduct[[#This Row],[OrderID]],tbl_Order[OrderID],tbl_Order[Order Year])</f>
        <v>2016</v>
      </c>
      <c r="G249" t="str">
        <f>_xlfn.XLOOKUP(tbl_OrderProduct[[#This Row],[OrderID]],tbl_Order[OrderID],tbl_Order[Order Month Name])</f>
        <v>Aug</v>
      </c>
      <c r="H249" t="str">
        <f>_xlfn.XLOOKUP(tbl_OrderProduct[[#This Row],[ProductID]],tbl_Product[ProductID],tbl_Product[ProductName])</f>
        <v>Welcome To … The Dashboard</v>
      </c>
      <c r="I249" t="str">
        <f>_xlfn.XLOOKUP(tbl_OrderProduct[[#This Row],[OrderID]],tbl_Order[OrderID],tbl_Order[CustomerID])</f>
        <v>CUST0136</v>
      </c>
    </row>
    <row r="250" spans="1:9" x14ac:dyDescent="0.4">
      <c r="A250" t="s">
        <v>270</v>
      </c>
      <c r="B250" t="s">
        <v>138</v>
      </c>
      <c r="C250" t="str">
        <f>_xlfn.XLOOKUP(tbl_OrderProduct[[#This Row],[ProductID]],tbl_Product[ProductID],tbl_Product[Category])</f>
        <v>Classic</v>
      </c>
      <c r="D250">
        <v>1</v>
      </c>
      <c r="E250" s="3">
        <f>_xlfn.XLOOKUP(tbl_OrderProduct[[#This Row],[ProductID]],tbl_Product[ProductID],tbl_Product[ListPrice])*tbl_OrderProduct[[#This Row],[Quantity]]</f>
        <v>62</v>
      </c>
      <c r="F250">
        <f>_xlfn.XLOOKUP(tbl_OrderProduct[[#This Row],[OrderID]],tbl_Order[OrderID],tbl_Order[Order Year])</f>
        <v>2016</v>
      </c>
      <c r="G250" t="str">
        <f>_xlfn.XLOOKUP(tbl_OrderProduct[[#This Row],[OrderID]],tbl_Order[OrderID],tbl_Order[Order Month Name])</f>
        <v>Aug</v>
      </c>
      <c r="H250" t="str">
        <f>_xlfn.XLOOKUP(tbl_OrderProduct[[#This Row],[ProductID]],tbl_Product[ProductID],tbl_Product[ProductName])</f>
        <v>YahtSheets</v>
      </c>
      <c r="I250" t="str">
        <f>_xlfn.XLOOKUP(tbl_OrderProduct[[#This Row],[OrderID]],tbl_Order[OrderID],tbl_Order[CustomerID])</f>
        <v>CUST0136</v>
      </c>
    </row>
    <row r="251" spans="1:9" x14ac:dyDescent="0.4">
      <c r="A251" t="s">
        <v>270</v>
      </c>
      <c r="B251" t="s">
        <v>3</v>
      </c>
      <c r="C251" t="str">
        <f>_xlfn.XLOOKUP(tbl_OrderProduct[[#This Row],[ProductID]],tbl_Product[ProductID],tbl_Product[Category])</f>
        <v>Co-op</v>
      </c>
      <c r="D251">
        <v>1</v>
      </c>
      <c r="E251" s="3">
        <f>_xlfn.XLOOKUP(tbl_OrderProduct[[#This Row],[ProductID]],tbl_Product[ProductID],tbl_Product[ListPrice])*tbl_OrderProduct[[#This Row],[Quantity]]</f>
        <v>34.950000000000003</v>
      </c>
      <c r="F251">
        <f>_xlfn.XLOOKUP(tbl_OrderProduct[[#This Row],[OrderID]],tbl_Order[OrderID],tbl_Order[Order Year])</f>
        <v>2016</v>
      </c>
      <c r="G251" t="str">
        <f>_xlfn.XLOOKUP(tbl_OrderProduct[[#This Row],[OrderID]],tbl_Order[OrderID],tbl_Order[Order Month Name])</f>
        <v>Aug</v>
      </c>
      <c r="H251" t="str">
        <f>_xlfn.XLOOKUP(tbl_OrderProduct[[#This Row],[ProductID]],tbl_Product[ProductID],tbl_Product[ProductName])</f>
        <v>Pivot Panic!</v>
      </c>
      <c r="I251" t="str">
        <f>_xlfn.XLOOKUP(tbl_OrderProduct[[#This Row],[OrderID]],tbl_Order[OrderID],tbl_Order[CustomerID])</f>
        <v>CUST0136</v>
      </c>
    </row>
    <row r="252" spans="1:9" x14ac:dyDescent="0.4">
      <c r="A252" t="s">
        <v>271</v>
      </c>
      <c r="B252" t="s">
        <v>7</v>
      </c>
      <c r="C252" t="str">
        <f>_xlfn.XLOOKUP(tbl_OrderProduct[[#This Row],[ProductID]],tbl_Product[ProductID],tbl_Product[Category])</f>
        <v>Strategy</v>
      </c>
      <c r="D252">
        <v>1</v>
      </c>
      <c r="E252" s="3">
        <f>_xlfn.XLOOKUP(tbl_OrderProduct[[#This Row],[ProductID]],tbl_Product[ProductID],tbl_Product[ListPrice])*tbl_OrderProduct[[#This Row],[Quantity]]</f>
        <v>53</v>
      </c>
      <c r="F252">
        <f>_xlfn.XLOOKUP(tbl_OrderProduct[[#This Row],[OrderID]],tbl_Order[OrderID],tbl_Order[Order Year])</f>
        <v>2016</v>
      </c>
      <c r="G252" t="str">
        <f>_xlfn.XLOOKUP(tbl_OrderProduct[[#This Row],[OrderID]],tbl_Order[OrderID],tbl_Order[Order Month Name])</f>
        <v>Aug</v>
      </c>
      <c r="H252" t="str">
        <f>_xlfn.XLOOKUP(tbl_OrderProduct[[#This Row],[ProductID]],tbl_Product[ProductID],tbl_Product[ProductName])</f>
        <v>Evercell</v>
      </c>
      <c r="I252" t="str">
        <f>_xlfn.XLOOKUP(tbl_OrderProduct[[#This Row],[OrderID]],tbl_Order[OrderID],tbl_Order[CustomerID])</f>
        <v>CUST1184</v>
      </c>
    </row>
    <row r="253" spans="1:9" x14ac:dyDescent="0.4">
      <c r="A253" t="s">
        <v>272</v>
      </c>
      <c r="B253" t="s">
        <v>161</v>
      </c>
      <c r="C253" t="str">
        <f>_xlfn.XLOOKUP(tbl_OrderProduct[[#This Row],[ProductID]],tbl_Product[ProductID],tbl_Product[Category])</f>
        <v>Strategy</v>
      </c>
      <c r="D253">
        <v>1</v>
      </c>
      <c r="E253" s="3">
        <f>_xlfn.XLOOKUP(tbl_OrderProduct[[#This Row],[ProductID]],tbl_Product[ProductID],tbl_Product[ListPrice])*tbl_OrderProduct[[#This Row],[Quantity]]</f>
        <v>55.95</v>
      </c>
      <c r="F253">
        <f>_xlfn.XLOOKUP(tbl_OrderProduct[[#This Row],[OrderID]],tbl_Order[OrderID],tbl_Order[Order Year])</f>
        <v>2016</v>
      </c>
      <c r="G253" t="str">
        <f>_xlfn.XLOOKUP(tbl_OrderProduct[[#This Row],[OrderID]],tbl_Order[OrderID],tbl_Order[Order Month Name])</f>
        <v>Aug</v>
      </c>
      <c r="H253" t="str">
        <f>_xlfn.XLOOKUP(tbl_OrderProduct[[#This Row],[ProductID]],tbl_Product[ProductID],tbl_Product[ProductName])</f>
        <v>The Quacks of Quarterburg</v>
      </c>
      <c r="I253" t="str">
        <f>_xlfn.XLOOKUP(tbl_OrderProduct[[#This Row],[OrderID]],tbl_Order[OrderID],tbl_Order[CustomerID])</f>
        <v>CUST0492</v>
      </c>
    </row>
    <row r="254" spans="1:9" x14ac:dyDescent="0.4">
      <c r="A254" t="s">
        <v>272</v>
      </c>
      <c r="B254" t="s">
        <v>150</v>
      </c>
      <c r="C254" t="str">
        <f>_xlfn.XLOOKUP(tbl_OrderProduct[[#This Row],[ProductID]],tbl_Product[ProductID],tbl_Product[Category])</f>
        <v>Party</v>
      </c>
      <c r="D254">
        <v>2</v>
      </c>
      <c r="E254" s="3">
        <f>_xlfn.XLOOKUP(tbl_OrderProduct[[#This Row],[ProductID]],tbl_Product[ProductID],tbl_Product[ListPrice])*tbl_OrderProduct[[#This Row],[Quantity]]</f>
        <v>70</v>
      </c>
      <c r="F254">
        <f>_xlfn.XLOOKUP(tbl_OrderProduct[[#This Row],[OrderID]],tbl_Order[OrderID],tbl_Order[Order Year])</f>
        <v>2016</v>
      </c>
      <c r="G254" t="str">
        <f>_xlfn.XLOOKUP(tbl_OrderProduct[[#This Row],[OrderID]],tbl_Order[OrderID],tbl_Order[Order Month Name])</f>
        <v>Aug</v>
      </c>
      <c r="H254" t="str">
        <f>_xlfn.XLOOKUP(tbl_OrderProduct[[#This Row],[ProductID]],tbl_Product[ProductID],tbl_Product[ProductName])</f>
        <v>Data: The Resistance</v>
      </c>
      <c r="I254" t="str">
        <f>_xlfn.XLOOKUP(tbl_OrderProduct[[#This Row],[OrderID]],tbl_Order[OrderID],tbl_Order[CustomerID])</f>
        <v>CUST0492</v>
      </c>
    </row>
    <row r="255" spans="1:9" x14ac:dyDescent="0.4">
      <c r="A255" t="s">
        <v>272</v>
      </c>
      <c r="B255" t="s">
        <v>144</v>
      </c>
      <c r="C255" t="str">
        <f>_xlfn.XLOOKUP(tbl_OrderProduct[[#This Row],[ProductID]],tbl_Product[ProductID],tbl_Product[Category])</f>
        <v>Strategy</v>
      </c>
      <c r="D255">
        <v>1</v>
      </c>
      <c r="E255" s="3">
        <f>_xlfn.XLOOKUP(tbl_OrderProduct[[#This Row],[ProductID]],tbl_Product[ProductID],tbl_Product[ListPrice])*tbl_OrderProduct[[#This Row],[Quantity]]</f>
        <v>64.95</v>
      </c>
      <c r="F255">
        <f>_xlfn.XLOOKUP(tbl_OrderProduct[[#This Row],[OrderID]],tbl_Order[OrderID],tbl_Order[Order Year])</f>
        <v>2016</v>
      </c>
      <c r="G255" t="str">
        <f>_xlfn.XLOOKUP(tbl_OrderProduct[[#This Row],[OrderID]],tbl_Order[OrderID],tbl_Order[Order Month Name])</f>
        <v>Aug</v>
      </c>
      <c r="H255" t="str">
        <f>_xlfn.XLOOKUP(tbl_OrderProduct[[#This Row],[ProductID]],tbl_Product[ProductID],tbl_Product[ProductName])</f>
        <v>Between Two Spreadsheets</v>
      </c>
      <c r="I255" t="str">
        <f>_xlfn.XLOOKUP(tbl_OrderProduct[[#This Row],[OrderID]],tbl_Order[OrderID],tbl_Order[CustomerID])</f>
        <v>CUST0492</v>
      </c>
    </row>
    <row r="256" spans="1:9" x14ac:dyDescent="0.4">
      <c r="A256" t="s">
        <v>272</v>
      </c>
      <c r="B256" t="s">
        <v>152</v>
      </c>
      <c r="C256" t="str">
        <f>_xlfn.XLOOKUP(tbl_OrderProduct[[#This Row],[ProductID]],tbl_Product[ProductID],tbl_Product[Category])</f>
        <v>Party</v>
      </c>
      <c r="D256">
        <v>1</v>
      </c>
      <c r="E256" s="3">
        <f>_xlfn.XLOOKUP(tbl_OrderProduct[[#This Row],[ProductID]],tbl_Product[ProductID],tbl_Product[ListPrice])*tbl_OrderProduct[[#This Row],[Quantity]]</f>
        <v>59.95</v>
      </c>
      <c r="F256">
        <f>_xlfn.XLOOKUP(tbl_OrderProduct[[#This Row],[OrderID]],tbl_Order[OrderID],tbl_Order[Order Year])</f>
        <v>2016</v>
      </c>
      <c r="G256" t="str">
        <f>_xlfn.XLOOKUP(tbl_OrderProduct[[#This Row],[OrderID]],tbl_Order[OrderID],tbl_Order[Order Month Name])</f>
        <v>Aug</v>
      </c>
      <c r="H256" t="str">
        <f>_xlfn.XLOOKUP(tbl_OrderProduct[[#This Row],[ProductID]],tbl_Product[ProductID],tbl_Product[ProductName])</f>
        <v>Formulate!</v>
      </c>
      <c r="I256" t="str">
        <f>_xlfn.XLOOKUP(tbl_OrderProduct[[#This Row],[OrderID]],tbl_Order[OrderID],tbl_Order[CustomerID])</f>
        <v>CUST0492</v>
      </c>
    </row>
    <row r="257" spans="1:9" x14ac:dyDescent="0.4">
      <c r="A257" t="s">
        <v>273</v>
      </c>
      <c r="B257" t="s">
        <v>164</v>
      </c>
      <c r="C257" t="str">
        <f>_xlfn.XLOOKUP(tbl_OrderProduct[[#This Row],[ProductID]],tbl_Product[ProductID],tbl_Product[Category])</f>
        <v>Strategy</v>
      </c>
      <c r="D257">
        <v>1</v>
      </c>
      <c r="E257" s="3">
        <f>_xlfn.XLOOKUP(tbl_OrderProduct[[#This Row],[ProductID]],tbl_Product[ProductID],tbl_Product[ListPrice])*tbl_OrderProduct[[#This Row],[Quantity]]</f>
        <v>29</v>
      </c>
      <c r="F257">
        <f>_xlfn.XLOOKUP(tbl_OrderProduct[[#This Row],[OrderID]],tbl_Order[OrderID],tbl_Order[Order Year])</f>
        <v>2016</v>
      </c>
      <c r="G257" t="str">
        <f>_xlfn.XLOOKUP(tbl_OrderProduct[[#This Row],[OrderID]],tbl_Order[OrderID],tbl_Order[Order Month Name])</f>
        <v>Aug</v>
      </c>
      <c r="H257" t="str">
        <f>_xlfn.XLOOKUP(tbl_OrderProduct[[#This Row],[ProductID]],tbl_Product[ProductID],tbl_Product[ProductName])</f>
        <v>Great Western Lookup</v>
      </c>
      <c r="I257" t="str">
        <f>_xlfn.XLOOKUP(tbl_OrderProduct[[#This Row],[OrderID]],tbl_Order[OrderID],tbl_Order[CustomerID])</f>
        <v>CUST0699</v>
      </c>
    </row>
    <row r="258" spans="1:9" x14ac:dyDescent="0.4">
      <c r="A258" t="s">
        <v>273</v>
      </c>
      <c r="B258" t="s">
        <v>6</v>
      </c>
      <c r="C258" t="str">
        <f>_xlfn.XLOOKUP(tbl_OrderProduct[[#This Row],[ProductID]],tbl_Product[ProductID],tbl_Product[Category])</f>
        <v>Adventure</v>
      </c>
      <c r="D258">
        <v>1</v>
      </c>
      <c r="E258" s="3">
        <f>_xlfn.XLOOKUP(tbl_OrderProduct[[#This Row],[ProductID]],tbl_Product[ProductID],tbl_Product[ListPrice])*tbl_OrderProduct[[#This Row],[Quantity]]</f>
        <v>17</v>
      </c>
      <c r="F258">
        <f>_xlfn.XLOOKUP(tbl_OrderProduct[[#This Row],[OrderID]],tbl_Order[OrderID],tbl_Order[Order Year])</f>
        <v>2016</v>
      </c>
      <c r="G258" t="str">
        <f>_xlfn.XLOOKUP(tbl_OrderProduct[[#This Row],[OrderID]],tbl_Order[OrderID],tbl_Order[Order Month Name])</f>
        <v>Aug</v>
      </c>
      <c r="H258" t="str">
        <f>_xlfn.XLOOKUP(tbl_OrderProduct[[#This Row],[ProductID]],tbl_Product[ProductID],tbl_Product[ProductName])</f>
        <v>Pivot &amp; Paper</v>
      </c>
      <c r="I258" t="str">
        <f>_xlfn.XLOOKUP(tbl_OrderProduct[[#This Row],[OrderID]],tbl_Order[OrderID],tbl_Order[CustomerID])</f>
        <v>CUST0699</v>
      </c>
    </row>
    <row r="259" spans="1:9" x14ac:dyDescent="0.4">
      <c r="A259" t="s">
        <v>274</v>
      </c>
      <c r="B259" t="s">
        <v>145</v>
      </c>
      <c r="C259" t="str">
        <f>_xlfn.XLOOKUP(tbl_OrderProduct[[#This Row],[ProductID]],tbl_Product[ProductID],tbl_Product[Category])</f>
        <v>Adventure</v>
      </c>
      <c r="D259">
        <v>1</v>
      </c>
      <c r="E259" s="3">
        <f>_xlfn.XLOOKUP(tbl_OrderProduct[[#This Row],[ProductID]],tbl_Product[ProductID],tbl_Product[ListPrice])*tbl_OrderProduct[[#This Row],[Quantity]]</f>
        <v>40.5</v>
      </c>
      <c r="F259">
        <f>_xlfn.XLOOKUP(tbl_OrderProduct[[#This Row],[OrderID]],tbl_Order[OrderID],tbl_Order[Order Year])</f>
        <v>2016</v>
      </c>
      <c r="G259" t="str">
        <f>_xlfn.XLOOKUP(tbl_OrderProduct[[#This Row],[OrderID]],tbl_Order[OrderID],tbl_Order[Order Month Name])</f>
        <v>Aug</v>
      </c>
      <c r="H259" t="str">
        <f>_xlfn.XLOOKUP(tbl_OrderProduct[[#This Row],[ProductID]],tbl_Product[ProductID],tbl_Product[ProductName])</f>
        <v>Audit Call of Cthulhu</v>
      </c>
      <c r="I259" t="str">
        <f>_xlfn.XLOOKUP(tbl_OrderProduct[[#This Row],[OrderID]],tbl_Order[OrderID],tbl_Order[CustomerID])</f>
        <v>CUST0340</v>
      </c>
    </row>
    <row r="260" spans="1:9" x14ac:dyDescent="0.4">
      <c r="A260" t="s">
        <v>275</v>
      </c>
      <c r="B260" t="s">
        <v>130</v>
      </c>
      <c r="C260" t="str">
        <f>_xlfn.XLOOKUP(tbl_OrderProduct[[#This Row],[ProductID]],tbl_Product[ProductID],tbl_Product[Category])</f>
        <v>Strategy</v>
      </c>
      <c r="D260">
        <v>1</v>
      </c>
      <c r="E260" s="3">
        <f>_xlfn.XLOOKUP(tbl_OrderProduct[[#This Row],[ProductID]],tbl_Product[ProductID],tbl_Product[ListPrice])*tbl_OrderProduct[[#This Row],[Quantity]]</f>
        <v>15.5</v>
      </c>
      <c r="F260">
        <f>_xlfn.XLOOKUP(tbl_OrderProduct[[#This Row],[OrderID]],tbl_Order[OrderID],tbl_Order[Order Year])</f>
        <v>2016</v>
      </c>
      <c r="G260" t="str">
        <f>_xlfn.XLOOKUP(tbl_OrderProduct[[#This Row],[OrderID]],tbl_Order[OrderID],tbl_Order[Order Month Name])</f>
        <v>Aug</v>
      </c>
      <c r="H260" t="str">
        <f>_xlfn.XLOOKUP(tbl_OrderProduct[[#This Row],[ProductID]],tbl_Product[ProductID],tbl_Product[ProductName])</f>
        <v>Brass: Budget</v>
      </c>
      <c r="I260" t="str">
        <f>_xlfn.XLOOKUP(tbl_OrderProduct[[#This Row],[OrderID]],tbl_Order[OrderID],tbl_Order[CustomerID])</f>
        <v>CUST0498</v>
      </c>
    </row>
    <row r="261" spans="1:9" x14ac:dyDescent="0.4">
      <c r="A261" t="s">
        <v>275</v>
      </c>
      <c r="B261" t="s">
        <v>165</v>
      </c>
      <c r="C261" t="str">
        <f>_xlfn.XLOOKUP(tbl_OrderProduct[[#This Row],[ProductID]],tbl_Product[ProductID],tbl_Product[Category])</f>
        <v>Party</v>
      </c>
      <c r="D261">
        <v>2</v>
      </c>
      <c r="E261" s="3">
        <f>_xlfn.XLOOKUP(tbl_OrderProduct[[#This Row],[ProductID]],tbl_Product[ProductID],tbl_Product[ListPrice])*tbl_OrderProduct[[#This Row],[Quantity]]</f>
        <v>52.98</v>
      </c>
      <c r="F261">
        <f>_xlfn.XLOOKUP(tbl_OrderProduct[[#This Row],[OrderID]],tbl_Order[OrderID],tbl_Order[Order Year])</f>
        <v>2016</v>
      </c>
      <c r="G261" t="str">
        <f>_xlfn.XLOOKUP(tbl_OrderProduct[[#This Row],[OrderID]],tbl_Order[OrderID],tbl_Order[Order Month Name])</f>
        <v>Aug</v>
      </c>
      <c r="H261" t="str">
        <f>_xlfn.XLOOKUP(tbl_OrderProduct[[#This Row],[ProductID]],tbl_Product[ProductID],tbl_Product[ProductName])</f>
        <v>Dashboard Wavelength</v>
      </c>
      <c r="I261" t="str">
        <f>_xlfn.XLOOKUP(tbl_OrderProduct[[#This Row],[OrderID]],tbl_Order[OrderID],tbl_Order[CustomerID])</f>
        <v>CUST0498</v>
      </c>
    </row>
    <row r="262" spans="1:9" x14ac:dyDescent="0.4">
      <c r="A262" t="s">
        <v>276</v>
      </c>
      <c r="B262" t="s">
        <v>134</v>
      </c>
      <c r="C262" t="str">
        <f>_xlfn.XLOOKUP(tbl_OrderProduct[[#This Row],[ProductID]],tbl_Product[ProductID],tbl_Product[Category])</f>
        <v>Co-op</v>
      </c>
      <c r="D262">
        <v>2</v>
      </c>
      <c r="E262" s="3">
        <f>_xlfn.XLOOKUP(tbl_OrderProduct[[#This Row],[ProductID]],tbl_Product[ProductID],tbl_Product[ListPrice])*tbl_OrderProduct[[#This Row],[Quantity]]</f>
        <v>67</v>
      </c>
      <c r="F262">
        <f>_xlfn.XLOOKUP(tbl_OrderProduct[[#This Row],[OrderID]],tbl_Order[OrderID],tbl_Order[Order Year])</f>
        <v>2016</v>
      </c>
      <c r="G262" t="str">
        <f>_xlfn.XLOOKUP(tbl_OrderProduct[[#This Row],[OrderID]],tbl_Order[OrderID],tbl_Order[Order Month Name])</f>
        <v>Sep</v>
      </c>
      <c r="H262" t="str">
        <f>_xlfn.XLOOKUP(tbl_OrderProduct[[#This Row],[ProductID]],tbl_Product[ProductID],tbl_Product[ProductName])</f>
        <v>The Spill: Data Breach</v>
      </c>
      <c r="I262" t="str">
        <f>_xlfn.XLOOKUP(tbl_OrderProduct[[#This Row],[OrderID]],tbl_Order[OrderID],tbl_Order[CustomerID])</f>
        <v>CUST1295</v>
      </c>
    </row>
    <row r="263" spans="1:9" x14ac:dyDescent="0.4">
      <c r="A263" t="s">
        <v>276</v>
      </c>
      <c r="B263" t="s">
        <v>159</v>
      </c>
      <c r="C263" t="str">
        <f>_xlfn.XLOOKUP(tbl_OrderProduct[[#This Row],[ProductID]],tbl_Product[ProductID],tbl_Product[Category])</f>
        <v>Strategy</v>
      </c>
      <c r="D263">
        <v>1</v>
      </c>
      <c r="E263" s="3">
        <f>_xlfn.XLOOKUP(tbl_OrderProduct[[#This Row],[ProductID]],tbl_Product[ProductID],tbl_Product[ListPrice])*tbl_OrderProduct[[#This Row],[Quantity]]</f>
        <v>58</v>
      </c>
      <c r="F263">
        <f>_xlfn.XLOOKUP(tbl_OrderProduct[[#This Row],[OrderID]],tbl_Order[OrderID],tbl_Order[Order Year])</f>
        <v>2016</v>
      </c>
      <c r="G263" t="str">
        <f>_xlfn.XLOOKUP(tbl_OrderProduct[[#This Row],[OrderID]],tbl_Order[OrderID],tbl_Order[Order Month Name])</f>
        <v>Sep</v>
      </c>
      <c r="H263" t="str">
        <f>_xlfn.XLOOKUP(tbl_OrderProduct[[#This Row],[ProductID]],tbl_Product[ProductID],tbl_Product[ProductName])</f>
        <v>Welcome To … The Dashboard</v>
      </c>
      <c r="I263" t="str">
        <f>_xlfn.XLOOKUP(tbl_OrderProduct[[#This Row],[OrderID]],tbl_Order[OrderID],tbl_Order[CustomerID])</f>
        <v>CUST1295</v>
      </c>
    </row>
    <row r="264" spans="1:9" x14ac:dyDescent="0.4">
      <c r="A264" t="s">
        <v>276</v>
      </c>
      <c r="B264" t="s">
        <v>157</v>
      </c>
      <c r="C264" t="str">
        <f>_xlfn.XLOOKUP(tbl_OrderProduct[[#This Row],[ProductID]],tbl_Product[ProductID],tbl_Product[Category])</f>
        <v>Strategy</v>
      </c>
      <c r="D264">
        <v>2</v>
      </c>
      <c r="E264" s="3">
        <f>_xlfn.XLOOKUP(tbl_OrderProduct[[#This Row],[ProductID]],tbl_Product[ProductID],tbl_Product[ListPrice])*tbl_OrderProduct[[#This Row],[Quantity]]</f>
        <v>94</v>
      </c>
      <c r="F264">
        <f>_xlfn.XLOOKUP(tbl_OrderProduct[[#This Row],[OrderID]],tbl_Order[OrderID],tbl_Order[Order Year])</f>
        <v>2016</v>
      </c>
      <c r="G264" t="str">
        <f>_xlfn.XLOOKUP(tbl_OrderProduct[[#This Row],[OrderID]],tbl_Order[OrderID],tbl_Order[Order Month Name])</f>
        <v>Sep</v>
      </c>
      <c r="H264" t="str">
        <f>_xlfn.XLOOKUP(tbl_OrderProduct[[#This Row],[ProductID]],tbl_Product[ProductID],tbl_Product[ProductName])</f>
        <v>A Dasboard Contrived</v>
      </c>
      <c r="I264" t="str">
        <f>_xlfn.XLOOKUP(tbl_OrderProduct[[#This Row],[OrderID]],tbl_Order[OrderID],tbl_Order[CustomerID])</f>
        <v>CUST1295</v>
      </c>
    </row>
    <row r="265" spans="1:9" x14ac:dyDescent="0.4">
      <c r="A265" t="s">
        <v>276</v>
      </c>
      <c r="B265" t="s">
        <v>161</v>
      </c>
      <c r="C265" t="str">
        <f>_xlfn.XLOOKUP(tbl_OrderProduct[[#This Row],[ProductID]],tbl_Product[ProductID],tbl_Product[Category])</f>
        <v>Strategy</v>
      </c>
      <c r="D265">
        <v>1</v>
      </c>
      <c r="E265" s="3">
        <f>_xlfn.XLOOKUP(tbl_OrderProduct[[#This Row],[ProductID]],tbl_Product[ProductID],tbl_Product[ListPrice])*tbl_OrderProduct[[#This Row],[Quantity]]</f>
        <v>55.95</v>
      </c>
      <c r="F265">
        <f>_xlfn.XLOOKUP(tbl_OrderProduct[[#This Row],[OrderID]],tbl_Order[OrderID],tbl_Order[Order Year])</f>
        <v>2016</v>
      </c>
      <c r="G265" t="str">
        <f>_xlfn.XLOOKUP(tbl_OrderProduct[[#This Row],[OrderID]],tbl_Order[OrderID],tbl_Order[Order Month Name])</f>
        <v>Sep</v>
      </c>
      <c r="H265" t="str">
        <f>_xlfn.XLOOKUP(tbl_OrderProduct[[#This Row],[ProductID]],tbl_Product[ProductID],tbl_Product[ProductName])</f>
        <v>The Quacks of Quarterburg</v>
      </c>
      <c r="I265" t="str">
        <f>_xlfn.XLOOKUP(tbl_OrderProduct[[#This Row],[OrderID]],tbl_Order[OrderID],tbl_Order[CustomerID])</f>
        <v>CUST1295</v>
      </c>
    </row>
    <row r="266" spans="1:9" x14ac:dyDescent="0.4">
      <c r="A266" t="s">
        <v>276</v>
      </c>
      <c r="B266" t="s">
        <v>139</v>
      </c>
      <c r="C266" t="str">
        <f>_xlfn.XLOOKUP(tbl_OrderProduct[[#This Row],[ProductID]],tbl_Product[ProductID],tbl_Product[Category])</f>
        <v>Strategy</v>
      </c>
      <c r="D266">
        <v>3</v>
      </c>
      <c r="E266" s="3">
        <f>_xlfn.XLOOKUP(tbl_OrderProduct[[#This Row],[ProductID]],tbl_Product[ProductID],tbl_Product[ListPrice])*tbl_OrderProduct[[#This Row],[Quantity]]</f>
        <v>164.97</v>
      </c>
      <c r="F266">
        <f>_xlfn.XLOOKUP(tbl_OrderProduct[[#This Row],[OrderID]],tbl_Order[OrderID],tbl_Order[Order Year])</f>
        <v>2016</v>
      </c>
      <c r="G266" t="str">
        <f>_xlfn.XLOOKUP(tbl_OrderProduct[[#This Row],[OrderID]],tbl_Order[OrderID],tbl_Order[Order Month Name])</f>
        <v>Sep</v>
      </c>
      <c r="H266" t="str">
        <f>_xlfn.XLOOKUP(tbl_OrderProduct[[#This Row],[ProductID]],tbl_Product[ProductID],tbl_Product[ProductName])</f>
        <v>Azul: Pie Chart Edition</v>
      </c>
      <c r="I266" t="str">
        <f>_xlfn.XLOOKUP(tbl_OrderProduct[[#This Row],[OrderID]],tbl_Order[OrderID],tbl_Order[CustomerID])</f>
        <v>CUST1295</v>
      </c>
    </row>
    <row r="267" spans="1:9" x14ac:dyDescent="0.4">
      <c r="A267" t="s">
        <v>277</v>
      </c>
      <c r="B267" t="s">
        <v>151</v>
      </c>
      <c r="C267" t="str">
        <f>_xlfn.XLOOKUP(tbl_OrderProduct[[#This Row],[ProductID]],tbl_Product[ProductID],tbl_Product[Category])</f>
        <v>Adventure</v>
      </c>
      <c r="D267">
        <v>2</v>
      </c>
      <c r="E267" s="3">
        <f>_xlfn.XLOOKUP(tbl_OrderProduct[[#This Row],[ProductID]],tbl_Product[ProductID],tbl_Product[ListPrice])*tbl_OrderProduct[[#This Row],[Quantity]]</f>
        <v>121.9</v>
      </c>
      <c r="F267">
        <f>_xlfn.XLOOKUP(tbl_OrderProduct[[#This Row],[OrderID]],tbl_Order[OrderID],tbl_Order[Order Year])</f>
        <v>2016</v>
      </c>
      <c r="G267" t="str">
        <f>_xlfn.XLOOKUP(tbl_OrderProduct[[#This Row],[OrderID]],tbl_Order[OrderID],tbl_Order[Order Month Name])</f>
        <v>Sep</v>
      </c>
      <c r="H267" t="str">
        <f>_xlfn.XLOOKUP(tbl_OrderProduct[[#This Row],[ProductID]],tbl_Product[ProductID],tbl_Product[ProductName])</f>
        <v>Unmatched: Analyst's Edition</v>
      </c>
      <c r="I267" t="str">
        <f>_xlfn.XLOOKUP(tbl_OrderProduct[[#This Row],[OrderID]],tbl_Order[OrderID],tbl_Order[CustomerID])</f>
        <v>CUST0805</v>
      </c>
    </row>
    <row r="268" spans="1:9" x14ac:dyDescent="0.4">
      <c r="A268" t="s">
        <v>278</v>
      </c>
      <c r="B268" t="s">
        <v>162</v>
      </c>
      <c r="C268" t="str">
        <f>_xlfn.XLOOKUP(tbl_OrderProduct[[#This Row],[ProductID]],tbl_Product[ProductID],tbl_Product[Category])</f>
        <v>Strategy</v>
      </c>
      <c r="D268">
        <v>2</v>
      </c>
      <c r="E268" s="3">
        <f>_xlfn.XLOOKUP(tbl_OrderProduct[[#This Row],[ProductID]],tbl_Product[ProductID],tbl_Product[ListPrice])*tbl_OrderProduct[[#This Row],[Quantity]]</f>
        <v>35</v>
      </c>
      <c r="F268">
        <f>_xlfn.XLOOKUP(tbl_OrderProduct[[#This Row],[OrderID]],tbl_Order[OrderID],tbl_Order[Order Year])</f>
        <v>2016</v>
      </c>
      <c r="G268" t="str">
        <f>_xlfn.XLOOKUP(tbl_OrderProduct[[#This Row],[OrderID]],tbl_Order[OrderID],tbl_Order[Order Month Name])</f>
        <v>Sep</v>
      </c>
      <c r="H268" t="str">
        <f>_xlfn.XLOOKUP(tbl_OrderProduct[[#This Row],[ProductID]],tbl_Product[ProductID],tbl_Product[ProductName])</f>
        <v>Spreadsheet Legacy</v>
      </c>
      <c r="I268" t="str">
        <f>_xlfn.XLOOKUP(tbl_OrderProduct[[#This Row],[OrderID]],tbl_Order[OrderID],tbl_Order[CustomerID])</f>
        <v>CUST0178</v>
      </c>
    </row>
    <row r="269" spans="1:9" x14ac:dyDescent="0.4">
      <c r="A269" t="s">
        <v>278</v>
      </c>
      <c r="B269" t="s">
        <v>3</v>
      </c>
      <c r="C269" t="str">
        <f>_xlfn.XLOOKUP(tbl_OrderProduct[[#This Row],[ProductID]],tbl_Product[ProductID],tbl_Product[Category])</f>
        <v>Co-op</v>
      </c>
      <c r="D269">
        <v>2</v>
      </c>
      <c r="E269" s="3">
        <f>_xlfn.XLOOKUP(tbl_OrderProduct[[#This Row],[ProductID]],tbl_Product[ProductID],tbl_Product[ListPrice])*tbl_OrderProduct[[#This Row],[Quantity]]</f>
        <v>69.900000000000006</v>
      </c>
      <c r="F269">
        <f>_xlfn.XLOOKUP(tbl_OrderProduct[[#This Row],[OrderID]],tbl_Order[OrderID],tbl_Order[Order Year])</f>
        <v>2016</v>
      </c>
      <c r="G269" t="str">
        <f>_xlfn.XLOOKUP(tbl_OrderProduct[[#This Row],[OrderID]],tbl_Order[OrderID],tbl_Order[Order Month Name])</f>
        <v>Sep</v>
      </c>
      <c r="H269" t="str">
        <f>_xlfn.XLOOKUP(tbl_OrderProduct[[#This Row],[ProductID]],tbl_Product[ProductID],tbl_Product[ProductName])</f>
        <v>Pivot Panic!</v>
      </c>
      <c r="I269" t="str">
        <f>_xlfn.XLOOKUP(tbl_OrderProduct[[#This Row],[OrderID]],tbl_Order[OrderID],tbl_Order[CustomerID])</f>
        <v>CUST0178</v>
      </c>
    </row>
    <row r="270" spans="1:9" x14ac:dyDescent="0.4">
      <c r="A270" t="s">
        <v>279</v>
      </c>
      <c r="B270" t="s">
        <v>137</v>
      </c>
      <c r="C270" t="str">
        <f>_xlfn.XLOOKUP(tbl_OrderProduct[[#This Row],[ProductID]],tbl_Product[ProductID],tbl_Product[Category])</f>
        <v>Classic</v>
      </c>
      <c r="D270">
        <v>1</v>
      </c>
      <c r="E270" s="3">
        <f>_xlfn.XLOOKUP(tbl_OrderProduct[[#This Row],[ProductID]],tbl_Product[ProductID],tbl_Product[ListPrice])*tbl_OrderProduct[[#This Row],[Quantity]]</f>
        <v>70.989999999999995</v>
      </c>
      <c r="F270">
        <f>_xlfn.XLOOKUP(tbl_OrderProduct[[#This Row],[OrderID]],tbl_Order[OrderID],tbl_Order[Order Year])</f>
        <v>2016</v>
      </c>
      <c r="G270" t="str">
        <f>_xlfn.XLOOKUP(tbl_OrderProduct[[#This Row],[OrderID]],tbl_Order[OrderID],tbl_Order[Order Month Name])</f>
        <v>Sep</v>
      </c>
      <c r="H270" t="str">
        <f>_xlfn.XLOOKUP(tbl_OrderProduct[[#This Row],[ProductID]],tbl_Product[ProductID],tbl_Product[ProductName])</f>
        <v>Ticket to Ride: Financial Express</v>
      </c>
      <c r="I270" t="str">
        <f>_xlfn.XLOOKUP(tbl_OrderProduct[[#This Row],[OrderID]],tbl_Order[OrderID],tbl_Order[CustomerID])</f>
        <v>CUST1031</v>
      </c>
    </row>
    <row r="271" spans="1:9" x14ac:dyDescent="0.4">
      <c r="A271" t="s">
        <v>279</v>
      </c>
      <c r="B271" t="s">
        <v>140</v>
      </c>
      <c r="C271" t="str">
        <f>_xlfn.XLOOKUP(tbl_OrderProduct[[#This Row],[ProductID]],tbl_Product[ProductID],tbl_Product[Category])</f>
        <v>Strategy</v>
      </c>
      <c r="D271">
        <v>1</v>
      </c>
      <c r="E271" s="3">
        <f>_xlfn.XLOOKUP(tbl_OrderProduct[[#This Row],[ProductID]],tbl_Product[ProductID],tbl_Product[ListPrice])*tbl_OrderProduct[[#This Row],[Quantity]]</f>
        <v>63.49</v>
      </c>
      <c r="F271">
        <f>_xlfn.XLOOKUP(tbl_OrderProduct[[#This Row],[OrderID]],tbl_Order[OrderID],tbl_Order[Order Year])</f>
        <v>2016</v>
      </c>
      <c r="G271" t="str">
        <f>_xlfn.XLOOKUP(tbl_OrderProduct[[#This Row],[OrderID]],tbl_Order[OrderID],tbl_Order[Order Month Name])</f>
        <v>Sep</v>
      </c>
      <c r="H271" t="str">
        <f>_xlfn.XLOOKUP(tbl_OrderProduct[[#This Row],[ProductID]],tbl_Product[ProductID],tbl_Product[ProductName])</f>
        <v>The Castles of Mad King Lambda</v>
      </c>
      <c r="I271" t="str">
        <f>_xlfn.XLOOKUP(tbl_OrderProduct[[#This Row],[OrderID]],tbl_Order[OrderID],tbl_Order[CustomerID])</f>
        <v>CUST1031</v>
      </c>
    </row>
    <row r="272" spans="1:9" x14ac:dyDescent="0.4">
      <c r="A272" t="s">
        <v>279</v>
      </c>
      <c r="B272" t="s">
        <v>148</v>
      </c>
      <c r="C272" t="str">
        <f>_xlfn.XLOOKUP(tbl_OrderProduct[[#This Row],[ProductID]],tbl_Product[ProductID],tbl_Product[Category])</f>
        <v>Strategy</v>
      </c>
      <c r="D272">
        <v>1</v>
      </c>
      <c r="E272" s="3">
        <f>_xlfn.XLOOKUP(tbl_OrderProduct[[#This Row],[ProductID]],tbl_Product[ProductID],tbl_Product[ListPrice])*tbl_OrderProduct[[#This Row],[Quantity]]</f>
        <v>20.49</v>
      </c>
      <c r="F272">
        <f>_xlfn.XLOOKUP(tbl_OrderProduct[[#This Row],[OrderID]],tbl_Order[OrderID],tbl_Order[Order Year])</f>
        <v>2016</v>
      </c>
      <c r="G272" t="str">
        <f>_xlfn.XLOOKUP(tbl_OrderProduct[[#This Row],[OrderID]],tbl_Order[OrderID],tbl_Order[Order Month Name])</f>
        <v>Sep</v>
      </c>
      <c r="H272" t="str">
        <f>_xlfn.XLOOKUP(tbl_OrderProduct[[#This Row],[ProductID]],tbl_Product[ProductID],tbl_Product[ProductName])</f>
        <v>Cashflow Cascadia</v>
      </c>
      <c r="I272" t="str">
        <f>_xlfn.XLOOKUP(tbl_OrderProduct[[#This Row],[OrderID]],tbl_Order[OrderID],tbl_Order[CustomerID])</f>
        <v>CUST1031</v>
      </c>
    </row>
    <row r="273" spans="1:9" x14ac:dyDescent="0.4">
      <c r="A273" t="s">
        <v>279</v>
      </c>
      <c r="B273" t="s">
        <v>157</v>
      </c>
      <c r="C273" t="str">
        <f>_xlfn.XLOOKUP(tbl_OrderProduct[[#This Row],[ProductID]],tbl_Product[ProductID],tbl_Product[Category])</f>
        <v>Strategy</v>
      </c>
      <c r="D273">
        <v>2</v>
      </c>
      <c r="E273" s="3">
        <f>_xlfn.XLOOKUP(tbl_OrderProduct[[#This Row],[ProductID]],tbl_Product[ProductID],tbl_Product[ListPrice])*tbl_OrderProduct[[#This Row],[Quantity]]</f>
        <v>94</v>
      </c>
      <c r="F273">
        <f>_xlfn.XLOOKUP(tbl_OrderProduct[[#This Row],[OrderID]],tbl_Order[OrderID],tbl_Order[Order Year])</f>
        <v>2016</v>
      </c>
      <c r="G273" t="str">
        <f>_xlfn.XLOOKUP(tbl_OrderProduct[[#This Row],[OrderID]],tbl_Order[OrderID],tbl_Order[Order Month Name])</f>
        <v>Sep</v>
      </c>
      <c r="H273" t="str">
        <f>_xlfn.XLOOKUP(tbl_OrderProduct[[#This Row],[ProductID]],tbl_Product[ProductID],tbl_Product[ProductName])</f>
        <v>A Dasboard Contrived</v>
      </c>
      <c r="I273" t="str">
        <f>_xlfn.XLOOKUP(tbl_OrderProduct[[#This Row],[OrderID]],tbl_Order[OrderID],tbl_Order[CustomerID])</f>
        <v>CUST1031</v>
      </c>
    </row>
    <row r="274" spans="1:9" x14ac:dyDescent="0.4">
      <c r="A274" t="s">
        <v>280</v>
      </c>
      <c r="B274" t="s">
        <v>134</v>
      </c>
      <c r="C274" t="str">
        <f>_xlfn.XLOOKUP(tbl_OrderProduct[[#This Row],[ProductID]],tbl_Product[ProductID],tbl_Product[Category])</f>
        <v>Co-op</v>
      </c>
      <c r="D274">
        <v>1</v>
      </c>
      <c r="E274" s="3">
        <f>_xlfn.XLOOKUP(tbl_OrderProduct[[#This Row],[ProductID]],tbl_Product[ProductID],tbl_Product[ListPrice])*tbl_OrderProduct[[#This Row],[Quantity]]</f>
        <v>33.5</v>
      </c>
      <c r="F274">
        <f>_xlfn.XLOOKUP(tbl_OrderProduct[[#This Row],[OrderID]],tbl_Order[OrderID],tbl_Order[Order Year])</f>
        <v>2016</v>
      </c>
      <c r="G274" t="str">
        <f>_xlfn.XLOOKUP(tbl_OrderProduct[[#This Row],[OrderID]],tbl_Order[OrderID],tbl_Order[Order Month Name])</f>
        <v>Sep</v>
      </c>
      <c r="H274" t="str">
        <f>_xlfn.XLOOKUP(tbl_OrderProduct[[#This Row],[ProductID]],tbl_Product[ProductID],tbl_Product[ProductName])</f>
        <v>The Spill: Data Breach</v>
      </c>
      <c r="I274" t="str">
        <f>_xlfn.XLOOKUP(tbl_OrderProduct[[#This Row],[OrderID]],tbl_Order[OrderID],tbl_Order[CustomerID])</f>
        <v>CUST0243</v>
      </c>
    </row>
    <row r="275" spans="1:9" x14ac:dyDescent="0.4">
      <c r="A275" t="s">
        <v>280</v>
      </c>
      <c r="B275" t="s">
        <v>160</v>
      </c>
      <c r="C275" t="str">
        <f>_xlfn.XLOOKUP(tbl_OrderProduct[[#This Row],[ProductID]],tbl_Product[ProductID],tbl_Product[Category])</f>
        <v>Co-op</v>
      </c>
      <c r="D275">
        <v>2</v>
      </c>
      <c r="E275" s="3">
        <f>_xlfn.XLOOKUP(tbl_OrderProduct[[#This Row],[ProductID]],tbl_Product[ProductID],tbl_Product[ListPrice])*tbl_OrderProduct[[#This Row],[Quantity]]</f>
        <v>76.98</v>
      </c>
      <c r="F275">
        <f>_xlfn.XLOOKUP(tbl_OrderProduct[[#This Row],[OrderID]],tbl_Order[OrderID],tbl_Order[Order Year])</f>
        <v>2016</v>
      </c>
      <c r="G275" t="str">
        <f>_xlfn.XLOOKUP(tbl_OrderProduct[[#This Row],[OrderID]],tbl_Order[OrderID],tbl_Order[Order Month Name])</f>
        <v>Sep</v>
      </c>
      <c r="H275" t="str">
        <f>_xlfn.XLOOKUP(tbl_OrderProduct[[#This Row],[ProductID]],tbl_Product[ProductID],tbl_Product[ProductName])</f>
        <v>Forbidden Functions</v>
      </c>
      <c r="I275" t="str">
        <f>_xlfn.XLOOKUP(tbl_OrderProduct[[#This Row],[OrderID]],tbl_Order[OrderID],tbl_Order[CustomerID])</f>
        <v>CUST0243</v>
      </c>
    </row>
    <row r="276" spans="1:9" x14ac:dyDescent="0.4">
      <c r="A276" t="s">
        <v>280</v>
      </c>
      <c r="B276" t="s">
        <v>3</v>
      </c>
      <c r="C276" t="str">
        <f>_xlfn.XLOOKUP(tbl_OrderProduct[[#This Row],[ProductID]],tbl_Product[ProductID],tbl_Product[Category])</f>
        <v>Co-op</v>
      </c>
      <c r="D276">
        <v>1</v>
      </c>
      <c r="E276" s="3">
        <f>_xlfn.XLOOKUP(tbl_OrderProduct[[#This Row],[ProductID]],tbl_Product[ProductID],tbl_Product[ListPrice])*tbl_OrderProduct[[#This Row],[Quantity]]</f>
        <v>34.950000000000003</v>
      </c>
      <c r="F276">
        <f>_xlfn.XLOOKUP(tbl_OrderProduct[[#This Row],[OrderID]],tbl_Order[OrderID],tbl_Order[Order Year])</f>
        <v>2016</v>
      </c>
      <c r="G276" t="str">
        <f>_xlfn.XLOOKUP(tbl_OrderProduct[[#This Row],[OrderID]],tbl_Order[OrderID],tbl_Order[Order Month Name])</f>
        <v>Sep</v>
      </c>
      <c r="H276" t="str">
        <f>_xlfn.XLOOKUP(tbl_OrderProduct[[#This Row],[ProductID]],tbl_Product[ProductID],tbl_Product[ProductName])</f>
        <v>Pivot Panic!</v>
      </c>
      <c r="I276" t="str">
        <f>_xlfn.XLOOKUP(tbl_OrderProduct[[#This Row],[OrderID]],tbl_Order[OrderID],tbl_Order[CustomerID])</f>
        <v>CUST0243</v>
      </c>
    </row>
    <row r="277" spans="1:9" x14ac:dyDescent="0.4">
      <c r="A277" t="s">
        <v>280</v>
      </c>
      <c r="B277" t="s">
        <v>150</v>
      </c>
      <c r="C277" t="str">
        <f>_xlfn.XLOOKUP(tbl_OrderProduct[[#This Row],[ProductID]],tbl_Product[ProductID],tbl_Product[Category])</f>
        <v>Party</v>
      </c>
      <c r="D277">
        <v>2</v>
      </c>
      <c r="E277" s="3">
        <f>_xlfn.XLOOKUP(tbl_OrderProduct[[#This Row],[ProductID]],tbl_Product[ProductID],tbl_Product[ListPrice])*tbl_OrderProduct[[#This Row],[Quantity]]</f>
        <v>70</v>
      </c>
      <c r="F277">
        <f>_xlfn.XLOOKUP(tbl_OrderProduct[[#This Row],[OrderID]],tbl_Order[OrderID],tbl_Order[Order Year])</f>
        <v>2016</v>
      </c>
      <c r="G277" t="str">
        <f>_xlfn.XLOOKUP(tbl_OrderProduct[[#This Row],[OrderID]],tbl_Order[OrderID],tbl_Order[Order Month Name])</f>
        <v>Sep</v>
      </c>
      <c r="H277" t="str">
        <f>_xlfn.XLOOKUP(tbl_OrderProduct[[#This Row],[ProductID]],tbl_Product[ProductID],tbl_Product[ProductName])</f>
        <v>Data: The Resistance</v>
      </c>
      <c r="I277" t="str">
        <f>_xlfn.XLOOKUP(tbl_OrderProduct[[#This Row],[OrderID]],tbl_Order[OrderID],tbl_Order[CustomerID])</f>
        <v>CUST0243</v>
      </c>
    </row>
    <row r="278" spans="1:9" x14ac:dyDescent="0.4">
      <c r="A278" t="s">
        <v>280</v>
      </c>
      <c r="B278" t="s">
        <v>146</v>
      </c>
      <c r="C278" t="str">
        <f>_xlfn.XLOOKUP(tbl_OrderProduct[[#This Row],[ProductID]],tbl_Product[ProductID],tbl_Product[Category])</f>
        <v>Strategy</v>
      </c>
      <c r="D278">
        <v>1</v>
      </c>
      <c r="E278" s="3">
        <f>_xlfn.XLOOKUP(tbl_OrderProduct[[#This Row],[ProductID]],tbl_Product[ProductID],tbl_Product[ListPrice])*tbl_OrderProduct[[#This Row],[Quantity]]</f>
        <v>49.49</v>
      </c>
      <c r="F278">
        <f>_xlfn.XLOOKUP(tbl_OrderProduct[[#This Row],[OrderID]],tbl_Order[OrderID],tbl_Order[Order Year])</f>
        <v>2016</v>
      </c>
      <c r="G278" t="str">
        <f>_xlfn.XLOOKUP(tbl_OrderProduct[[#This Row],[OrderID]],tbl_Order[OrderID],tbl_Order[Order Month Name])</f>
        <v>Sep</v>
      </c>
      <c r="H278" t="str">
        <f>_xlfn.XLOOKUP(tbl_OrderProduct[[#This Row],[ProductID]],tbl_Product[ProductID],tbl_Product[ProductName])</f>
        <v>Terraforming Tableau</v>
      </c>
      <c r="I278" t="str">
        <f>_xlfn.XLOOKUP(tbl_OrderProduct[[#This Row],[OrderID]],tbl_Order[OrderID],tbl_Order[CustomerID])</f>
        <v>CUST0243</v>
      </c>
    </row>
    <row r="279" spans="1:9" x14ac:dyDescent="0.4">
      <c r="A279" t="s">
        <v>281</v>
      </c>
      <c r="B279" t="s">
        <v>165</v>
      </c>
      <c r="C279" t="str">
        <f>_xlfn.XLOOKUP(tbl_OrderProduct[[#This Row],[ProductID]],tbl_Product[ProductID],tbl_Product[Category])</f>
        <v>Party</v>
      </c>
      <c r="D279">
        <v>2</v>
      </c>
      <c r="E279" s="3">
        <f>_xlfn.XLOOKUP(tbl_OrderProduct[[#This Row],[ProductID]],tbl_Product[ProductID],tbl_Product[ListPrice])*tbl_OrderProduct[[#This Row],[Quantity]]</f>
        <v>52.98</v>
      </c>
      <c r="F279">
        <f>_xlfn.XLOOKUP(tbl_OrderProduct[[#This Row],[OrderID]],tbl_Order[OrderID],tbl_Order[Order Year])</f>
        <v>2016</v>
      </c>
      <c r="G279" t="str">
        <f>_xlfn.XLOOKUP(tbl_OrderProduct[[#This Row],[OrderID]],tbl_Order[OrderID],tbl_Order[Order Month Name])</f>
        <v>Sep</v>
      </c>
      <c r="H279" t="str">
        <f>_xlfn.XLOOKUP(tbl_OrderProduct[[#This Row],[ProductID]],tbl_Product[ProductID],tbl_Product[ProductName])</f>
        <v>Dashboard Wavelength</v>
      </c>
      <c r="I279" t="str">
        <f>_xlfn.XLOOKUP(tbl_OrderProduct[[#This Row],[OrderID]],tbl_Order[OrderID],tbl_Order[CustomerID])</f>
        <v>CUST0069</v>
      </c>
    </row>
    <row r="280" spans="1:9" x14ac:dyDescent="0.4">
      <c r="A280" t="s">
        <v>281</v>
      </c>
      <c r="B280" t="s">
        <v>159</v>
      </c>
      <c r="C280" t="str">
        <f>_xlfn.XLOOKUP(tbl_OrderProduct[[#This Row],[ProductID]],tbl_Product[ProductID],tbl_Product[Category])</f>
        <v>Strategy</v>
      </c>
      <c r="D280">
        <v>1</v>
      </c>
      <c r="E280" s="3">
        <f>_xlfn.XLOOKUP(tbl_OrderProduct[[#This Row],[ProductID]],tbl_Product[ProductID],tbl_Product[ListPrice])*tbl_OrderProduct[[#This Row],[Quantity]]</f>
        <v>58</v>
      </c>
      <c r="F280">
        <f>_xlfn.XLOOKUP(tbl_OrderProduct[[#This Row],[OrderID]],tbl_Order[OrderID],tbl_Order[Order Year])</f>
        <v>2016</v>
      </c>
      <c r="G280" t="str">
        <f>_xlfn.XLOOKUP(tbl_OrderProduct[[#This Row],[OrderID]],tbl_Order[OrderID],tbl_Order[Order Month Name])</f>
        <v>Sep</v>
      </c>
      <c r="H280" t="str">
        <f>_xlfn.XLOOKUP(tbl_OrderProduct[[#This Row],[ProductID]],tbl_Product[ProductID],tbl_Product[ProductName])</f>
        <v>Welcome To … The Dashboard</v>
      </c>
      <c r="I280" t="str">
        <f>_xlfn.XLOOKUP(tbl_OrderProduct[[#This Row],[OrderID]],tbl_Order[OrderID],tbl_Order[CustomerID])</f>
        <v>CUST0069</v>
      </c>
    </row>
    <row r="281" spans="1:9" x14ac:dyDescent="0.4">
      <c r="A281" t="s">
        <v>281</v>
      </c>
      <c r="B281" t="s">
        <v>163</v>
      </c>
      <c r="C281" t="str">
        <f>_xlfn.XLOOKUP(tbl_OrderProduct[[#This Row],[ProductID]],tbl_Product[ProductID],tbl_Product[Category])</f>
        <v>Party</v>
      </c>
      <c r="D281">
        <v>1</v>
      </c>
      <c r="E281" s="3">
        <f>_xlfn.XLOOKUP(tbl_OrderProduct[[#This Row],[ProductID]],tbl_Product[ProductID],tbl_Product[ListPrice])*tbl_OrderProduct[[#This Row],[Quantity]]</f>
        <v>38</v>
      </c>
      <c r="F281">
        <f>_xlfn.XLOOKUP(tbl_OrderProduct[[#This Row],[OrderID]],tbl_Order[OrderID],tbl_Order[Order Year])</f>
        <v>2016</v>
      </c>
      <c r="G281" t="str">
        <f>_xlfn.XLOOKUP(tbl_OrderProduct[[#This Row],[OrderID]],tbl_Order[OrderID],tbl_Order[Order Month Name])</f>
        <v>Sep</v>
      </c>
      <c r="H281" t="str">
        <f>_xlfn.XLOOKUP(tbl_OrderProduct[[#This Row],[ProductID]],tbl_Product[ProductID],tbl_Product[ProductName])</f>
        <v>Charts Against Humanity</v>
      </c>
      <c r="I281" t="str">
        <f>_xlfn.XLOOKUP(tbl_OrderProduct[[#This Row],[OrderID]],tbl_Order[OrderID],tbl_Order[CustomerID])</f>
        <v>CUST0069</v>
      </c>
    </row>
    <row r="282" spans="1:9" x14ac:dyDescent="0.4">
      <c r="A282" t="s">
        <v>281</v>
      </c>
      <c r="B282" t="s">
        <v>148</v>
      </c>
      <c r="C282" t="str">
        <f>_xlfn.XLOOKUP(tbl_OrderProduct[[#This Row],[ProductID]],tbl_Product[ProductID],tbl_Product[Category])</f>
        <v>Strategy</v>
      </c>
      <c r="D282">
        <v>1</v>
      </c>
      <c r="E282" s="3">
        <f>_xlfn.XLOOKUP(tbl_OrderProduct[[#This Row],[ProductID]],tbl_Product[ProductID],tbl_Product[ListPrice])*tbl_OrderProduct[[#This Row],[Quantity]]</f>
        <v>20.49</v>
      </c>
      <c r="F282">
        <f>_xlfn.XLOOKUP(tbl_OrderProduct[[#This Row],[OrderID]],tbl_Order[OrderID],tbl_Order[Order Year])</f>
        <v>2016</v>
      </c>
      <c r="G282" t="str">
        <f>_xlfn.XLOOKUP(tbl_OrderProduct[[#This Row],[OrderID]],tbl_Order[OrderID],tbl_Order[Order Month Name])</f>
        <v>Sep</v>
      </c>
      <c r="H282" t="str">
        <f>_xlfn.XLOOKUP(tbl_OrderProduct[[#This Row],[ProductID]],tbl_Product[ProductID],tbl_Product[ProductName])</f>
        <v>Cashflow Cascadia</v>
      </c>
      <c r="I282" t="str">
        <f>_xlfn.XLOOKUP(tbl_OrderProduct[[#This Row],[OrderID]],tbl_Order[OrderID],tbl_Order[CustomerID])</f>
        <v>CUST0069</v>
      </c>
    </row>
    <row r="283" spans="1:9" x14ac:dyDescent="0.4">
      <c r="A283" t="s">
        <v>282</v>
      </c>
      <c r="B283" t="s">
        <v>142</v>
      </c>
      <c r="C283" t="str">
        <f>_xlfn.XLOOKUP(tbl_OrderProduct[[#This Row],[ProductID]],tbl_Product[ProductID],tbl_Product[Category])</f>
        <v>Classic</v>
      </c>
      <c r="D283">
        <v>1</v>
      </c>
      <c r="E283" s="3">
        <f>_xlfn.XLOOKUP(tbl_OrderProduct[[#This Row],[ProductID]],tbl_Product[ProductID],tbl_Product[ListPrice])*tbl_OrderProduct[[#This Row],[Quantity]]</f>
        <v>49.49</v>
      </c>
      <c r="F283">
        <f>_xlfn.XLOOKUP(tbl_OrderProduct[[#This Row],[OrderID]],tbl_Order[OrderID],tbl_Order[Order Year])</f>
        <v>2016</v>
      </c>
      <c r="G283" t="str">
        <f>_xlfn.XLOOKUP(tbl_OrderProduct[[#This Row],[OrderID]],tbl_Order[OrderID],tbl_Order[Order Month Name])</f>
        <v>Sep</v>
      </c>
      <c r="H283" t="str">
        <f>_xlfn.XLOOKUP(tbl_OrderProduct[[#This Row],[ProductID]],tbl_Product[ProductID],tbl_Product[ProductName])</f>
        <v>Don't Wake the Stakeholders</v>
      </c>
      <c r="I283" t="str">
        <f>_xlfn.XLOOKUP(tbl_OrderProduct[[#This Row],[OrderID]],tbl_Order[OrderID],tbl_Order[CustomerID])</f>
        <v>CUST1223</v>
      </c>
    </row>
    <row r="284" spans="1:9" x14ac:dyDescent="0.4">
      <c r="A284" t="s">
        <v>282</v>
      </c>
      <c r="B284" t="s">
        <v>144</v>
      </c>
      <c r="C284" t="str">
        <f>_xlfn.XLOOKUP(tbl_OrderProduct[[#This Row],[ProductID]],tbl_Product[ProductID],tbl_Product[Category])</f>
        <v>Strategy</v>
      </c>
      <c r="D284">
        <v>2</v>
      </c>
      <c r="E284" s="3">
        <f>_xlfn.XLOOKUP(tbl_OrderProduct[[#This Row],[ProductID]],tbl_Product[ProductID],tbl_Product[ListPrice])*tbl_OrderProduct[[#This Row],[Quantity]]</f>
        <v>129.9</v>
      </c>
      <c r="F284">
        <f>_xlfn.XLOOKUP(tbl_OrderProduct[[#This Row],[OrderID]],tbl_Order[OrderID],tbl_Order[Order Year])</f>
        <v>2016</v>
      </c>
      <c r="G284" t="str">
        <f>_xlfn.XLOOKUP(tbl_OrderProduct[[#This Row],[OrderID]],tbl_Order[OrderID],tbl_Order[Order Month Name])</f>
        <v>Sep</v>
      </c>
      <c r="H284" t="str">
        <f>_xlfn.XLOOKUP(tbl_OrderProduct[[#This Row],[ProductID]],tbl_Product[ProductID],tbl_Product[ProductName])</f>
        <v>Between Two Spreadsheets</v>
      </c>
      <c r="I284" t="str">
        <f>_xlfn.XLOOKUP(tbl_OrderProduct[[#This Row],[OrderID]],tbl_Order[OrderID],tbl_Order[CustomerID])</f>
        <v>CUST1223</v>
      </c>
    </row>
    <row r="285" spans="1:9" x14ac:dyDescent="0.4">
      <c r="A285" t="s">
        <v>282</v>
      </c>
      <c r="B285" t="s">
        <v>162</v>
      </c>
      <c r="C285" t="str">
        <f>_xlfn.XLOOKUP(tbl_OrderProduct[[#This Row],[ProductID]],tbl_Product[ProductID],tbl_Product[Category])</f>
        <v>Strategy</v>
      </c>
      <c r="D285">
        <v>1</v>
      </c>
      <c r="E285" s="3">
        <f>_xlfn.XLOOKUP(tbl_OrderProduct[[#This Row],[ProductID]],tbl_Product[ProductID],tbl_Product[ListPrice])*tbl_OrderProduct[[#This Row],[Quantity]]</f>
        <v>17.5</v>
      </c>
      <c r="F285">
        <f>_xlfn.XLOOKUP(tbl_OrderProduct[[#This Row],[OrderID]],tbl_Order[OrderID],tbl_Order[Order Year])</f>
        <v>2016</v>
      </c>
      <c r="G285" t="str">
        <f>_xlfn.XLOOKUP(tbl_OrderProduct[[#This Row],[OrderID]],tbl_Order[OrderID],tbl_Order[Order Month Name])</f>
        <v>Sep</v>
      </c>
      <c r="H285" t="str">
        <f>_xlfn.XLOOKUP(tbl_OrderProduct[[#This Row],[ProductID]],tbl_Product[ProductID],tbl_Product[ProductName])</f>
        <v>Spreadsheet Legacy</v>
      </c>
      <c r="I285" t="str">
        <f>_xlfn.XLOOKUP(tbl_OrderProduct[[#This Row],[OrderID]],tbl_Order[OrderID],tbl_Order[CustomerID])</f>
        <v>CUST1223</v>
      </c>
    </row>
    <row r="286" spans="1:9" x14ac:dyDescent="0.4">
      <c r="A286" t="s">
        <v>283</v>
      </c>
      <c r="B286" t="s">
        <v>129</v>
      </c>
      <c r="C286" t="str">
        <f>_xlfn.XLOOKUP(tbl_OrderProduct[[#This Row],[ProductID]],tbl_Product[ProductID],tbl_Product[Category])</f>
        <v>Party</v>
      </c>
      <c r="D286">
        <v>2</v>
      </c>
      <c r="E286" s="3">
        <f>_xlfn.XLOOKUP(tbl_OrderProduct[[#This Row],[ProductID]],tbl_Product[ProductID],tbl_Product[ListPrice])*tbl_OrderProduct[[#This Row],[Quantity]]</f>
        <v>98.98</v>
      </c>
      <c r="F286">
        <f>_xlfn.XLOOKUP(tbl_OrderProduct[[#This Row],[OrderID]],tbl_Order[OrderID],tbl_Order[Order Year])</f>
        <v>2016</v>
      </c>
      <c r="G286" t="str">
        <f>_xlfn.XLOOKUP(tbl_OrderProduct[[#This Row],[OrderID]],tbl_Order[OrderID],tbl_Order[Order Month Name])</f>
        <v>Sep</v>
      </c>
      <c r="H286" t="str">
        <f>_xlfn.XLOOKUP(tbl_OrderProduct[[#This Row],[ProductID]],tbl_Product[ProductID],tbl_Product[ProductName])</f>
        <v>Fieldnames</v>
      </c>
      <c r="I286" t="str">
        <f>_xlfn.XLOOKUP(tbl_OrderProduct[[#This Row],[OrderID]],tbl_Order[OrderID],tbl_Order[CustomerID])</f>
        <v>CUST0349</v>
      </c>
    </row>
    <row r="287" spans="1:9" x14ac:dyDescent="0.4">
      <c r="A287" t="s">
        <v>284</v>
      </c>
      <c r="B287" t="s">
        <v>148</v>
      </c>
      <c r="C287" t="str">
        <f>_xlfn.XLOOKUP(tbl_OrderProduct[[#This Row],[ProductID]],tbl_Product[ProductID],tbl_Product[Category])</f>
        <v>Strategy</v>
      </c>
      <c r="D287">
        <v>2</v>
      </c>
      <c r="E287" s="3">
        <f>_xlfn.XLOOKUP(tbl_OrderProduct[[#This Row],[ProductID]],tbl_Product[ProductID],tbl_Product[ListPrice])*tbl_OrderProduct[[#This Row],[Quantity]]</f>
        <v>40.98</v>
      </c>
      <c r="F287">
        <f>_xlfn.XLOOKUP(tbl_OrderProduct[[#This Row],[OrderID]],tbl_Order[OrderID],tbl_Order[Order Year])</f>
        <v>2016</v>
      </c>
      <c r="G287" t="str">
        <f>_xlfn.XLOOKUP(tbl_OrderProduct[[#This Row],[OrderID]],tbl_Order[OrderID],tbl_Order[Order Month Name])</f>
        <v>Sep</v>
      </c>
      <c r="H287" t="str">
        <f>_xlfn.XLOOKUP(tbl_OrderProduct[[#This Row],[ProductID]],tbl_Product[ProductID],tbl_Product[ProductName])</f>
        <v>Cashflow Cascadia</v>
      </c>
      <c r="I287" t="str">
        <f>_xlfn.XLOOKUP(tbl_OrderProduct[[#This Row],[OrderID]],tbl_Order[OrderID],tbl_Order[CustomerID])</f>
        <v>CUST1163</v>
      </c>
    </row>
    <row r="288" spans="1:9" x14ac:dyDescent="0.4">
      <c r="A288" t="s">
        <v>285</v>
      </c>
      <c r="B288" t="s">
        <v>139</v>
      </c>
      <c r="C288" t="str">
        <f>_xlfn.XLOOKUP(tbl_OrderProduct[[#This Row],[ProductID]],tbl_Product[ProductID],tbl_Product[Category])</f>
        <v>Strategy</v>
      </c>
      <c r="D288">
        <v>3</v>
      </c>
      <c r="E288" s="3">
        <f>_xlfn.XLOOKUP(tbl_OrderProduct[[#This Row],[ProductID]],tbl_Product[ProductID],tbl_Product[ListPrice])*tbl_OrderProduct[[#This Row],[Quantity]]</f>
        <v>164.97</v>
      </c>
      <c r="F288">
        <f>_xlfn.XLOOKUP(tbl_OrderProduct[[#This Row],[OrderID]],tbl_Order[OrderID],tbl_Order[Order Year])</f>
        <v>2016</v>
      </c>
      <c r="G288" t="str">
        <f>_xlfn.XLOOKUP(tbl_OrderProduct[[#This Row],[OrderID]],tbl_Order[OrderID],tbl_Order[Order Month Name])</f>
        <v>Sep</v>
      </c>
      <c r="H288" t="str">
        <f>_xlfn.XLOOKUP(tbl_OrderProduct[[#This Row],[ProductID]],tbl_Product[ProductID],tbl_Product[ProductName])</f>
        <v>Azul: Pie Chart Edition</v>
      </c>
      <c r="I288" t="str">
        <f>_xlfn.XLOOKUP(tbl_OrderProduct[[#This Row],[OrderID]],tbl_Order[OrderID],tbl_Order[CustomerID])</f>
        <v>CUST0623</v>
      </c>
    </row>
    <row r="289" spans="1:9" x14ac:dyDescent="0.4">
      <c r="A289" t="s">
        <v>285</v>
      </c>
      <c r="B289" t="s">
        <v>147</v>
      </c>
      <c r="C289" t="str">
        <f>_xlfn.XLOOKUP(tbl_OrderProduct[[#This Row],[ProductID]],tbl_Product[ProductID],tbl_Product[Category])</f>
        <v>Classic</v>
      </c>
      <c r="D289">
        <v>1</v>
      </c>
      <c r="E289" s="3">
        <f>_xlfn.XLOOKUP(tbl_OrderProduct[[#This Row],[ProductID]],tbl_Product[ProductID],tbl_Product[ListPrice])*tbl_OrderProduct[[#This Row],[Quantity]]</f>
        <v>40.950000000000003</v>
      </c>
      <c r="F289">
        <f>_xlfn.XLOOKUP(tbl_OrderProduct[[#This Row],[OrderID]],tbl_Order[OrderID],tbl_Order[Order Year])</f>
        <v>2016</v>
      </c>
      <c r="G289" t="str">
        <f>_xlfn.XLOOKUP(tbl_OrderProduct[[#This Row],[OrderID]],tbl_Order[OrderID],tbl_Order[Order Month Name])</f>
        <v>Sep</v>
      </c>
      <c r="H289" t="str">
        <f>_xlfn.XLOOKUP(tbl_OrderProduct[[#This Row],[ProductID]],tbl_Product[ProductID],tbl_Product[ProductName])</f>
        <v>Formula Scrabble</v>
      </c>
      <c r="I289" t="str">
        <f>_xlfn.XLOOKUP(tbl_OrderProduct[[#This Row],[OrderID]],tbl_Order[OrderID],tbl_Order[CustomerID])</f>
        <v>CUST0623</v>
      </c>
    </row>
    <row r="290" spans="1:9" x14ac:dyDescent="0.4">
      <c r="A290" t="s">
        <v>286</v>
      </c>
      <c r="B290" t="s">
        <v>155</v>
      </c>
      <c r="C290" t="str">
        <f>_xlfn.XLOOKUP(tbl_OrderProduct[[#This Row],[ProductID]],tbl_Product[ProductID],tbl_Product[Category])</f>
        <v>Strategy</v>
      </c>
      <c r="D290">
        <v>1</v>
      </c>
      <c r="E290" s="3">
        <f>_xlfn.XLOOKUP(tbl_OrderProduct[[#This Row],[ProductID]],tbl_Product[ProductID],tbl_Product[ListPrice])*tbl_OrderProduct[[#This Row],[Quantity]]</f>
        <v>27</v>
      </c>
      <c r="F290">
        <f>_xlfn.XLOOKUP(tbl_OrderProduct[[#This Row],[OrderID]],tbl_Order[OrderID],tbl_Order[Order Year])</f>
        <v>2016</v>
      </c>
      <c r="G290" t="str">
        <f>_xlfn.XLOOKUP(tbl_OrderProduct[[#This Row],[OrderID]],tbl_Order[OrderID],tbl_Order[Order Month Name])</f>
        <v>Sep</v>
      </c>
      <c r="H290" t="str">
        <f>_xlfn.XLOOKUP(tbl_OrderProduct[[#This Row],[ProductID]],tbl_Product[ProductID],tbl_Product[ProductName])</f>
        <v>Depreciation Trail</v>
      </c>
      <c r="I290" t="str">
        <f>_xlfn.XLOOKUP(tbl_OrderProduct[[#This Row],[OrderID]],tbl_Order[OrderID],tbl_Order[CustomerID])</f>
        <v>CUST1197</v>
      </c>
    </row>
    <row r="291" spans="1:9" x14ac:dyDescent="0.4">
      <c r="A291" t="s">
        <v>286</v>
      </c>
      <c r="B291" t="s">
        <v>147</v>
      </c>
      <c r="C291" t="str">
        <f>_xlfn.XLOOKUP(tbl_OrderProduct[[#This Row],[ProductID]],tbl_Product[ProductID],tbl_Product[Category])</f>
        <v>Classic</v>
      </c>
      <c r="D291">
        <v>2</v>
      </c>
      <c r="E291" s="3">
        <f>_xlfn.XLOOKUP(tbl_OrderProduct[[#This Row],[ProductID]],tbl_Product[ProductID],tbl_Product[ListPrice])*tbl_OrderProduct[[#This Row],[Quantity]]</f>
        <v>81.900000000000006</v>
      </c>
      <c r="F291">
        <f>_xlfn.XLOOKUP(tbl_OrderProduct[[#This Row],[OrderID]],tbl_Order[OrderID],tbl_Order[Order Year])</f>
        <v>2016</v>
      </c>
      <c r="G291" t="str">
        <f>_xlfn.XLOOKUP(tbl_OrderProduct[[#This Row],[OrderID]],tbl_Order[OrderID],tbl_Order[Order Month Name])</f>
        <v>Sep</v>
      </c>
      <c r="H291" t="str">
        <f>_xlfn.XLOOKUP(tbl_OrderProduct[[#This Row],[ProductID]],tbl_Product[ProductID],tbl_Product[ProductName])</f>
        <v>Formula Scrabble</v>
      </c>
      <c r="I291" t="str">
        <f>_xlfn.XLOOKUP(tbl_OrderProduct[[#This Row],[OrderID]],tbl_Order[OrderID],tbl_Order[CustomerID])</f>
        <v>CUST1197</v>
      </c>
    </row>
    <row r="292" spans="1:9" x14ac:dyDescent="0.4">
      <c r="A292" t="s">
        <v>287</v>
      </c>
      <c r="B292" t="s">
        <v>10</v>
      </c>
      <c r="C292" t="str">
        <f>_xlfn.XLOOKUP(tbl_OrderProduct[[#This Row],[ProductID]],tbl_Product[ProductID],tbl_Product[Category])</f>
        <v>Party</v>
      </c>
      <c r="D292">
        <v>1</v>
      </c>
      <c r="E292" s="3">
        <f>_xlfn.XLOOKUP(tbl_OrderProduct[[#This Row],[ProductID]],tbl_Product[ProductID],tbl_Product[ListPrice])*tbl_OrderProduct[[#This Row],[Quantity]]</f>
        <v>49</v>
      </c>
      <c r="F292">
        <f>_xlfn.XLOOKUP(tbl_OrderProduct[[#This Row],[OrderID]],tbl_Order[OrderID],tbl_Order[Order Year])</f>
        <v>2016</v>
      </c>
      <c r="G292" t="str">
        <f>_xlfn.XLOOKUP(tbl_OrderProduct[[#This Row],[OrderID]],tbl_Order[OrderID],tbl_Order[Order Month Name])</f>
        <v>Sep</v>
      </c>
      <c r="H292" t="str">
        <f>_xlfn.XLOOKUP(tbl_OrderProduct[[#This Row],[ProductID]],tbl_Product[ProductID],tbl_Product[ProductName])</f>
        <v>Pivot or Perish</v>
      </c>
      <c r="I292" t="str">
        <f>_xlfn.XLOOKUP(tbl_OrderProduct[[#This Row],[OrderID]],tbl_Order[OrderID],tbl_Order[CustomerID])</f>
        <v>CUST0969</v>
      </c>
    </row>
    <row r="293" spans="1:9" x14ac:dyDescent="0.4">
      <c r="A293" t="s">
        <v>288</v>
      </c>
      <c r="B293" t="s">
        <v>145</v>
      </c>
      <c r="C293" t="str">
        <f>_xlfn.XLOOKUP(tbl_OrderProduct[[#This Row],[ProductID]],tbl_Product[ProductID],tbl_Product[Category])</f>
        <v>Adventure</v>
      </c>
      <c r="D293">
        <v>1</v>
      </c>
      <c r="E293" s="3">
        <f>_xlfn.XLOOKUP(tbl_OrderProduct[[#This Row],[ProductID]],tbl_Product[ProductID],tbl_Product[ListPrice])*tbl_OrderProduct[[#This Row],[Quantity]]</f>
        <v>40.5</v>
      </c>
      <c r="F293">
        <f>_xlfn.XLOOKUP(tbl_OrderProduct[[#This Row],[OrderID]],tbl_Order[OrderID],tbl_Order[Order Year])</f>
        <v>2016</v>
      </c>
      <c r="G293" t="str">
        <f>_xlfn.XLOOKUP(tbl_OrderProduct[[#This Row],[OrderID]],tbl_Order[OrderID],tbl_Order[Order Month Name])</f>
        <v>Sep</v>
      </c>
      <c r="H293" t="str">
        <f>_xlfn.XLOOKUP(tbl_OrderProduct[[#This Row],[ProductID]],tbl_Product[ProductID],tbl_Product[ProductName])</f>
        <v>Audit Call of Cthulhu</v>
      </c>
      <c r="I293" t="str">
        <f>_xlfn.XLOOKUP(tbl_OrderProduct[[#This Row],[OrderID]],tbl_Order[OrderID],tbl_Order[CustomerID])</f>
        <v>CUST1241</v>
      </c>
    </row>
    <row r="294" spans="1:9" x14ac:dyDescent="0.4">
      <c r="A294" t="s">
        <v>289</v>
      </c>
      <c r="B294" t="s">
        <v>156</v>
      </c>
      <c r="C294" t="str">
        <f>_xlfn.XLOOKUP(tbl_OrderProduct[[#This Row],[ProductID]],tbl_Product[ProductID],tbl_Product[Category])</f>
        <v>Strategy</v>
      </c>
      <c r="D294">
        <v>1</v>
      </c>
      <c r="E294" s="3">
        <f>_xlfn.XLOOKUP(tbl_OrderProduct[[#This Row],[ProductID]],tbl_Product[ProductID],tbl_Product[ListPrice])*tbl_OrderProduct[[#This Row],[Quantity]]</f>
        <v>40.99</v>
      </c>
      <c r="F294">
        <f>_xlfn.XLOOKUP(tbl_OrderProduct[[#This Row],[OrderID]],tbl_Order[OrderID],tbl_Order[Order Year])</f>
        <v>2016</v>
      </c>
      <c r="G294" t="str">
        <f>_xlfn.XLOOKUP(tbl_OrderProduct[[#This Row],[OrderID]],tbl_Order[OrderID],tbl_Order[Order Month Name])</f>
        <v>Sep</v>
      </c>
      <c r="H294" t="str">
        <f>_xlfn.XLOOKUP(tbl_OrderProduct[[#This Row],[ProductID]],tbl_Product[ProductID],tbl_Product[ProductName])</f>
        <v>Cells of Caledonia</v>
      </c>
      <c r="I294" t="str">
        <f>_xlfn.XLOOKUP(tbl_OrderProduct[[#This Row],[OrderID]],tbl_Order[OrderID],tbl_Order[CustomerID])</f>
        <v>CUST1101</v>
      </c>
    </row>
    <row r="295" spans="1:9" x14ac:dyDescent="0.4">
      <c r="A295" t="s">
        <v>289</v>
      </c>
      <c r="B295" t="s">
        <v>11</v>
      </c>
      <c r="C295" t="str">
        <f>_xlfn.XLOOKUP(tbl_OrderProduct[[#This Row],[ProductID]],tbl_Product[ProductID],tbl_Product[Category])</f>
        <v>Adventure</v>
      </c>
      <c r="D295">
        <v>2</v>
      </c>
      <c r="E295" s="3">
        <f>_xlfn.XLOOKUP(tbl_OrderProduct[[#This Row],[ProductID]],tbl_Product[ProductID],tbl_Product[ListPrice])*tbl_OrderProduct[[#This Row],[Quantity]]</f>
        <v>39.9</v>
      </c>
      <c r="F295">
        <f>_xlfn.XLOOKUP(tbl_OrderProduct[[#This Row],[OrderID]],tbl_Order[OrderID],tbl_Order[Order Year])</f>
        <v>2016</v>
      </c>
      <c r="G295" t="str">
        <f>_xlfn.XLOOKUP(tbl_OrderProduct[[#This Row],[OrderID]],tbl_Order[OrderID],tbl_Order[Order Month Name])</f>
        <v>Sep</v>
      </c>
      <c r="H295" t="str">
        <f>_xlfn.XLOOKUP(tbl_OrderProduct[[#This Row],[ProductID]],tbl_Product[ProductID],tbl_Product[ProductName])</f>
        <v>Dungeons &amp; Datasets</v>
      </c>
      <c r="I295" t="str">
        <f>_xlfn.XLOOKUP(tbl_OrderProduct[[#This Row],[OrderID]],tbl_Order[OrderID],tbl_Order[CustomerID])</f>
        <v>CUST1101</v>
      </c>
    </row>
    <row r="296" spans="1:9" x14ac:dyDescent="0.4">
      <c r="A296" t="s">
        <v>289</v>
      </c>
      <c r="B296" t="s">
        <v>159</v>
      </c>
      <c r="C296" t="str">
        <f>_xlfn.XLOOKUP(tbl_OrderProduct[[#This Row],[ProductID]],tbl_Product[ProductID],tbl_Product[Category])</f>
        <v>Strategy</v>
      </c>
      <c r="D296">
        <v>2</v>
      </c>
      <c r="E296" s="3">
        <f>_xlfn.XLOOKUP(tbl_OrderProduct[[#This Row],[ProductID]],tbl_Product[ProductID],tbl_Product[ListPrice])*tbl_OrderProduct[[#This Row],[Quantity]]</f>
        <v>116</v>
      </c>
      <c r="F296">
        <f>_xlfn.XLOOKUP(tbl_OrderProduct[[#This Row],[OrderID]],tbl_Order[OrderID],tbl_Order[Order Year])</f>
        <v>2016</v>
      </c>
      <c r="G296" t="str">
        <f>_xlfn.XLOOKUP(tbl_OrderProduct[[#This Row],[OrderID]],tbl_Order[OrderID],tbl_Order[Order Month Name])</f>
        <v>Sep</v>
      </c>
      <c r="H296" t="str">
        <f>_xlfn.XLOOKUP(tbl_OrderProduct[[#This Row],[ProductID]],tbl_Product[ProductID],tbl_Product[ProductName])</f>
        <v>Welcome To … The Dashboard</v>
      </c>
      <c r="I296" t="str">
        <f>_xlfn.XLOOKUP(tbl_OrderProduct[[#This Row],[OrderID]],tbl_Order[OrderID],tbl_Order[CustomerID])</f>
        <v>CUST1101</v>
      </c>
    </row>
    <row r="297" spans="1:9" x14ac:dyDescent="0.4">
      <c r="A297" t="s">
        <v>289</v>
      </c>
      <c r="B297" t="s">
        <v>132</v>
      </c>
      <c r="C297" t="str">
        <f>_xlfn.XLOOKUP(tbl_OrderProduct[[#This Row],[ProductID]],tbl_Product[ProductID],tbl_Product[Category])</f>
        <v>Strategy</v>
      </c>
      <c r="D297">
        <v>2</v>
      </c>
      <c r="E297" s="3">
        <f>_xlfn.XLOOKUP(tbl_OrderProduct[[#This Row],[ProductID]],tbl_Product[ProductID],tbl_Product[ListPrice])*tbl_OrderProduct[[#This Row],[Quantity]]</f>
        <v>33</v>
      </c>
      <c r="F297">
        <f>_xlfn.XLOOKUP(tbl_OrderProduct[[#This Row],[OrderID]],tbl_Order[OrderID],tbl_Order[Order Year])</f>
        <v>2016</v>
      </c>
      <c r="G297" t="str">
        <f>_xlfn.XLOOKUP(tbl_OrderProduct[[#This Row],[OrderID]],tbl_Order[OrderID],tbl_Order[Order Month Name])</f>
        <v>Sep</v>
      </c>
      <c r="H297" t="str">
        <f>_xlfn.XLOOKUP(tbl_OrderProduct[[#This Row],[ProductID]],tbl_Product[ProductID],tbl_Product[ProductName])</f>
        <v>Pax Excel</v>
      </c>
      <c r="I297" t="str">
        <f>_xlfn.XLOOKUP(tbl_OrderProduct[[#This Row],[OrderID]],tbl_Order[OrderID],tbl_Order[CustomerID])</f>
        <v>CUST1101</v>
      </c>
    </row>
    <row r="298" spans="1:9" x14ac:dyDescent="0.4">
      <c r="A298" t="s">
        <v>289</v>
      </c>
      <c r="B298" t="s">
        <v>10</v>
      </c>
      <c r="C298" t="str">
        <f>_xlfn.XLOOKUP(tbl_OrderProduct[[#This Row],[ProductID]],tbl_Product[ProductID],tbl_Product[Category])</f>
        <v>Party</v>
      </c>
      <c r="D298">
        <v>2</v>
      </c>
      <c r="E298" s="3">
        <f>_xlfn.XLOOKUP(tbl_OrderProduct[[#This Row],[ProductID]],tbl_Product[ProductID],tbl_Product[ListPrice])*tbl_OrderProduct[[#This Row],[Quantity]]</f>
        <v>98</v>
      </c>
      <c r="F298">
        <f>_xlfn.XLOOKUP(tbl_OrderProduct[[#This Row],[OrderID]],tbl_Order[OrderID],tbl_Order[Order Year])</f>
        <v>2016</v>
      </c>
      <c r="G298" t="str">
        <f>_xlfn.XLOOKUP(tbl_OrderProduct[[#This Row],[OrderID]],tbl_Order[OrderID],tbl_Order[Order Month Name])</f>
        <v>Sep</v>
      </c>
      <c r="H298" t="str">
        <f>_xlfn.XLOOKUP(tbl_OrderProduct[[#This Row],[ProductID]],tbl_Product[ProductID],tbl_Product[ProductName])</f>
        <v>Pivot or Perish</v>
      </c>
      <c r="I298" t="str">
        <f>_xlfn.XLOOKUP(tbl_OrderProduct[[#This Row],[OrderID]],tbl_Order[OrderID],tbl_Order[CustomerID])</f>
        <v>CUST1101</v>
      </c>
    </row>
    <row r="299" spans="1:9" x14ac:dyDescent="0.4">
      <c r="A299" t="s">
        <v>290</v>
      </c>
      <c r="B299" t="s">
        <v>159</v>
      </c>
      <c r="C299" t="str">
        <f>_xlfn.XLOOKUP(tbl_OrderProduct[[#This Row],[ProductID]],tbl_Product[ProductID],tbl_Product[Category])</f>
        <v>Strategy</v>
      </c>
      <c r="D299">
        <v>3</v>
      </c>
      <c r="E299" s="3">
        <f>_xlfn.XLOOKUP(tbl_OrderProduct[[#This Row],[ProductID]],tbl_Product[ProductID],tbl_Product[ListPrice])*tbl_OrderProduct[[#This Row],[Quantity]]</f>
        <v>174</v>
      </c>
      <c r="F299">
        <f>_xlfn.XLOOKUP(tbl_OrderProduct[[#This Row],[OrderID]],tbl_Order[OrderID],tbl_Order[Order Year])</f>
        <v>2016</v>
      </c>
      <c r="G299" t="str">
        <f>_xlfn.XLOOKUP(tbl_OrderProduct[[#This Row],[OrderID]],tbl_Order[OrderID],tbl_Order[Order Month Name])</f>
        <v>Sep</v>
      </c>
      <c r="H299" t="str">
        <f>_xlfn.XLOOKUP(tbl_OrderProduct[[#This Row],[ProductID]],tbl_Product[ProductID],tbl_Product[ProductName])</f>
        <v>Welcome To … The Dashboard</v>
      </c>
      <c r="I299" t="str">
        <f>_xlfn.XLOOKUP(tbl_OrderProduct[[#This Row],[OrderID]],tbl_Order[OrderID],tbl_Order[CustomerID])</f>
        <v>CUST1214</v>
      </c>
    </row>
    <row r="300" spans="1:9" x14ac:dyDescent="0.4">
      <c r="A300" t="s">
        <v>290</v>
      </c>
      <c r="B300" t="s">
        <v>140</v>
      </c>
      <c r="C300" t="str">
        <f>_xlfn.XLOOKUP(tbl_OrderProduct[[#This Row],[ProductID]],tbl_Product[ProductID],tbl_Product[Category])</f>
        <v>Strategy</v>
      </c>
      <c r="D300">
        <v>1</v>
      </c>
      <c r="E300" s="3">
        <f>_xlfn.XLOOKUP(tbl_OrderProduct[[#This Row],[ProductID]],tbl_Product[ProductID],tbl_Product[ListPrice])*tbl_OrderProduct[[#This Row],[Quantity]]</f>
        <v>63.49</v>
      </c>
      <c r="F300">
        <f>_xlfn.XLOOKUP(tbl_OrderProduct[[#This Row],[OrderID]],tbl_Order[OrderID],tbl_Order[Order Year])</f>
        <v>2016</v>
      </c>
      <c r="G300" t="str">
        <f>_xlfn.XLOOKUP(tbl_OrderProduct[[#This Row],[OrderID]],tbl_Order[OrderID],tbl_Order[Order Month Name])</f>
        <v>Sep</v>
      </c>
      <c r="H300" t="str">
        <f>_xlfn.XLOOKUP(tbl_OrderProduct[[#This Row],[ProductID]],tbl_Product[ProductID],tbl_Product[ProductName])</f>
        <v>The Castles of Mad King Lambda</v>
      </c>
      <c r="I300" t="str">
        <f>_xlfn.XLOOKUP(tbl_OrderProduct[[#This Row],[OrderID]],tbl_Order[OrderID],tbl_Order[CustomerID])</f>
        <v>CUST1214</v>
      </c>
    </row>
    <row r="301" spans="1:9" x14ac:dyDescent="0.4">
      <c r="A301" t="s">
        <v>291</v>
      </c>
      <c r="B301" t="s">
        <v>157</v>
      </c>
      <c r="C301" t="str">
        <f>_xlfn.XLOOKUP(tbl_OrderProduct[[#This Row],[ProductID]],tbl_Product[ProductID],tbl_Product[Category])</f>
        <v>Strategy</v>
      </c>
      <c r="D301">
        <v>1</v>
      </c>
      <c r="E301" s="3">
        <f>_xlfn.XLOOKUP(tbl_OrderProduct[[#This Row],[ProductID]],tbl_Product[ProductID],tbl_Product[ListPrice])*tbl_OrderProduct[[#This Row],[Quantity]]</f>
        <v>47</v>
      </c>
      <c r="F301">
        <f>_xlfn.XLOOKUP(tbl_OrderProduct[[#This Row],[OrderID]],tbl_Order[OrderID],tbl_Order[Order Year])</f>
        <v>2016</v>
      </c>
      <c r="G301" t="str">
        <f>_xlfn.XLOOKUP(tbl_OrderProduct[[#This Row],[OrderID]],tbl_Order[OrderID],tbl_Order[Order Month Name])</f>
        <v>Oct</v>
      </c>
      <c r="H301" t="str">
        <f>_xlfn.XLOOKUP(tbl_OrderProduct[[#This Row],[ProductID]],tbl_Product[ProductID],tbl_Product[ProductName])</f>
        <v>A Dasboard Contrived</v>
      </c>
      <c r="I301" t="str">
        <f>_xlfn.XLOOKUP(tbl_OrderProduct[[#This Row],[OrderID]],tbl_Order[OrderID],tbl_Order[CustomerID])</f>
        <v>CUST0938</v>
      </c>
    </row>
    <row r="302" spans="1:9" x14ac:dyDescent="0.4">
      <c r="A302" t="s">
        <v>291</v>
      </c>
      <c r="B302" t="s">
        <v>144</v>
      </c>
      <c r="C302" t="str">
        <f>_xlfn.XLOOKUP(tbl_OrderProduct[[#This Row],[ProductID]],tbl_Product[ProductID],tbl_Product[Category])</f>
        <v>Strategy</v>
      </c>
      <c r="D302">
        <v>1</v>
      </c>
      <c r="E302" s="3">
        <f>_xlfn.XLOOKUP(tbl_OrderProduct[[#This Row],[ProductID]],tbl_Product[ProductID],tbl_Product[ListPrice])*tbl_OrderProduct[[#This Row],[Quantity]]</f>
        <v>64.95</v>
      </c>
      <c r="F302">
        <f>_xlfn.XLOOKUP(tbl_OrderProduct[[#This Row],[OrderID]],tbl_Order[OrderID],tbl_Order[Order Year])</f>
        <v>2016</v>
      </c>
      <c r="G302" t="str">
        <f>_xlfn.XLOOKUP(tbl_OrderProduct[[#This Row],[OrderID]],tbl_Order[OrderID],tbl_Order[Order Month Name])</f>
        <v>Oct</v>
      </c>
      <c r="H302" t="str">
        <f>_xlfn.XLOOKUP(tbl_OrderProduct[[#This Row],[ProductID]],tbl_Product[ProductID],tbl_Product[ProductName])</f>
        <v>Between Two Spreadsheets</v>
      </c>
      <c r="I302" t="str">
        <f>_xlfn.XLOOKUP(tbl_OrderProduct[[#This Row],[OrderID]],tbl_Order[OrderID],tbl_Order[CustomerID])</f>
        <v>CUST0938</v>
      </c>
    </row>
    <row r="303" spans="1:9" x14ac:dyDescent="0.4">
      <c r="A303" t="s">
        <v>291</v>
      </c>
      <c r="B303" t="s">
        <v>164</v>
      </c>
      <c r="C303" t="str">
        <f>_xlfn.XLOOKUP(tbl_OrderProduct[[#This Row],[ProductID]],tbl_Product[ProductID],tbl_Product[Category])</f>
        <v>Strategy</v>
      </c>
      <c r="D303">
        <v>1</v>
      </c>
      <c r="E303" s="3">
        <f>_xlfn.XLOOKUP(tbl_OrderProduct[[#This Row],[ProductID]],tbl_Product[ProductID],tbl_Product[ListPrice])*tbl_OrderProduct[[#This Row],[Quantity]]</f>
        <v>29</v>
      </c>
      <c r="F303">
        <f>_xlfn.XLOOKUP(tbl_OrderProduct[[#This Row],[OrderID]],tbl_Order[OrderID],tbl_Order[Order Year])</f>
        <v>2016</v>
      </c>
      <c r="G303" t="str">
        <f>_xlfn.XLOOKUP(tbl_OrderProduct[[#This Row],[OrderID]],tbl_Order[OrderID],tbl_Order[Order Month Name])</f>
        <v>Oct</v>
      </c>
      <c r="H303" t="str">
        <f>_xlfn.XLOOKUP(tbl_OrderProduct[[#This Row],[ProductID]],tbl_Product[ProductID],tbl_Product[ProductName])</f>
        <v>Great Western Lookup</v>
      </c>
      <c r="I303" t="str">
        <f>_xlfn.XLOOKUP(tbl_OrderProduct[[#This Row],[OrderID]],tbl_Order[OrderID],tbl_Order[CustomerID])</f>
        <v>CUST0938</v>
      </c>
    </row>
    <row r="304" spans="1:9" x14ac:dyDescent="0.4">
      <c r="A304" t="s">
        <v>291</v>
      </c>
      <c r="B304" t="s">
        <v>8</v>
      </c>
      <c r="C304" t="str">
        <f>_xlfn.XLOOKUP(tbl_OrderProduct[[#This Row],[ProductID]],tbl_Product[ProductID],tbl_Product[Category])</f>
        <v>Adventure</v>
      </c>
      <c r="D304">
        <v>1</v>
      </c>
      <c r="E304" s="3">
        <f>_xlfn.XLOOKUP(tbl_OrderProduct[[#This Row],[ProductID]],tbl_Product[ProductID],tbl_Product[ListPrice])*tbl_OrderProduct[[#This Row],[Quantity]]</f>
        <v>54.5</v>
      </c>
      <c r="F304">
        <f>_xlfn.XLOOKUP(tbl_OrderProduct[[#This Row],[OrderID]],tbl_Order[OrderID],tbl_Order[Order Year])</f>
        <v>2016</v>
      </c>
      <c r="G304" t="str">
        <f>_xlfn.XLOOKUP(tbl_OrderProduct[[#This Row],[OrderID]],tbl_Order[OrderID],tbl_Order[Order Month Name])</f>
        <v>Oct</v>
      </c>
      <c r="H304" t="str">
        <f>_xlfn.XLOOKUP(tbl_OrderProduct[[#This Row],[ProductID]],tbl_Product[ProductID],tbl_Product[ProductName])</f>
        <v>Spreadsheets &amp; Sidequests</v>
      </c>
      <c r="I304" t="str">
        <f>_xlfn.XLOOKUP(tbl_OrderProduct[[#This Row],[OrderID]],tbl_Order[OrderID],tbl_Order[CustomerID])</f>
        <v>CUST0938</v>
      </c>
    </row>
    <row r="305" spans="1:9" x14ac:dyDescent="0.4">
      <c r="A305" t="s">
        <v>291</v>
      </c>
      <c r="B305" t="s">
        <v>138</v>
      </c>
      <c r="C305" t="str">
        <f>_xlfn.XLOOKUP(tbl_OrderProduct[[#This Row],[ProductID]],tbl_Product[ProductID],tbl_Product[Category])</f>
        <v>Classic</v>
      </c>
      <c r="D305">
        <v>1</v>
      </c>
      <c r="E305" s="3">
        <f>_xlfn.XLOOKUP(tbl_OrderProduct[[#This Row],[ProductID]],tbl_Product[ProductID],tbl_Product[ListPrice])*tbl_OrderProduct[[#This Row],[Quantity]]</f>
        <v>62</v>
      </c>
      <c r="F305">
        <f>_xlfn.XLOOKUP(tbl_OrderProduct[[#This Row],[OrderID]],tbl_Order[OrderID],tbl_Order[Order Year])</f>
        <v>2016</v>
      </c>
      <c r="G305" t="str">
        <f>_xlfn.XLOOKUP(tbl_OrderProduct[[#This Row],[OrderID]],tbl_Order[OrderID],tbl_Order[Order Month Name])</f>
        <v>Oct</v>
      </c>
      <c r="H305" t="str">
        <f>_xlfn.XLOOKUP(tbl_OrderProduct[[#This Row],[ProductID]],tbl_Product[ProductID],tbl_Product[ProductName])</f>
        <v>YahtSheets</v>
      </c>
      <c r="I305" t="str">
        <f>_xlfn.XLOOKUP(tbl_OrderProduct[[#This Row],[OrderID]],tbl_Order[OrderID],tbl_Order[CustomerID])</f>
        <v>CUST0938</v>
      </c>
    </row>
    <row r="306" spans="1:9" x14ac:dyDescent="0.4">
      <c r="A306" t="s">
        <v>291</v>
      </c>
      <c r="B306" t="s">
        <v>155</v>
      </c>
      <c r="C306" t="str">
        <f>_xlfn.XLOOKUP(tbl_OrderProduct[[#This Row],[ProductID]],tbl_Product[ProductID],tbl_Product[Category])</f>
        <v>Strategy</v>
      </c>
      <c r="D306">
        <v>1</v>
      </c>
      <c r="E306" s="3">
        <f>_xlfn.XLOOKUP(tbl_OrderProduct[[#This Row],[ProductID]],tbl_Product[ProductID],tbl_Product[ListPrice])*tbl_OrderProduct[[#This Row],[Quantity]]</f>
        <v>27</v>
      </c>
      <c r="F306">
        <f>_xlfn.XLOOKUP(tbl_OrderProduct[[#This Row],[OrderID]],tbl_Order[OrderID],tbl_Order[Order Year])</f>
        <v>2016</v>
      </c>
      <c r="G306" t="str">
        <f>_xlfn.XLOOKUP(tbl_OrderProduct[[#This Row],[OrderID]],tbl_Order[OrderID],tbl_Order[Order Month Name])</f>
        <v>Oct</v>
      </c>
      <c r="H306" t="str">
        <f>_xlfn.XLOOKUP(tbl_OrderProduct[[#This Row],[ProductID]],tbl_Product[ProductID],tbl_Product[ProductName])</f>
        <v>Depreciation Trail</v>
      </c>
      <c r="I306" t="str">
        <f>_xlfn.XLOOKUP(tbl_OrderProduct[[#This Row],[OrderID]],tbl_Order[OrderID],tbl_Order[CustomerID])</f>
        <v>CUST0938</v>
      </c>
    </row>
    <row r="307" spans="1:9" x14ac:dyDescent="0.4">
      <c r="A307" t="s">
        <v>292</v>
      </c>
      <c r="B307" t="s">
        <v>136</v>
      </c>
      <c r="C307" t="str">
        <f>_xlfn.XLOOKUP(tbl_OrderProduct[[#This Row],[ProductID]],tbl_Product[ProductID],tbl_Product[Category])</f>
        <v>Party</v>
      </c>
      <c r="D307">
        <v>1</v>
      </c>
      <c r="E307" s="3">
        <f>_xlfn.XLOOKUP(tbl_OrderProduct[[#This Row],[ProductID]],tbl_Product[ProductID],tbl_Product[ListPrice])*tbl_OrderProduct[[#This Row],[Quantity]]</f>
        <v>33</v>
      </c>
      <c r="F307">
        <f>_xlfn.XLOOKUP(tbl_OrderProduct[[#This Row],[OrderID]],tbl_Order[OrderID],tbl_Order[Order Year])</f>
        <v>2016</v>
      </c>
      <c r="G307" t="str">
        <f>_xlfn.XLOOKUP(tbl_OrderProduct[[#This Row],[OrderID]],tbl_Order[OrderID],tbl_Order[Order Month Name])</f>
        <v>Oct</v>
      </c>
      <c r="H307" t="str">
        <f>_xlfn.XLOOKUP(tbl_OrderProduct[[#This Row],[ProductID]],tbl_Product[ProductID],tbl_Product[ProductName])</f>
        <v>Don't Split the Data</v>
      </c>
      <c r="I307" t="str">
        <f>_xlfn.XLOOKUP(tbl_OrderProduct[[#This Row],[OrderID]],tbl_Order[OrderID],tbl_Order[CustomerID])</f>
        <v>CUST1227</v>
      </c>
    </row>
    <row r="308" spans="1:9" x14ac:dyDescent="0.4">
      <c r="A308" t="s">
        <v>293</v>
      </c>
      <c r="B308" t="s">
        <v>164</v>
      </c>
      <c r="C308" t="str">
        <f>_xlfn.XLOOKUP(tbl_OrderProduct[[#This Row],[ProductID]],tbl_Product[ProductID],tbl_Product[Category])</f>
        <v>Strategy</v>
      </c>
      <c r="D308">
        <v>1</v>
      </c>
      <c r="E308" s="3">
        <f>_xlfn.XLOOKUP(tbl_OrderProduct[[#This Row],[ProductID]],tbl_Product[ProductID],tbl_Product[ListPrice])*tbl_OrderProduct[[#This Row],[Quantity]]</f>
        <v>29</v>
      </c>
      <c r="F308">
        <f>_xlfn.XLOOKUP(tbl_OrderProduct[[#This Row],[OrderID]],tbl_Order[OrderID],tbl_Order[Order Year])</f>
        <v>2016</v>
      </c>
      <c r="G308" t="str">
        <f>_xlfn.XLOOKUP(tbl_OrderProduct[[#This Row],[OrderID]],tbl_Order[OrderID],tbl_Order[Order Month Name])</f>
        <v>Oct</v>
      </c>
      <c r="H308" t="str">
        <f>_xlfn.XLOOKUP(tbl_OrderProduct[[#This Row],[ProductID]],tbl_Product[ProductID],tbl_Product[ProductName])</f>
        <v>Great Western Lookup</v>
      </c>
      <c r="I308" t="str">
        <f>_xlfn.XLOOKUP(tbl_OrderProduct[[#This Row],[OrderID]],tbl_Order[OrderID],tbl_Order[CustomerID])</f>
        <v>CUST1051</v>
      </c>
    </row>
    <row r="309" spans="1:9" x14ac:dyDescent="0.4">
      <c r="A309" t="s">
        <v>293</v>
      </c>
      <c r="B309" t="s">
        <v>162</v>
      </c>
      <c r="C309" t="str">
        <f>_xlfn.XLOOKUP(tbl_OrderProduct[[#This Row],[ProductID]],tbl_Product[ProductID],tbl_Product[Category])</f>
        <v>Strategy</v>
      </c>
      <c r="D309">
        <v>2</v>
      </c>
      <c r="E309" s="3">
        <f>_xlfn.XLOOKUP(tbl_OrderProduct[[#This Row],[ProductID]],tbl_Product[ProductID],tbl_Product[ListPrice])*tbl_OrderProduct[[#This Row],[Quantity]]</f>
        <v>35</v>
      </c>
      <c r="F309">
        <f>_xlfn.XLOOKUP(tbl_OrderProduct[[#This Row],[OrderID]],tbl_Order[OrderID],tbl_Order[Order Year])</f>
        <v>2016</v>
      </c>
      <c r="G309" t="str">
        <f>_xlfn.XLOOKUP(tbl_OrderProduct[[#This Row],[OrderID]],tbl_Order[OrderID],tbl_Order[Order Month Name])</f>
        <v>Oct</v>
      </c>
      <c r="H309" t="str">
        <f>_xlfn.XLOOKUP(tbl_OrderProduct[[#This Row],[ProductID]],tbl_Product[ProductID],tbl_Product[ProductName])</f>
        <v>Spreadsheet Legacy</v>
      </c>
      <c r="I309" t="str">
        <f>_xlfn.XLOOKUP(tbl_OrderProduct[[#This Row],[OrderID]],tbl_Order[OrderID],tbl_Order[CustomerID])</f>
        <v>CUST1051</v>
      </c>
    </row>
    <row r="310" spans="1:9" x14ac:dyDescent="0.4">
      <c r="A310" t="s">
        <v>293</v>
      </c>
      <c r="B310" t="s">
        <v>6</v>
      </c>
      <c r="C310" t="str">
        <f>_xlfn.XLOOKUP(tbl_OrderProduct[[#This Row],[ProductID]],tbl_Product[ProductID],tbl_Product[Category])</f>
        <v>Adventure</v>
      </c>
      <c r="D310">
        <v>3</v>
      </c>
      <c r="E310" s="3">
        <f>_xlfn.XLOOKUP(tbl_OrderProduct[[#This Row],[ProductID]],tbl_Product[ProductID],tbl_Product[ListPrice])*tbl_OrderProduct[[#This Row],[Quantity]]</f>
        <v>51</v>
      </c>
      <c r="F310">
        <f>_xlfn.XLOOKUP(tbl_OrderProduct[[#This Row],[OrderID]],tbl_Order[OrderID],tbl_Order[Order Year])</f>
        <v>2016</v>
      </c>
      <c r="G310" t="str">
        <f>_xlfn.XLOOKUP(tbl_OrderProduct[[#This Row],[OrderID]],tbl_Order[OrderID],tbl_Order[Order Month Name])</f>
        <v>Oct</v>
      </c>
      <c r="H310" t="str">
        <f>_xlfn.XLOOKUP(tbl_OrderProduct[[#This Row],[ProductID]],tbl_Product[ProductID],tbl_Product[ProductName])</f>
        <v>Pivot &amp; Paper</v>
      </c>
      <c r="I310" t="str">
        <f>_xlfn.XLOOKUP(tbl_OrderProduct[[#This Row],[OrderID]],tbl_Order[OrderID],tbl_Order[CustomerID])</f>
        <v>CUST1051</v>
      </c>
    </row>
    <row r="311" spans="1:9" x14ac:dyDescent="0.4">
      <c r="A311" t="s">
        <v>293</v>
      </c>
      <c r="B311" t="s">
        <v>142</v>
      </c>
      <c r="C311" t="str">
        <f>_xlfn.XLOOKUP(tbl_OrderProduct[[#This Row],[ProductID]],tbl_Product[ProductID],tbl_Product[Category])</f>
        <v>Classic</v>
      </c>
      <c r="D311">
        <v>1</v>
      </c>
      <c r="E311" s="3">
        <f>_xlfn.XLOOKUP(tbl_OrderProduct[[#This Row],[ProductID]],tbl_Product[ProductID],tbl_Product[ListPrice])*tbl_OrderProduct[[#This Row],[Quantity]]</f>
        <v>49.49</v>
      </c>
      <c r="F311">
        <f>_xlfn.XLOOKUP(tbl_OrderProduct[[#This Row],[OrderID]],tbl_Order[OrderID],tbl_Order[Order Year])</f>
        <v>2016</v>
      </c>
      <c r="G311" t="str">
        <f>_xlfn.XLOOKUP(tbl_OrderProduct[[#This Row],[OrderID]],tbl_Order[OrderID],tbl_Order[Order Month Name])</f>
        <v>Oct</v>
      </c>
      <c r="H311" t="str">
        <f>_xlfn.XLOOKUP(tbl_OrderProduct[[#This Row],[ProductID]],tbl_Product[ProductID],tbl_Product[ProductName])</f>
        <v>Don't Wake the Stakeholders</v>
      </c>
      <c r="I311" t="str">
        <f>_xlfn.XLOOKUP(tbl_OrderProduct[[#This Row],[OrderID]],tbl_Order[OrderID],tbl_Order[CustomerID])</f>
        <v>CUST1051</v>
      </c>
    </row>
    <row r="312" spans="1:9" x14ac:dyDescent="0.4">
      <c r="A312" t="s">
        <v>294</v>
      </c>
      <c r="B312" t="s">
        <v>139</v>
      </c>
      <c r="C312" t="str">
        <f>_xlfn.XLOOKUP(tbl_OrderProduct[[#This Row],[ProductID]],tbl_Product[ProductID],tbl_Product[Category])</f>
        <v>Strategy</v>
      </c>
      <c r="D312">
        <v>2</v>
      </c>
      <c r="E312" s="3">
        <f>_xlfn.XLOOKUP(tbl_OrderProduct[[#This Row],[ProductID]],tbl_Product[ProductID],tbl_Product[ListPrice])*tbl_OrderProduct[[#This Row],[Quantity]]</f>
        <v>109.98</v>
      </c>
      <c r="F312">
        <f>_xlfn.XLOOKUP(tbl_OrderProduct[[#This Row],[OrderID]],tbl_Order[OrderID],tbl_Order[Order Year])</f>
        <v>2016</v>
      </c>
      <c r="G312" t="str">
        <f>_xlfn.XLOOKUP(tbl_OrderProduct[[#This Row],[OrderID]],tbl_Order[OrderID],tbl_Order[Order Month Name])</f>
        <v>Oct</v>
      </c>
      <c r="H312" t="str">
        <f>_xlfn.XLOOKUP(tbl_OrderProduct[[#This Row],[ProductID]],tbl_Product[ProductID],tbl_Product[ProductName])</f>
        <v>Azul: Pie Chart Edition</v>
      </c>
      <c r="I312" t="str">
        <f>_xlfn.XLOOKUP(tbl_OrderProduct[[#This Row],[OrderID]],tbl_Order[OrderID],tbl_Order[CustomerID])</f>
        <v>CUST0379</v>
      </c>
    </row>
    <row r="313" spans="1:9" x14ac:dyDescent="0.4">
      <c r="A313" t="s">
        <v>295</v>
      </c>
      <c r="B313" t="s">
        <v>165</v>
      </c>
      <c r="C313" t="str">
        <f>_xlfn.XLOOKUP(tbl_OrderProduct[[#This Row],[ProductID]],tbl_Product[ProductID],tbl_Product[Category])</f>
        <v>Party</v>
      </c>
      <c r="D313">
        <v>1</v>
      </c>
      <c r="E313" s="3">
        <f>_xlfn.XLOOKUP(tbl_OrderProduct[[#This Row],[ProductID]],tbl_Product[ProductID],tbl_Product[ListPrice])*tbl_OrderProduct[[#This Row],[Quantity]]</f>
        <v>26.49</v>
      </c>
      <c r="F313">
        <f>_xlfn.XLOOKUP(tbl_OrderProduct[[#This Row],[OrderID]],tbl_Order[OrderID],tbl_Order[Order Year])</f>
        <v>2016</v>
      </c>
      <c r="G313" t="str">
        <f>_xlfn.XLOOKUP(tbl_OrderProduct[[#This Row],[OrderID]],tbl_Order[OrderID],tbl_Order[Order Month Name])</f>
        <v>Oct</v>
      </c>
      <c r="H313" t="str">
        <f>_xlfn.XLOOKUP(tbl_OrderProduct[[#This Row],[ProductID]],tbl_Product[ProductID],tbl_Product[ProductName])</f>
        <v>Dashboard Wavelength</v>
      </c>
      <c r="I313" t="str">
        <f>_xlfn.XLOOKUP(tbl_OrderProduct[[#This Row],[OrderID]],tbl_Order[OrderID],tbl_Order[CustomerID])</f>
        <v>CUST1235</v>
      </c>
    </row>
    <row r="314" spans="1:9" x14ac:dyDescent="0.4">
      <c r="A314" t="s">
        <v>296</v>
      </c>
      <c r="B314" t="s">
        <v>162</v>
      </c>
      <c r="C314" t="str">
        <f>_xlfn.XLOOKUP(tbl_OrderProduct[[#This Row],[ProductID]],tbl_Product[ProductID],tbl_Product[Category])</f>
        <v>Strategy</v>
      </c>
      <c r="D314">
        <v>2</v>
      </c>
      <c r="E314" s="3">
        <f>_xlfn.XLOOKUP(tbl_OrderProduct[[#This Row],[ProductID]],tbl_Product[ProductID],tbl_Product[ListPrice])*tbl_OrderProduct[[#This Row],[Quantity]]</f>
        <v>35</v>
      </c>
      <c r="F314">
        <f>_xlfn.XLOOKUP(tbl_OrderProduct[[#This Row],[OrderID]],tbl_Order[OrderID],tbl_Order[Order Year])</f>
        <v>2016</v>
      </c>
      <c r="G314" t="str">
        <f>_xlfn.XLOOKUP(tbl_OrderProduct[[#This Row],[OrderID]],tbl_Order[OrderID],tbl_Order[Order Month Name])</f>
        <v>Oct</v>
      </c>
      <c r="H314" t="str">
        <f>_xlfn.XLOOKUP(tbl_OrderProduct[[#This Row],[ProductID]],tbl_Product[ProductID],tbl_Product[ProductName])</f>
        <v>Spreadsheet Legacy</v>
      </c>
      <c r="I314" t="str">
        <f>_xlfn.XLOOKUP(tbl_OrderProduct[[#This Row],[OrderID]],tbl_Order[OrderID],tbl_Order[CustomerID])</f>
        <v>CUST0180</v>
      </c>
    </row>
    <row r="315" spans="1:9" x14ac:dyDescent="0.4">
      <c r="A315" t="s">
        <v>296</v>
      </c>
      <c r="B315" t="s">
        <v>153</v>
      </c>
      <c r="C315" t="str">
        <f>_xlfn.XLOOKUP(tbl_OrderProduct[[#This Row],[ProductID]],tbl_Product[ProductID],tbl_Product[Category])</f>
        <v>Strategy</v>
      </c>
      <c r="D315">
        <v>1</v>
      </c>
      <c r="E315" s="3">
        <f>_xlfn.XLOOKUP(tbl_OrderProduct[[#This Row],[ProductID]],tbl_Product[ProductID],tbl_Product[ListPrice])*tbl_OrderProduct[[#This Row],[Quantity]]</f>
        <v>37.950000000000003</v>
      </c>
      <c r="F315">
        <f>_xlfn.XLOOKUP(tbl_OrderProduct[[#This Row],[OrderID]],tbl_Order[OrderID],tbl_Order[Order Year])</f>
        <v>2016</v>
      </c>
      <c r="G315" t="str">
        <f>_xlfn.XLOOKUP(tbl_OrderProduct[[#This Row],[OrderID]],tbl_Order[OrderID],tbl_Order[Order Month Name])</f>
        <v>Oct</v>
      </c>
      <c r="H315" t="str">
        <f>_xlfn.XLOOKUP(tbl_OrderProduct[[#This Row],[ProductID]],tbl_Product[ProductID],tbl_Product[ProductName])</f>
        <v>Sheetstorm</v>
      </c>
      <c r="I315" t="str">
        <f>_xlfn.XLOOKUP(tbl_OrderProduct[[#This Row],[OrderID]],tbl_Order[OrderID],tbl_Order[CustomerID])</f>
        <v>CUST0180</v>
      </c>
    </row>
    <row r="316" spans="1:9" x14ac:dyDescent="0.4">
      <c r="A316" t="s">
        <v>297</v>
      </c>
      <c r="B316" t="s">
        <v>8</v>
      </c>
      <c r="C316" t="str">
        <f>_xlfn.XLOOKUP(tbl_OrderProduct[[#This Row],[ProductID]],tbl_Product[ProductID],tbl_Product[Category])</f>
        <v>Adventure</v>
      </c>
      <c r="D316">
        <v>2</v>
      </c>
      <c r="E316" s="3">
        <f>_xlfn.XLOOKUP(tbl_OrderProduct[[#This Row],[ProductID]],tbl_Product[ProductID],tbl_Product[ListPrice])*tbl_OrderProduct[[#This Row],[Quantity]]</f>
        <v>109</v>
      </c>
      <c r="F316">
        <f>_xlfn.XLOOKUP(tbl_OrderProduct[[#This Row],[OrderID]],tbl_Order[OrderID],tbl_Order[Order Year])</f>
        <v>2016</v>
      </c>
      <c r="G316" t="str">
        <f>_xlfn.XLOOKUP(tbl_OrderProduct[[#This Row],[OrderID]],tbl_Order[OrderID],tbl_Order[Order Month Name])</f>
        <v>Oct</v>
      </c>
      <c r="H316" t="str">
        <f>_xlfn.XLOOKUP(tbl_OrderProduct[[#This Row],[ProductID]],tbl_Product[ProductID],tbl_Product[ProductName])</f>
        <v>Spreadsheets &amp; Sidequests</v>
      </c>
      <c r="I316" t="str">
        <f>_xlfn.XLOOKUP(tbl_OrderProduct[[#This Row],[OrderID]],tbl_Order[OrderID],tbl_Order[CustomerID])</f>
        <v>CUST0765</v>
      </c>
    </row>
    <row r="317" spans="1:9" x14ac:dyDescent="0.4">
      <c r="A317" t="s">
        <v>298</v>
      </c>
      <c r="B317" t="s">
        <v>159</v>
      </c>
      <c r="C317" t="str">
        <f>_xlfn.XLOOKUP(tbl_OrderProduct[[#This Row],[ProductID]],tbl_Product[ProductID],tbl_Product[Category])</f>
        <v>Strategy</v>
      </c>
      <c r="D317">
        <v>1</v>
      </c>
      <c r="E317" s="3">
        <f>_xlfn.XLOOKUP(tbl_OrderProduct[[#This Row],[ProductID]],tbl_Product[ProductID],tbl_Product[ListPrice])*tbl_OrderProduct[[#This Row],[Quantity]]</f>
        <v>58</v>
      </c>
      <c r="F317">
        <f>_xlfn.XLOOKUP(tbl_OrderProduct[[#This Row],[OrderID]],tbl_Order[OrderID],tbl_Order[Order Year])</f>
        <v>2016</v>
      </c>
      <c r="G317" t="str">
        <f>_xlfn.XLOOKUP(tbl_OrderProduct[[#This Row],[OrderID]],tbl_Order[OrderID],tbl_Order[Order Month Name])</f>
        <v>Oct</v>
      </c>
      <c r="H317" t="str">
        <f>_xlfn.XLOOKUP(tbl_OrderProduct[[#This Row],[ProductID]],tbl_Product[ProductID],tbl_Product[ProductName])</f>
        <v>Welcome To … The Dashboard</v>
      </c>
      <c r="I317" t="str">
        <f>_xlfn.XLOOKUP(tbl_OrderProduct[[#This Row],[OrderID]],tbl_Order[OrderID],tbl_Order[CustomerID])</f>
        <v>CUST1222</v>
      </c>
    </row>
    <row r="318" spans="1:9" x14ac:dyDescent="0.4">
      <c r="A318" t="s">
        <v>298</v>
      </c>
      <c r="B318" t="s">
        <v>149</v>
      </c>
      <c r="C318" t="str">
        <f>_xlfn.XLOOKUP(tbl_OrderProduct[[#This Row],[ProductID]],tbl_Product[ProductID],tbl_Product[Category])</f>
        <v>Co-op</v>
      </c>
      <c r="D318">
        <v>2</v>
      </c>
      <c r="E318" s="3">
        <f>_xlfn.XLOOKUP(tbl_OrderProduct[[#This Row],[ProductID]],tbl_Product[ProductID],tbl_Product[ListPrice])*tbl_OrderProduct[[#This Row],[Quantity]]</f>
        <v>41.98</v>
      </c>
      <c r="F318">
        <f>_xlfn.XLOOKUP(tbl_OrderProduct[[#This Row],[OrderID]],tbl_Order[OrderID],tbl_Order[Order Year])</f>
        <v>2016</v>
      </c>
      <c r="G318" t="str">
        <f>_xlfn.XLOOKUP(tbl_OrderProduct[[#This Row],[OrderID]],tbl_Order[OrderID],tbl_Order[Order Month Name])</f>
        <v>Oct</v>
      </c>
      <c r="H318" t="str">
        <f>_xlfn.XLOOKUP(tbl_OrderProduct[[#This Row],[ProductID]],tbl_Product[ProductID],tbl_Product[ProductName])</f>
        <v>Pandemic: #REF! Outbreak</v>
      </c>
      <c r="I318" t="str">
        <f>_xlfn.XLOOKUP(tbl_OrderProduct[[#This Row],[OrderID]],tbl_Order[OrderID],tbl_Order[CustomerID])</f>
        <v>CUST1222</v>
      </c>
    </row>
    <row r="319" spans="1:9" x14ac:dyDescent="0.4">
      <c r="A319" t="s">
        <v>299</v>
      </c>
      <c r="B319" t="s">
        <v>4</v>
      </c>
      <c r="C319" t="str">
        <f>_xlfn.XLOOKUP(tbl_OrderProduct[[#This Row],[ProductID]],tbl_Product[ProductID],tbl_Product[Category])</f>
        <v>Strategy</v>
      </c>
      <c r="D319">
        <v>1</v>
      </c>
      <c r="E319" s="3">
        <f>_xlfn.XLOOKUP(tbl_OrderProduct[[#This Row],[ProductID]],tbl_Product[ProductID],tbl_Product[ListPrice])*tbl_OrderProduct[[#This Row],[Quantity]]</f>
        <v>34.99</v>
      </c>
      <c r="F319">
        <f>_xlfn.XLOOKUP(tbl_OrderProduct[[#This Row],[OrderID]],tbl_Order[OrderID],tbl_Order[Order Year])</f>
        <v>2016</v>
      </c>
      <c r="G319" t="str">
        <f>_xlfn.XLOOKUP(tbl_OrderProduct[[#This Row],[OrderID]],tbl_Order[OrderID],tbl_Order[Order Month Name])</f>
        <v>Oct</v>
      </c>
      <c r="H319" t="str">
        <f>_xlfn.XLOOKUP(tbl_OrderProduct[[#This Row],[ProductID]],tbl_Product[ProductID],tbl_Product[ProductName])</f>
        <v>Root Cause Analysis</v>
      </c>
      <c r="I319" t="str">
        <f>_xlfn.XLOOKUP(tbl_OrderProduct[[#This Row],[OrderID]],tbl_Order[OrderID],tbl_Order[CustomerID])</f>
        <v>CUST0954</v>
      </c>
    </row>
    <row r="320" spans="1:9" x14ac:dyDescent="0.4">
      <c r="A320" t="s">
        <v>299</v>
      </c>
      <c r="B320" t="s">
        <v>8</v>
      </c>
      <c r="C320" t="str">
        <f>_xlfn.XLOOKUP(tbl_OrderProduct[[#This Row],[ProductID]],tbl_Product[ProductID],tbl_Product[Category])</f>
        <v>Adventure</v>
      </c>
      <c r="D320">
        <v>1</v>
      </c>
      <c r="E320" s="3">
        <f>_xlfn.XLOOKUP(tbl_OrderProduct[[#This Row],[ProductID]],tbl_Product[ProductID],tbl_Product[ListPrice])*tbl_OrderProduct[[#This Row],[Quantity]]</f>
        <v>54.5</v>
      </c>
      <c r="F320">
        <f>_xlfn.XLOOKUP(tbl_OrderProduct[[#This Row],[OrderID]],tbl_Order[OrderID],tbl_Order[Order Year])</f>
        <v>2016</v>
      </c>
      <c r="G320" t="str">
        <f>_xlfn.XLOOKUP(tbl_OrderProduct[[#This Row],[OrderID]],tbl_Order[OrderID],tbl_Order[Order Month Name])</f>
        <v>Oct</v>
      </c>
      <c r="H320" t="str">
        <f>_xlfn.XLOOKUP(tbl_OrderProduct[[#This Row],[ProductID]],tbl_Product[ProductID],tbl_Product[ProductName])</f>
        <v>Spreadsheets &amp; Sidequests</v>
      </c>
      <c r="I320" t="str">
        <f>_xlfn.XLOOKUP(tbl_OrderProduct[[#This Row],[OrderID]],tbl_Order[OrderID],tbl_Order[CustomerID])</f>
        <v>CUST0954</v>
      </c>
    </row>
    <row r="321" spans="1:9" x14ac:dyDescent="0.4">
      <c r="A321" t="s">
        <v>299</v>
      </c>
      <c r="B321" t="s">
        <v>134</v>
      </c>
      <c r="C321" t="str">
        <f>_xlfn.XLOOKUP(tbl_OrderProduct[[#This Row],[ProductID]],tbl_Product[ProductID],tbl_Product[Category])</f>
        <v>Co-op</v>
      </c>
      <c r="D321">
        <v>1</v>
      </c>
      <c r="E321" s="3">
        <f>_xlfn.XLOOKUP(tbl_OrderProduct[[#This Row],[ProductID]],tbl_Product[ProductID],tbl_Product[ListPrice])*tbl_OrderProduct[[#This Row],[Quantity]]</f>
        <v>33.5</v>
      </c>
      <c r="F321">
        <f>_xlfn.XLOOKUP(tbl_OrderProduct[[#This Row],[OrderID]],tbl_Order[OrderID],tbl_Order[Order Year])</f>
        <v>2016</v>
      </c>
      <c r="G321" t="str">
        <f>_xlfn.XLOOKUP(tbl_OrderProduct[[#This Row],[OrderID]],tbl_Order[OrderID],tbl_Order[Order Month Name])</f>
        <v>Oct</v>
      </c>
      <c r="H321" t="str">
        <f>_xlfn.XLOOKUP(tbl_OrderProduct[[#This Row],[ProductID]],tbl_Product[ProductID],tbl_Product[ProductName])</f>
        <v>The Spill: Data Breach</v>
      </c>
      <c r="I321" t="str">
        <f>_xlfn.XLOOKUP(tbl_OrderProduct[[#This Row],[OrderID]],tbl_Order[OrderID],tbl_Order[CustomerID])</f>
        <v>CUST0954</v>
      </c>
    </row>
    <row r="322" spans="1:9" x14ac:dyDescent="0.4">
      <c r="A322" t="s">
        <v>299</v>
      </c>
      <c r="B322" t="s">
        <v>132</v>
      </c>
      <c r="C322" t="str">
        <f>_xlfn.XLOOKUP(tbl_OrderProduct[[#This Row],[ProductID]],tbl_Product[ProductID],tbl_Product[Category])</f>
        <v>Strategy</v>
      </c>
      <c r="D322">
        <v>3</v>
      </c>
      <c r="E322" s="3">
        <f>_xlfn.XLOOKUP(tbl_OrderProduct[[#This Row],[ProductID]],tbl_Product[ProductID],tbl_Product[ListPrice])*tbl_OrderProduct[[#This Row],[Quantity]]</f>
        <v>49.5</v>
      </c>
      <c r="F322">
        <f>_xlfn.XLOOKUP(tbl_OrderProduct[[#This Row],[OrderID]],tbl_Order[OrderID],tbl_Order[Order Year])</f>
        <v>2016</v>
      </c>
      <c r="G322" t="str">
        <f>_xlfn.XLOOKUP(tbl_OrderProduct[[#This Row],[OrderID]],tbl_Order[OrderID],tbl_Order[Order Month Name])</f>
        <v>Oct</v>
      </c>
      <c r="H322" t="str">
        <f>_xlfn.XLOOKUP(tbl_OrderProduct[[#This Row],[ProductID]],tbl_Product[ProductID],tbl_Product[ProductName])</f>
        <v>Pax Excel</v>
      </c>
      <c r="I322" t="str">
        <f>_xlfn.XLOOKUP(tbl_OrderProduct[[#This Row],[OrderID]],tbl_Order[OrderID],tbl_Order[CustomerID])</f>
        <v>CUST0954</v>
      </c>
    </row>
    <row r="323" spans="1:9" x14ac:dyDescent="0.4">
      <c r="A323" t="s">
        <v>299</v>
      </c>
      <c r="B323" t="s">
        <v>141</v>
      </c>
      <c r="C323" t="str">
        <f>_xlfn.XLOOKUP(tbl_OrderProduct[[#This Row],[ProductID]],tbl_Product[ProductID],tbl_Product[Category])</f>
        <v>Strategy</v>
      </c>
      <c r="D323">
        <v>1</v>
      </c>
      <c r="E323" s="3">
        <f>_xlfn.XLOOKUP(tbl_OrderProduct[[#This Row],[ProductID]],tbl_Product[ProductID],tbl_Product[ListPrice])*tbl_OrderProduct[[#This Row],[Quantity]]</f>
        <v>24</v>
      </c>
      <c r="F323">
        <f>_xlfn.XLOOKUP(tbl_OrderProduct[[#This Row],[OrderID]],tbl_Order[OrderID],tbl_Order[Order Year])</f>
        <v>2016</v>
      </c>
      <c r="G323" t="str">
        <f>_xlfn.XLOOKUP(tbl_OrderProduct[[#This Row],[OrderID]],tbl_Order[OrderID],tbl_Order[Order Month Name])</f>
        <v>Oct</v>
      </c>
      <c r="H323" t="str">
        <f>_xlfn.XLOOKUP(tbl_OrderProduct[[#This Row],[ProductID]],tbl_Product[ProductID],tbl_Product[ProductName])</f>
        <v>Wingspanalytics</v>
      </c>
      <c r="I323" t="str">
        <f>_xlfn.XLOOKUP(tbl_OrderProduct[[#This Row],[OrderID]],tbl_Order[OrderID],tbl_Order[CustomerID])</f>
        <v>CUST0954</v>
      </c>
    </row>
    <row r="324" spans="1:9" x14ac:dyDescent="0.4">
      <c r="A324" t="s">
        <v>300</v>
      </c>
      <c r="B324" t="s">
        <v>155</v>
      </c>
      <c r="C324" t="str">
        <f>_xlfn.XLOOKUP(tbl_OrderProduct[[#This Row],[ProductID]],tbl_Product[ProductID],tbl_Product[Category])</f>
        <v>Strategy</v>
      </c>
      <c r="D324">
        <v>1</v>
      </c>
      <c r="E324" s="3">
        <f>_xlfn.XLOOKUP(tbl_OrderProduct[[#This Row],[ProductID]],tbl_Product[ProductID],tbl_Product[ListPrice])*tbl_OrderProduct[[#This Row],[Quantity]]</f>
        <v>27</v>
      </c>
      <c r="F324">
        <f>_xlfn.XLOOKUP(tbl_OrderProduct[[#This Row],[OrderID]],tbl_Order[OrderID],tbl_Order[Order Year])</f>
        <v>2016</v>
      </c>
      <c r="G324" t="str">
        <f>_xlfn.XLOOKUP(tbl_OrderProduct[[#This Row],[OrderID]],tbl_Order[OrderID],tbl_Order[Order Month Name])</f>
        <v>Oct</v>
      </c>
      <c r="H324" t="str">
        <f>_xlfn.XLOOKUP(tbl_OrderProduct[[#This Row],[ProductID]],tbl_Product[ProductID],tbl_Product[ProductName])</f>
        <v>Depreciation Trail</v>
      </c>
      <c r="I324" t="str">
        <f>_xlfn.XLOOKUP(tbl_OrderProduct[[#This Row],[OrderID]],tbl_Order[OrderID],tbl_Order[CustomerID])</f>
        <v>CUST0092</v>
      </c>
    </row>
    <row r="325" spans="1:9" x14ac:dyDescent="0.4">
      <c r="A325" t="s">
        <v>300</v>
      </c>
      <c r="B325" t="s">
        <v>129</v>
      </c>
      <c r="C325" t="str">
        <f>_xlfn.XLOOKUP(tbl_OrderProduct[[#This Row],[ProductID]],tbl_Product[ProductID],tbl_Product[Category])</f>
        <v>Party</v>
      </c>
      <c r="D325">
        <v>1</v>
      </c>
      <c r="E325" s="3">
        <f>_xlfn.XLOOKUP(tbl_OrderProduct[[#This Row],[ProductID]],tbl_Product[ProductID],tbl_Product[ListPrice])*tbl_OrderProduct[[#This Row],[Quantity]]</f>
        <v>49.49</v>
      </c>
      <c r="F325">
        <f>_xlfn.XLOOKUP(tbl_OrderProduct[[#This Row],[OrderID]],tbl_Order[OrderID],tbl_Order[Order Year])</f>
        <v>2016</v>
      </c>
      <c r="G325" t="str">
        <f>_xlfn.XLOOKUP(tbl_OrderProduct[[#This Row],[OrderID]],tbl_Order[OrderID],tbl_Order[Order Month Name])</f>
        <v>Oct</v>
      </c>
      <c r="H325" t="str">
        <f>_xlfn.XLOOKUP(tbl_OrderProduct[[#This Row],[ProductID]],tbl_Product[ProductID],tbl_Product[ProductName])</f>
        <v>Fieldnames</v>
      </c>
      <c r="I325" t="str">
        <f>_xlfn.XLOOKUP(tbl_OrderProduct[[#This Row],[OrderID]],tbl_Order[OrderID],tbl_Order[CustomerID])</f>
        <v>CUST0092</v>
      </c>
    </row>
    <row r="326" spans="1:9" x14ac:dyDescent="0.4">
      <c r="A326" t="s">
        <v>300</v>
      </c>
      <c r="B326" t="s">
        <v>151</v>
      </c>
      <c r="C326" t="str">
        <f>_xlfn.XLOOKUP(tbl_OrderProduct[[#This Row],[ProductID]],tbl_Product[ProductID],tbl_Product[Category])</f>
        <v>Adventure</v>
      </c>
      <c r="D326">
        <v>1</v>
      </c>
      <c r="E326" s="3">
        <f>_xlfn.XLOOKUP(tbl_OrderProduct[[#This Row],[ProductID]],tbl_Product[ProductID],tbl_Product[ListPrice])*tbl_OrderProduct[[#This Row],[Quantity]]</f>
        <v>60.95</v>
      </c>
      <c r="F326">
        <f>_xlfn.XLOOKUP(tbl_OrderProduct[[#This Row],[OrderID]],tbl_Order[OrderID],tbl_Order[Order Year])</f>
        <v>2016</v>
      </c>
      <c r="G326" t="str">
        <f>_xlfn.XLOOKUP(tbl_OrderProduct[[#This Row],[OrderID]],tbl_Order[OrderID],tbl_Order[Order Month Name])</f>
        <v>Oct</v>
      </c>
      <c r="H326" t="str">
        <f>_xlfn.XLOOKUP(tbl_OrderProduct[[#This Row],[ProductID]],tbl_Product[ProductID],tbl_Product[ProductName])</f>
        <v>Unmatched: Analyst's Edition</v>
      </c>
      <c r="I326" t="str">
        <f>_xlfn.XLOOKUP(tbl_OrderProduct[[#This Row],[OrderID]],tbl_Order[OrderID],tbl_Order[CustomerID])</f>
        <v>CUST0092</v>
      </c>
    </row>
    <row r="327" spans="1:9" x14ac:dyDescent="0.4">
      <c r="A327" t="s">
        <v>301</v>
      </c>
      <c r="B327" t="s">
        <v>162</v>
      </c>
      <c r="C327" t="str">
        <f>_xlfn.XLOOKUP(tbl_OrderProduct[[#This Row],[ProductID]],tbl_Product[ProductID],tbl_Product[Category])</f>
        <v>Strategy</v>
      </c>
      <c r="D327">
        <v>2</v>
      </c>
      <c r="E327" s="3">
        <f>_xlfn.XLOOKUP(tbl_OrderProduct[[#This Row],[ProductID]],tbl_Product[ProductID],tbl_Product[ListPrice])*tbl_OrderProduct[[#This Row],[Quantity]]</f>
        <v>35</v>
      </c>
      <c r="F327">
        <f>_xlfn.XLOOKUP(tbl_OrderProduct[[#This Row],[OrderID]],tbl_Order[OrderID],tbl_Order[Order Year])</f>
        <v>2016</v>
      </c>
      <c r="G327" t="str">
        <f>_xlfn.XLOOKUP(tbl_OrderProduct[[#This Row],[OrderID]],tbl_Order[OrderID],tbl_Order[Order Month Name])</f>
        <v>Oct</v>
      </c>
      <c r="H327" t="str">
        <f>_xlfn.XLOOKUP(tbl_OrderProduct[[#This Row],[ProductID]],tbl_Product[ProductID],tbl_Product[ProductName])</f>
        <v>Spreadsheet Legacy</v>
      </c>
      <c r="I327" t="str">
        <f>_xlfn.XLOOKUP(tbl_OrderProduct[[#This Row],[OrderID]],tbl_Order[OrderID],tbl_Order[CustomerID])</f>
        <v>CUST0229</v>
      </c>
    </row>
    <row r="328" spans="1:9" x14ac:dyDescent="0.4">
      <c r="A328" t="s">
        <v>301</v>
      </c>
      <c r="B328" t="s">
        <v>147</v>
      </c>
      <c r="C328" t="str">
        <f>_xlfn.XLOOKUP(tbl_OrderProduct[[#This Row],[ProductID]],tbl_Product[ProductID],tbl_Product[Category])</f>
        <v>Classic</v>
      </c>
      <c r="D328">
        <v>2</v>
      </c>
      <c r="E328" s="3">
        <f>_xlfn.XLOOKUP(tbl_OrderProduct[[#This Row],[ProductID]],tbl_Product[ProductID],tbl_Product[ListPrice])*tbl_OrderProduct[[#This Row],[Quantity]]</f>
        <v>81.900000000000006</v>
      </c>
      <c r="F328">
        <f>_xlfn.XLOOKUP(tbl_OrderProduct[[#This Row],[OrderID]],tbl_Order[OrderID],tbl_Order[Order Year])</f>
        <v>2016</v>
      </c>
      <c r="G328" t="str">
        <f>_xlfn.XLOOKUP(tbl_OrderProduct[[#This Row],[OrderID]],tbl_Order[OrderID],tbl_Order[Order Month Name])</f>
        <v>Oct</v>
      </c>
      <c r="H328" t="str">
        <f>_xlfn.XLOOKUP(tbl_OrderProduct[[#This Row],[ProductID]],tbl_Product[ProductID],tbl_Product[ProductName])</f>
        <v>Formula Scrabble</v>
      </c>
      <c r="I328" t="str">
        <f>_xlfn.XLOOKUP(tbl_OrderProduct[[#This Row],[OrderID]],tbl_Order[OrderID],tbl_Order[CustomerID])</f>
        <v>CUST0229</v>
      </c>
    </row>
    <row r="329" spans="1:9" x14ac:dyDescent="0.4">
      <c r="A329" t="s">
        <v>301</v>
      </c>
      <c r="B329" t="s">
        <v>10</v>
      </c>
      <c r="C329" t="str">
        <f>_xlfn.XLOOKUP(tbl_OrderProduct[[#This Row],[ProductID]],tbl_Product[ProductID],tbl_Product[Category])</f>
        <v>Party</v>
      </c>
      <c r="D329">
        <v>1</v>
      </c>
      <c r="E329" s="3">
        <f>_xlfn.XLOOKUP(tbl_OrderProduct[[#This Row],[ProductID]],tbl_Product[ProductID],tbl_Product[ListPrice])*tbl_OrderProduct[[#This Row],[Quantity]]</f>
        <v>49</v>
      </c>
      <c r="F329">
        <f>_xlfn.XLOOKUP(tbl_OrderProduct[[#This Row],[OrderID]],tbl_Order[OrderID],tbl_Order[Order Year])</f>
        <v>2016</v>
      </c>
      <c r="G329" t="str">
        <f>_xlfn.XLOOKUP(tbl_OrderProduct[[#This Row],[OrderID]],tbl_Order[OrderID],tbl_Order[Order Month Name])</f>
        <v>Oct</v>
      </c>
      <c r="H329" t="str">
        <f>_xlfn.XLOOKUP(tbl_OrderProduct[[#This Row],[ProductID]],tbl_Product[ProductID],tbl_Product[ProductName])</f>
        <v>Pivot or Perish</v>
      </c>
      <c r="I329" t="str">
        <f>_xlfn.XLOOKUP(tbl_OrderProduct[[#This Row],[OrderID]],tbl_Order[OrderID],tbl_Order[CustomerID])</f>
        <v>CUST0229</v>
      </c>
    </row>
    <row r="330" spans="1:9" x14ac:dyDescent="0.4">
      <c r="A330" t="s">
        <v>301</v>
      </c>
      <c r="B330" t="s">
        <v>4</v>
      </c>
      <c r="C330" t="str">
        <f>_xlfn.XLOOKUP(tbl_OrderProduct[[#This Row],[ProductID]],tbl_Product[ProductID],tbl_Product[Category])</f>
        <v>Strategy</v>
      </c>
      <c r="D330">
        <v>2</v>
      </c>
      <c r="E330" s="3">
        <f>_xlfn.XLOOKUP(tbl_OrderProduct[[#This Row],[ProductID]],tbl_Product[ProductID],tbl_Product[ListPrice])*tbl_OrderProduct[[#This Row],[Quantity]]</f>
        <v>69.98</v>
      </c>
      <c r="F330">
        <f>_xlfn.XLOOKUP(tbl_OrderProduct[[#This Row],[OrderID]],tbl_Order[OrderID],tbl_Order[Order Year])</f>
        <v>2016</v>
      </c>
      <c r="G330" t="str">
        <f>_xlfn.XLOOKUP(tbl_OrderProduct[[#This Row],[OrderID]],tbl_Order[OrderID],tbl_Order[Order Month Name])</f>
        <v>Oct</v>
      </c>
      <c r="H330" t="str">
        <f>_xlfn.XLOOKUP(tbl_OrderProduct[[#This Row],[ProductID]],tbl_Product[ProductID],tbl_Product[ProductName])</f>
        <v>Root Cause Analysis</v>
      </c>
      <c r="I330" t="str">
        <f>_xlfn.XLOOKUP(tbl_OrderProduct[[#This Row],[OrderID]],tbl_Order[OrderID],tbl_Order[CustomerID])</f>
        <v>CUST0229</v>
      </c>
    </row>
    <row r="331" spans="1:9" x14ac:dyDescent="0.4">
      <c r="A331" t="s">
        <v>302</v>
      </c>
      <c r="B331" t="s">
        <v>9</v>
      </c>
      <c r="C331" t="str">
        <f>_xlfn.XLOOKUP(tbl_OrderProduct[[#This Row],[ProductID]],tbl_Product[ProductID],tbl_Product[Category])</f>
        <v>Strategy</v>
      </c>
      <c r="D331">
        <v>1</v>
      </c>
      <c r="E331" s="3">
        <f>_xlfn.XLOOKUP(tbl_OrderProduct[[#This Row],[ProductID]],tbl_Product[ProductID],tbl_Product[ListPrice])*tbl_OrderProduct[[#This Row],[Quantity]]</f>
        <v>73.95</v>
      </c>
      <c r="F331">
        <f>_xlfn.XLOOKUP(tbl_OrderProduct[[#This Row],[OrderID]],tbl_Order[OrderID],tbl_Order[Order Year])</f>
        <v>2016</v>
      </c>
      <c r="G331" t="str">
        <f>_xlfn.XLOOKUP(tbl_OrderProduct[[#This Row],[OrderID]],tbl_Order[OrderID],tbl_Order[Order Month Name])</f>
        <v>Oct</v>
      </c>
      <c r="H331" t="str">
        <f>_xlfn.XLOOKUP(tbl_OrderProduct[[#This Row],[ProductID]],tbl_Product[ProductID],tbl_Product[ProductName])</f>
        <v>Tiny Epic Formulas</v>
      </c>
      <c r="I331" t="str">
        <f>_xlfn.XLOOKUP(tbl_OrderProduct[[#This Row],[OrderID]],tbl_Order[OrderID],tbl_Order[CustomerID])</f>
        <v>CUST0648</v>
      </c>
    </row>
    <row r="332" spans="1:9" x14ac:dyDescent="0.4">
      <c r="A332" t="s">
        <v>302</v>
      </c>
      <c r="B332" t="s">
        <v>156</v>
      </c>
      <c r="C332" t="str">
        <f>_xlfn.XLOOKUP(tbl_OrderProduct[[#This Row],[ProductID]],tbl_Product[ProductID],tbl_Product[Category])</f>
        <v>Strategy</v>
      </c>
      <c r="D332">
        <v>2</v>
      </c>
      <c r="E332" s="3">
        <f>_xlfn.XLOOKUP(tbl_OrderProduct[[#This Row],[ProductID]],tbl_Product[ProductID],tbl_Product[ListPrice])*tbl_OrderProduct[[#This Row],[Quantity]]</f>
        <v>81.98</v>
      </c>
      <c r="F332">
        <f>_xlfn.XLOOKUP(tbl_OrderProduct[[#This Row],[OrderID]],tbl_Order[OrderID],tbl_Order[Order Year])</f>
        <v>2016</v>
      </c>
      <c r="G332" t="str">
        <f>_xlfn.XLOOKUP(tbl_OrderProduct[[#This Row],[OrderID]],tbl_Order[OrderID],tbl_Order[Order Month Name])</f>
        <v>Oct</v>
      </c>
      <c r="H332" t="str">
        <f>_xlfn.XLOOKUP(tbl_OrderProduct[[#This Row],[ProductID]],tbl_Product[ProductID],tbl_Product[ProductName])</f>
        <v>Cells of Caledonia</v>
      </c>
      <c r="I332" t="str">
        <f>_xlfn.XLOOKUP(tbl_OrderProduct[[#This Row],[OrderID]],tbl_Order[OrderID],tbl_Order[CustomerID])</f>
        <v>CUST0648</v>
      </c>
    </row>
    <row r="333" spans="1:9" x14ac:dyDescent="0.4">
      <c r="A333" t="s">
        <v>302</v>
      </c>
      <c r="B333" t="s">
        <v>161</v>
      </c>
      <c r="C333" t="str">
        <f>_xlfn.XLOOKUP(tbl_OrderProduct[[#This Row],[ProductID]],tbl_Product[ProductID],tbl_Product[Category])</f>
        <v>Strategy</v>
      </c>
      <c r="D333">
        <v>2</v>
      </c>
      <c r="E333" s="3">
        <f>_xlfn.XLOOKUP(tbl_OrderProduct[[#This Row],[ProductID]],tbl_Product[ProductID],tbl_Product[ListPrice])*tbl_OrderProduct[[#This Row],[Quantity]]</f>
        <v>111.9</v>
      </c>
      <c r="F333">
        <f>_xlfn.XLOOKUP(tbl_OrderProduct[[#This Row],[OrderID]],tbl_Order[OrderID],tbl_Order[Order Year])</f>
        <v>2016</v>
      </c>
      <c r="G333" t="str">
        <f>_xlfn.XLOOKUP(tbl_OrderProduct[[#This Row],[OrderID]],tbl_Order[OrderID],tbl_Order[Order Month Name])</f>
        <v>Oct</v>
      </c>
      <c r="H333" t="str">
        <f>_xlfn.XLOOKUP(tbl_OrderProduct[[#This Row],[ProductID]],tbl_Product[ProductID],tbl_Product[ProductName])</f>
        <v>The Quacks of Quarterburg</v>
      </c>
      <c r="I333" t="str">
        <f>_xlfn.XLOOKUP(tbl_OrderProduct[[#This Row],[OrderID]],tbl_Order[OrderID],tbl_Order[CustomerID])</f>
        <v>CUST0648</v>
      </c>
    </row>
    <row r="334" spans="1:9" x14ac:dyDescent="0.4">
      <c r="A334" t="s">
        <v>302</v>
      </c>
      <c r="B334" t="s">
        <v>151</v>
      </c>
      <c r="C334" t="str">
        <f>_xlfn.XLOOKUP(tbl_OrderProduct[[#This Row],[ProductID]],tbl_Product[ProductID],tbl_Product[Category])</f>
        <v>Adventure</v>
      </c>
      <c r="D334">
        <v>1</v>
      </c>
      <c r="E334" s="3">
        <f>_xlfn.XLOOKUP(tbl_OrderProduct[[#This Row],[ProductID]],tbl_Product[ProductID],tbl_Product[ListPrice])*tbl_OrderProduct[[#This Row],[Quantity]]</f>
        <v>60.95</v>
      </c>
      <c r="F334">
        <f>_xlfn.XLOOKUP(tbl_OrderProduct[[#This Row],[OrderID]],tbl_Order[OrderID],tbl_Order[Order Year])</f>
        <v>2016</v>
      </c>
      <c r="G334" t="str">
        <f>_xlfn.XLOOKUP(tbl_OrderProduct[[#This Row],[OrderID]],tbl_Order[OrderID],tbl_Order[Order Month Name])</f>
        <v>Oct</v>
      </c>
      <c r="H334" t="str">
        <f>_xlfn.XLOOKUP(tbl_OrderProduct[[#This Row],[ProductID]],tbl_Product[ProductID],tbl_Product[ProductName])</f>
        <v>Unmatched: Analyst's Edition</v>
      </c>
      <c r="I334" t="str">
        <f>_xlfn.XLOOKUP(tbl_OrderProduct[[#This Row],[OrderID]],tbl_Order[OrderID],tbl_Order[CustomerID])</f>
        <v>CUST0648</v>
      </c>
    </row>
    <row r="335" spans="1:9" x14ac:dyDescent="0.4">
      <c r="A335" t="s">
        <v>302</v>
      </c>
      <c r="B335" t="s">
        <v>5</v>
      </c>
      <c r="C335" t="str">
        <f>_xlfn.XLOOKUP(tbl_OrderProduct[[#This Row],[ProductID]],tbl_Product[ProductID],tbl_Product[Category])</f>
        <v>Strategy</v>
      </c>
      <c r="D335">
        <v>1</v>
      </c>
      <c r="E335" s="3">
        <f>_xlfn.XLOOKUP(tbl_OrderProduct[[#This Row],[ProductID]],tbl_Product[ProductID],tbl_Product[ListPrice])*tbl_OrderProduct[[#This Row],[Quantity]]</f>
        <v>49.95</v>
      </c>
      <c r="F335">
        <f>_xlfn.XLOOKUP(tbl_OrderProduct[[#This Row],[OrderID]],tbl_Order[OrderID],tbl_Order[Order Year])</f>
        <v>2016</v>
      </c>
      <c r="G335" t="str">
        <f>_xlfn.XLOOKUP(tbl_OrderProduct[[#This Row],[OrderID]],tbl_Order[OrderID],tbl_Order[Order Month Name])</f>
        <v>Oct</v>
      </c>
      <c r="H335" t="str">
        <f>_xlfn.XLOOKUP(tbl_OrderProduct[[#This Row],[ProductID]],tbl_Product[ProductID],tbl_Product[ProductName])</f>
        <v>Power B.I. the Board Game</v>
      </c>
      <c r="I335" t="str">
        <f>_xlfn.XLOOKUP(tbl_OrderProduct[[#This Row],[OrderID]],tbl_Order[OrderID],tbl_Order[CustomerID])</f>
        <v>CUST0648</v>
      </c>
    </row>
    <row r="336" spans="1:9" x14ac:dyDescent="0.4">
      <c r="A336" t="s">
        <v>303</v>
      </c>
      <c r="B336" t="s">
        <v>137</v>
      </c>
      <c r="C336" t="str">
        <f>_xlfn.XLOOKUP(tbl_OrderProduct[[#This Row],[ProductID]],tbl_Product[ProductID],tbl_Product[Category])</f>
        <v>Classic</v>
      </c>
      <c r="D336">
        <v>1</v>
      </c>
      <c r="E336" s="3">
        <f>_xlfn.XLOOKUP(tbl_OrderProduct[[#This Row],[ProductID]],tbl_Product[ProductID],tbl_Product[ListPrice])*tbl_OrderProduct[[#This Row],[Quantity]]</f>
        <v>70.989999999999995</v>
      </c>
      <c r="F336">
        <f>_xlfn.XLOOKUP(tbl_OrderProduct[[#This Row],[OrderID]],tbl_Order[OrderID],tbl_Order[Order Year])</f>
        <v>2016</v>
      </c>
      <c r="G336" t="str">
        <f>_xlfn.XLOOKUP(tbl_OrderProduct[[#This Row],[OrderID]],tbl_Order[OrderID],tbl_Order[Order Month Name])</f>
        <v>Oct</v>
      </c>
      <c r="H336" t="str">
        <f>_xlfn.XLOOKUP(tbl_OrderProduct[[#This Row],[ProductID]],tbl_Product[ProductID],tbl_Product[ProductName])</f>
        <v>Ticket to Ride: Financial Express</v>
      </c>
      <c r="I336" t="str">
        <f>_xlfn.XLOOKUP(tbl_OrderProduct[[#This Row],[OrderID]],tbl_Order[OrderID],tbl_Order[CustomerID])</f>
        <v>CUST0045</v>
      </c>
    </row>
    <row r="337" spans="1:9" x14ac:dyDescent="0.4">
      <c r="A337" t="s">
        <v>304</v>
      </c>
      <c r="B337" t="s">
        <v>6</v>
      </c>
      <c r="C337" t="str">
        <f>_xlfn.XLOOKUP(tbl_OrderProduct[[#This Row],[ProductID]],tbl_Product[ProductID],tbl_Product[Category])</f>
        <v>Adventure</v>
      </c>
      <c r="D337">
        <v>2</v>
      </c>
      <c r="E337" s="3">
        <f>_xlfn.XLOOKUP(tbl_OrderProduct[[#This Row],[ProductID]],tbl_Product[ProductID],tbl_Product[ListPrice])*tbl_OrderProduct[[#This Row],[Quantity]]</f>
        <v>34</v>
      </c>
      <c r="F337">
        <f>_xlfn.XLOOKUP(tbl_OrderProduct[[#This Row],[OrderID]],tbl_Order[OrderID],tbl_Order[Order Year])</f>
        <v>2016</v>
      </c>
      <c r="G337" t="str">
        <f>_xlfn.XLOOKUP(tbl_OrderProduct[[#This Row],[OrderID]],tbl_Order[OrderID],tbl_Order[Order Month Name])</f>
        <v>Nov</v>
      </c>
      <c r="H337" t="str">
        <f>_xlfn.XLOOKUP(tbl_OrderProduct[[#This Row],[ProductID]],tbl_Product[ProductID],tbl_Product[ProductName])</f>
        <v>Pivot &amp; Paper</v>
      </c>
      <c r="I337" t="str">
        <f>_xlfn.XLOOKUP(tbl_OrderProduct[[#This Row],[OrderID]],tbl_Order[OrderID],tbl_Order[CustomerID])</f>
        <v>CUST0280</v>
      </c>
    </row>
    <row r="338" spans="1:9" x14ac:dyDescent="0.4">
      <c r="A338" t="s">
        <v>304</v>
      </c>
      <c r="B338" t="s">
        <v>165</v>
      </c>
      <c r="C338" t="str">
        <f>_xlfn.XLOOKUP(tbl_OrderProduct[[#This Row],[ProductID]],tbl_Product[ProductID],tbl_Product[Category])</f>
        <v>Party</v>
      </c>
      <c r="D338">
        <v>1</v>
      </c>
      <c r="E338" s="3">
        <f>_xlfn.XLOOKUP(tbl_OrderProduct[[#This Row],[ProductID]],tbl_Product[ProductID],tbl_Product[ListPrice])*tbl_OrderProduct[[#This Row],[Quantity]]</f>
        <v>26.49</v>
      </c>
      <c r="F338">
        <f>_xlfn.XLOOKUP(tbl_OrderProduct[[#This Row],[OrderID]],tbl_Order[OrderID],tbl_Order[Order Year])</f>
        <v>2016</v>
      </c>
      <c r="G338" t="str">
        <f>_xlfn.XLOOKUP(tbl_OrderProduct[[#This Row],[OrderID]],tbl_Order[OrderID],tbl_Order[Order Month Name])</f>
        <v>Nov</v>
      </c>
      <c r="H338" t="str">
        <f>_xlfn.XLOOKUP(tbl_OrderProduct[[#This Row],[ProductID]],tbl_Product[ProductID],tbl_Product[ProductName])</f>
        <v>Dashboard Wavelength</v>
      </c>
      <c r="I338" t="str">
        <f>_xlfn.XLOOKUP(tbl_OrderProduct[[#This Row],[OrderID]],tbl_Order[OrderID],tbl_Order[CustomerID])</f>
        <v>CUST0280</v>
      </c>
    </row>
    <row r="339" spans="1:9" x14ac:dyDescent="0.4">
      <c r="A339" t="s">
        <v>305</v>
      </c>
      <c r="B339" t="s">
        <v>136</v>
      </c>
      <c r="C339" t="str">
        <f>_xlfn.XLOOKUP(tbl_OrderProduct[[#This Row],[ProductID]],tbl_Product[ProductID],tbl_Product[Category])</f>
        <v>Party</v>
      </c>
      <c r="D339">
        <v>1</v>
      </c>
      <c r="E339" s="3">
        <f>_xlfn.XLOOKUP(tbl_OrderProduct[[#This Row],[ProductID]],tbl_Product[ProductID],tbl_Product[ListPrice])*tbl_OrderProduct[[#This Row],[Quantity]]</f>
        <v>33</v>
      </c>
      <c r="F339">
        <f>_xlfn.XLOOKUP(tbl_OrderProduct[[#This Row],[OrderID]],tbl_Order[OrderID],tbl_Order[Order Year])</f>
        <v>2016</v>
      </c>
      <c r="G339" t="str">
        <f>_xlfn.XLOOKUP(tbl_OrderProduct[[#This Row],[OrderID]],tbl_Order[OrderID],tbl_Order[Order Month Name])</f>
        <v>Nov</v>
      </c>
      <c r="H339" t="str">
        <f>_xlfn.XLOOKUP(tbl_OrderProduct[[#This Row],[ProductID]],tbl_Product[ProductID],tbl_Product[ProductName])</f>
        <v>Don't Split the Data</v>
      </c>
      <c r="I339" t="str">
        <f>_xlfn.XLOOKUP(tbl_OrderProduct[[#This Row],[OrderID]],tbl_Order[OrderID],tbl_Order[CustomerID])</f>
        <v>CUST0192</v>
      </c>
    </row>
    <row r="340" spans="1:9" x14ac:dyDescent="0.4">
      <c r="A340" t="s">
        <v>305</v>
      </c>
      <c r="B340" t="s">
        <v>163</v>
      </c>
      <c r="C340" t="str">
        <f>_xlfn.XLOOKUP(tbl_OrderProduct[[#This Row],[ProductID]],tbl_Product[ProductID],tbl_Product[Category])</f>
        <v>Party</v>
      </c>
      <c r="D340">
        <v>3</v>
      </c>
      <c r="E340" s="3">
        <f>_xlfn.XLOOKUP(tbl_OrderProduct[[#This Row],[ProductID]],tbl_Product[ProductID],tbl_Product[ListPrice])*tbl_OrderProduct[[#This Row],[Quantity]]</f>
        <v>114</v>
      </c>
      <c r="F340">
        <f>_xlfn.XLOOKUP(tbl_OrderProduct[[#This Row],[OrderID]],tbl_Order[OrderID],tbl_Order[Order Year])</f>
        <v>2016</v>
      </c>
      <c r="G340" t="str">
        <f>_xlfn.XLOOKUP(tbl_OrderProduct[[#This Row],[OrderID]],tbl_Order[OrderID],tbl_Order[Order Month Name])</f>
        <v>Nov</v>
      </c>
      <c r="H340" t="str">
        <f>_xlfn.XLOOKUP(tbl_OrderProduct[[#This Row],[ProductID]],tbl_Product[ProductID],tbl_Product[ProductName])</f>
        <v>Charts Against Humanity</v>
      </c>
      <c r="I340" t="str">
        <f>_xlfn.XLOOKUP(tbl_OrderProduct[[#This Row],[OrderID]],tbl_Order[OrderID],tbl_Order[CustomerID])</f>
        <v>CUST0192</v>
      </c>
    </row>
    <row r="341" spans="1:9" x14ac:dyDescent="0.4">
      <c r="A341" t="s">
        <v>305</v>
      </c>
      <c r="B341" t="s">
        <v>147</v>
      </c>
      <c r="C341" t="str">
        <f>_xlfn.XLOOKUP(tbl_OrderProduct[[#This Row],[ProductID]],tbl_Product[ProductID],tbl_Product[Category])</f>
        <v>Classic</v>
      </c>
      <c r="D341">
        <v>1</v>
      </c>
      <c r="E341" s="3">
        <f>_xlfn.XLOOKUP(tbl_OrderProduct[[#This Row],[ProductID]],tbl_Product[ProductID],tbl_Product[ListPrice])*tbl_OrderProduct[[#This Row],[Quantity]]</f>
        <v>40.950000000000003</v>
      </c>
      <c r="F341">
        <f>_xlfn.XLOOKUP(tbl_OrderProduct[[#This Row],[OrderID]],tbl_Order[OrderID],tbl_Order[Order Year])</f>
        <v>2016</v>
      </c>
      <c r="G341" t="str">
        <f>_xlfn.XLOOKUP(tbl_OrderProduct[[#This Row],[OrderID]],tbl_Order[OrderID],tbl_Order[Order Month Name])</f>
        <v>Nov</v>
      </c>
      <c r="H341" t="str">
        <f>_xlfn.XLOOKUP(tbl_OrderProduct[[#This Row],[ProductID]],tbl_Product[ProductID],tbl_Product[ProductName])</f>
        <v>Formula Scrabble</v>
      </c>
      <c r="I341" t="str">
        <f>_xlfn.XLOOKUP(tbl_OrderProduct[[#This Row],[OrderID]],tbl_Order[OrderID],tbl_Order[CustomerID])</f>
        <v>CUST0192</v>
      </c>
    </row>
    <row r="342" spans="1:9" x14ac:dyDescent="0.4">
      <c r="A342" t="s">
        <v>306</v>
      </c>
      <c r="B342" t="s">
        <v>160</v>
      </c>
      <c r="C342" t="str">
        <f>_xlfn.XLOOKUP(tbl_OrderProduct[[#This Row],[ProductID]],tbl_Product[ProductID],tbl_Product[Category])</f>
        <v>Co-op</v>
      </c>
      <c r="D342">
        <v>1</v>
      </c>
      <c r="E342" s="3">
        <f>_xlfn.XLOOKUP(tbl_OrderProduct[[#This Row],[ProductID]],tbl_Product[ProductID],tbl_Product[ListPrice])*tbl_OrderProduct[[#This Row],[Quantity]]</f>
        <v>38.49</v>
      </c>
      <c r="F342">
        <f>_xlfn.XLOOKUP(tbl_OrderProduct[[#This Row],[OrderID]],tbl_Order[OrderID],tbl_Order[Order Year])</f>
        <v>2016</v>
      </c>
      <c r="G342" t="str">
        <f>_xlfn.XLOOKUP(tbl_OrderProduct[[#This Row],[OrderID]],tbl_Order[OrderID],tbl_Order[Order Month Name])</f>
        <v>Nov</v>
      </c>
      <c r="H342" t="str">
        <f>_xlfn.XLOOKUP(tbl_OrderProduct[[#This Row],[ProductID]],tbl_Product[ProductID],tbl_Product[ProductName])</f>
        <v>Forbidden Functions</v>
      </c>
      <c r="I342" t="str">
        <f>_xlfn.XLOOKUP(tbl_OrderProduct[[#This Row],[OrderID]],tbl_Order[OrderID],tbl_Order[CustomerID])</f>
        <v>CUST1073</v>
      </c>
    </row>
    <row r="343" spans="1:9" x14ac:dyDescent="0.4">
      <c r="A343" t="s">
        <v>307</v>
      </c>
      <c r="B343" t="s">
        <v>149</v>
      </c>
      <c r="C343" t="str">
        <f>_xlfn.XLOOKUP(tbl_OrderProduct[[#This Row],[ProductID]],tbl_Product[ProductID],tbl_Product[Category])</f>
        <v>Co-op</v>
      </c>
      <c r="D343">
        <v>1</v>
      </c>
      <c r="E343" s="3">
        <f>_xlfn.XLOOKUP(tbl_OrderProduct[[#This Row],[ProductID]],tbl_Product[ProductID],tbl_Product[ListPrice])*tbl_OrderProduct[[#This Row],[Quantity]]</f>
        <v>20.99</v>
      </c>
      <c r="F343">
        <f>_xlfn.XLOOKUP(tbl_OrderProduct[[#This Row],[OrderID]],tbl_Order[OrderID],tbl_Order[Order Year])</f>
        <v>2016</v>
      </c>
      <c r="G343" t="str">
        <f>_xlfn.XLOOKUP(tbl_OrderProduct[[#This Row],[OrderID]],tbl_Order[OrderID],tbl_Order[Order Month Name])</f>
        <v>Nov</v>
      </c>
      <c r="H343" t="str">
        <f>_xlfn.XLOOKUP(tbl_OrderProduct[[#This Row],[ProductID]],tbl_Product[ProductID],tbl_Product[ProductName])</f>
        <v>Pandemic: #REF! Outbreak</v>
      </c>
      <c r="I343" t="str">
        <f>_xlfn.XLOOKUP(tbl_OrderProduct[[#This Row],[OrderID]],tbl_Order[OrderID],tbl_Order[CustomerID])</f>
        <v>CUST0702</v>
      </c>
    </row>
    <row r="344" spans="1:9" x14ac:dyDescent="0.4">
      <c r="A344" t="s">
        <v>307</v>
      </c>
      <c r="B344" t="s">
        <v>143</v>
      </c>
      <c r="C344" t="str">
        <f>_xlfn.XLOOKUP(tbl_OrderProduct[[#This Row],[ProductID]],tbl_Product[ProductID],tbl_Product[Category])</f>
        <v>Party</v>
      </c>
      <c r="D344">
        <v>2</v>
      </c>
      <c r="E344" s="3">
        <f>_xlfn.XLOOKUP(tbl_OrderProduct[[#This Row],[ProductID]],tbl_Product[ProductID],tbl_Product[ListPrice])*tbl_OrderProduct[[#This Row],[Quantity]]</f>
        <v>43.9</v>
      </c>
      <c r="F344">
        <f>_xlfn.XLOOKUP(tbl_OrderProduct[[#This Row],[OrderID]],tbl_Order[OrderID],tbl_Order[Order Year])</f>
        <v>2016</v>
      </c>
      <c r="G344" t="str">
        <f>_xlfn.XLOOKUP(tbl_OrderProduct[[#This Row],[OrderID]],tbl_Order[OrderID],tbl_Order[Order Month Name])</f>
        <v>Nov</v>
      </c>
      <c r="H344" t="str">
        <f>_xlfn.XLOOKUP(tbl_OrderProduct[[#This Row],[ProductID]],tbl_Product[ProductID],tbl_Product[ProductName])</f>
        <v>Sheets of Nottingham</v>
      </c>
      <c r="I344" t="str">
        <f>_xlfn.XLOOKUP(tbl_OrderProduct[[#This Row],[OrderID]],tbl_Order[OrderID],tbl_Order[CustomerID])</f>
        <v>CUST0702</v>
      </c>
    </row>
    <row r="345" spans="1:9" x14ac:dyDescent="0.4">
      <c r="A345" t="s">
        <v>307</v>
      </c>
      <c r="B345" t="s">
        <v>136</v>
      </c>
      <c r="C345" t="str">
        <f>_xlfn.XLOOKUP(tbl_OrderProduct[[#This Row],[ProductID]],tbl_Product[ProductID],tbl_Product[Category])</f>
        <v>Party</v>
      </c>
      <c r="D345">
        <v>2</v>
      </c>
      <c r="E345" s="3">
        <f>_xlfn.XLOOKUP(tbl_OrderProduct[[#This Row],[ProductID]],tbl_Product[ProductID],tbl_Product[ListPrice])*tbl_OrderProduct[[#This Row],[Quantity]]</f>
        <v>66</v>
      </c>
      <c r="F345">
        <f>_xlfn.XLOOKUP(tbl_OrderProduct[[#This Row],[OrderID]],tbl_Order[OrderID],tbl_Order[Order Year])</f>
        <v>2016</v>
      </c>
      <c r="G345" t="str">
        <f>_xlfn.XLOOKUP(tbl_OrderProduct[[#This Row],[OrderID]],tbl_Order[OrderID],tbl_Order[Order Month Name])</f>
        <v>Nov</v>
      </c>
      <c r="H345" t="str">
        <f>_xlfn.XLOOKUP(tbl_OrderProduct[[#This Row],[ProductID]],tbl_Product[ProductID],tbl_Product[ProductName])</f>
        <v>Don't Split the Data</v>
      </c>
      <c r="I345" t="str">
        <f>_xlfn.XLOOKUP(tbl_OrderProduct[[#This Row],[OrderID]],tbl_Order[OrderID],tbl_Order[CustomerID])</f>
        <v>CUST0702</v>
      </c>
    </row>
    <row r="346" spans="1:9" x14ac:dyDescent="0.4">
      <c r="A346" t="s">
        <v>308</v>
      </c>
      <c r="B346" t="s">
        <v>134</v>
      </c>
      <c r="C346" t="str">
        <f>_xlfn.XLOOKUP(tbl_OrderProduct[[#This Row],[ProductID]],tbl_Product[ProductID],tbl_Product[Category])</f>
        <v>Co-op</v>
      </c>
      <c r="D346">
        <v>3</v>
      </c>
      <c r="E346" s="3">
        <f>_xlfn.XLOOKUP(tbl_OrderProduct[[#This Row],[ProductID]],tbl_Product[ProductID],tbl_Product[ListPrice])*tbl_OrderProduct[[#This Row],[Quantity]]</f>
        <v>100.5</v>
      </c>
      <c r="F346">
        <f>_xlfn.XLOOKUP(tbl_OrderProduct[[#This Row],[OrderID]],tbl_Order[OrderID],tbl_Order[Order Year])</f>
        <v>2016</v>
      </c>
      <c r="G346" t="str">
        <f>_xlfn.XLOOKUP(tbl_OrderProduct[[#This Row],[OrderID]],tbl_Order[OrderID],tbl_Order[Order Month Name])</f>
        <v>Nov</v>
      </c>
      <c r="H346" t="str">
        <f>_xlfn.XLOOKUP(tbl_OrderProduct[[#This Row],[ProductID]],tbl_Product[ProductID],tbl_Product[ProductName])</f>
        <v>The Spill: Data Breach</v>
      </c>
      <c r="I346" t="str">
        <f>_xlfn.XLOOKUP(tbl_OrderProduct[[#This Row],[OrderID]],tbl_Order[OrderID],tbl_Order[CustomerID])</f>
        <v>CUST0094</v>
      </c>
    </row>
    <row r="347" spans="1:9" x14ac:dyDescent="0.4">
      <c r="A347" t="s">
        <v>308</v>
      </c>
      <c r="B347" t="s">
        <v>131</v>
      </c>
      <c r="C347" t="str">
        <f>_xlfn.XLOOKUP(tbl_OrderProduct[[#This Row],[ProductID]],tbl_Product[ProductID],tbl_Product[Category])</f>
        <v>Strategy</v>
      </c>
      <c r="D347">
        <v>1</v>
      </c>
      <c r="E347" s="3">
        <f>_xlfn.XLOOKUP(tbl_OrderProduct[[#This Row],[ProductID]],tbl_Product[ProductID],tbl_Product[ListPrice])*tbl_OrderProduct[[#This Row],[Quantity]]</f>
        <v>49</v>
      </c>
      <c r="F347">
        <f>_xlfn.XLOOKUP(tbl_OrderProduct[[#This Row],[OrderID]],tbl_Order[OrderID],tbl_Order[Order Year])</f>
        <v>2016</v>
      </c>
      <c r="G347" t="str">
        <f>_xlfn.XLOOKUP(tbl_OrderProduct[[#This Row],[OrderID]],tbl_Order[OrderID],tbl_Order[Order Month Name])</f>
        <v>Nov</v>
      </c>
      <c r="H347" t="str">
        <f>_xlfn.XLOOKUP(tbl_OrderProduct[[#This Row],[ProductID]],tbl_Product[ProductID],tbl_Product[ProductName])</f>
        <v>7 Chart Wonders</v>
      </c>
      <c r="I347" t="str">
        <f>_xlfn.XLOOKUP(tbl_OrderProduct[[#This Row],[OrderID]],tbl_Order[OrderID],tbl_Order[CustomerID])</f>
        <v>CUST0094</v>
      </c>
    </row>
    <row r="348" spans="1:9" x14ac:dyDescent="0.4">
      <c r="A348" t="s">
        <v>308</v>
      </c>
      <c r="B348" t="s">
        <v>138</v>
      </c>
      <c r="C348" t="str">
        <f>_xlfn.XLOOKUP(tbl_OrderProduct[[#This Row],[ProductID]],tbl_Product[ProductID],tbl_Product[Category])</f>
        <v>Classic</v>
      </c>
      <c r="D348">
        <v>1</v>
      </c>
      <c r="E348" s="3">
        <f>_xlfn.XLOOKUP(tbl_OrderProduct[[#This Row],[ProductID]],tbl_Product[ProductID],tbl_Product[ListPrice])*tbl_OrderProduct[[#This Row],[Quantity]]</f>
        <v>62</v>
      </c>
      <c r="F348">
        <f>_xlfn.XLOOKUP(tbl_OrderProduct[[#This Row],[OrderID]],tbl_Order[OrderID],tbl_Order[Order Year])</f>
        <v>2016</v>
      </c>
      <c r="G348" t="str">
        <f>_xlfn.XLOOKUP(tbl_OrderProduct[[#This Row],[OrderID]],tbl_Order[OrderID],tbl_Order[Order Month Name])</f>
        <v>Nov</v>
      </c>
      <c r="H348" t="str">
        <f>_xlfn.XLOOKUP(tbl_OrderProduct[[#This Row],[ProductID]],tbl_Product[ProductID],tbl_Product[ProductName])</f>
        <v>YahtSheets</v>
      </c>
      <c r="I348" t="str">
        <f>_xlfn.XLOOKUP(tbl_OrderProduct[[#This Row],[OrderID]],tbl_Order[OrderID],tbl_Order[CustomerID])</f>
        <v>CUST0094</v>
      </c>
    </row>
    <row r="349" spans="1:9" x14ac:dyDescent="0.4">
      <c r="A349" t="s">
        <v>309</v>
      </c>
      <c r="B349" t="s">
        <v>141</v>
      </c>
      <c r="C349" t="str">
        <f>_xlfn.XLOOKUP(tbl_OrderProduct[[#This Row],[ProductID]],tbl_Product[ProductID],tbl_Product[Category])</f>
        <v>Strategy</v>
      </c>
      <c r="D349">
        <v>1</v>
      </c>
      <c r="E349" s="3">
        <f>_xlfn.XLOOKUP(tbl_OrderProduct[[#This Row],[ProductID]],tbl_Product[ProductID],tbl_Product[ListPrice])*tbl_OrderProduct[[#This Row],[Quantity]]</f>
        <v>24</v>
      </c>
      <c r="F349">
        <f>_xlfn.XLOOKUP(tbl_OrderProduct[[#This Row],[OrderID]],tbl_Order[OrderID],tbl_Order[Order Year])</f>
        <v>2016</v>
      </c>
      <c r="G349" t="str">
        <f>_xlfn.XLOOKUP(tbl_OrderProduct[[#This Row],[OrderID]],tbl_Order[OrderID],tbl_Order[Order Month Name])</f>
        <v>Nov</v>
      </c>
      <c r="H349" t="str">
        <f>_xlfn.XLOOKUP(tbl_OrderProduct[[#This Row],[ProductID]],tbl_Product[ProductID],tbl_Product[ProductName])</f>
        <v>Wingspanalytics</v>
      </c>
      <c r="I349" t="str">
        <f>_xlfn.XLOOKUP(tbl_OrderProduct[[#This Row],[OrderID]],tbl_Order[OrderID],tbl_Order[CustomerID])</f>
        <v>CUST0041</v>
      </c>
    </row>
    <row r="350" spans="1:9" x14ac:dyDescent="0.4">
      <c r="A350" t="s">
        <v>309</v>
      </c>
      <c r="B350" t="s">
        <v>9</v>
      </c>
      <c r="C350" t="str">
        <f>_xlfn.XLOOKUP(tbl_OrderProduct[[#This Row],[ProductID]],tbl_Product[ProductID],tbl_Product[Category])</f>
        <v>Strategy</v>
      </c>
      <c r="D350">
        <v>2</v>
      </c>
      <c r="E350" s="3">
        <f>_xlfn.XLOOKUP(tbl_OrderProduct[[#This Row],[ProductID]],tbl_Product[ProductID],tbl_Product[ListPrice])*tbl_OrderProduct[[#This Row],[Quantity]]</f>
        <v>147.9</v>
      </c>
      <c r="F350">
        <f>_xlfn.XLOOKUP(tbl_OrderProduct[[#This Row],[OrderID]],tbl_Order[OrderID],tbl_Order[Order Year])</f>
        <v>2016</v>
      </c>
      <c r="G350" t="str">
        <f>_xlfn.XLOOKUP(tbl_OrderProduct[[#This Row],[OrderID]],tbl_Order[OrderID],tbl_Order[Order Month Name])</f>
        <v>Nov</v>
      </c>
      <c r="H350" t="str">
        <f>_xlfn.XLOOKUP(tbl_OrderProduct[[#This Row],[ProductID]],tbl_Product[ProductID],tbl_Product[ProductName])</f>
        <v>Tiny Epic Formulas</v>
      </c>
      <c r="I350" t="str">
        <f>_xlfn.XLOOKUP(tbl_OrderProduct[[#This Row],[OrderID]],tbl_Order[OrderID],tbl_Order[CustomerID])</f>
        <v>CUST0041</v>
      </c>
    </row>
    <row r="351" spans="1:9" x14ac:dyDescent="0.4">
      <c r="A351" t="s">
        <v>309</v>
      </c>
      <c r="B351" t="s">
        <v>2</v>
      </c>
      <c r="C351" t="str">
        <f>_xlfn.XLOOKUP(tbl_OrderProduct[[#This Row],[ProductID]],tbl_Product[ProductID],tbl_Product[Category])</f>
        <v>Strategy</v>
      </c>
      <c r="D351">
        <v>1</v>
      </c>
      <c r="E351" s="3">
        <f>_xlfn.XLOOKUP(tbl_OrderProduct[[#This Row],[ProductID]],tbl_Product[ProductID],tbl_Product[ListPrice])*tbl_OrderProduct[[#This Row],[Quantity]]</f>
        <v>12.95</v>
      </c>
      <c r="F351">
        <f>_xlfn.XLOOKUP(tbl_OrderProduct[[#This Row],[OrderID]],tbl_Order[OrderID],tbl_Order[Order Year])</f>
        <v>2016</v>
      </c>
      <c r="G351" t="str">
        <f>_xlfn.XLOOKUP(tbl_OrderProduct[[#This Row],[OrderID]],tbl_Order[OrderID],tbl_Order[Order Month Name])</f>
        <v>Nov</v>
      </c>
      <c r="H351" t="str">
        <f>_xlfn.XLOOKUP(tbl_OrderProduct[[#This Row],[ProductID]],tbl_Product[ProductID],tbl_Product[ProductName])</f>
        <v>DAX Machina</v>
      </c>
      <c r="I351" t="str">
        <f>_xlfn.XLOOKUP(tbl_OrderProduct[[#This Row],[OrderID]],tbl_Order[OrderID],tbl_Order[CustomerID])</f>
        <v>CUST0041</v>
      </c>
    </row>
    <row r="352" spans="1:9" x14ac:dyDescent="0.4">
      <c r="A352" t="s">
        <v>310</v>
      </c>
      <c r="B352" t="s">
        <v>154</v>
      </c>
      <c r="C352" t="str">
        <f>_xlfn.XLOOKUP(tbl_OrderProduct[[#This Row],[ProductID]],tbl_Product[ProductID],tbl_Product[Category])</f>
        <v>Strategy</v>
      </c>
      <c r="D352">
        <v>1</v>
      </c>
      <c r="E352" s="3">
        <f>_xlfn.XLOOKUP(tbl_OrderProduct[[#This Row],[ProductID]],tbl_Product[ProductID],tbl_Product[ListPrice])*tbl_OrderProduct[[#This Row],[Quantity]]</f>
        <v>31</v>
      </c>
      <c r="F352">
        <f>_xlfn.XLOOKUP(tbl_OrderProduct[[#This Row],[OrderID]],tbl_Order[OrderID],tbl_Order[Order Year])</f>
        <v>2016</v>
      </c>
      <c r="G352" t="str">
        <f>_xlfn.XLOOKUP(tbl_OrderProduct[[#This Row],[OrderID]],tbl_Order[OrderID],tbl_Order[Order Month Name])</f>
        <v>Nov</v>
      </c>
      <c r="H352" t="str">
        <f>_xlfn.XLOOKUP(tbl_OrderProduct[[#This Row],[ProductID]],tbl_Product[ProductID],tbl_Product[ProductName])</f>
        <v>Roll for Regression</v>
      </c>
      <c r="I352" t="str">
        <f>_xlfn.XLOOKUP(tbl_OrderProduct[[#This Row],[OrderID]],tbl_Order[OrderID],tbl_Order[CustomerID])</f>
        <v>CUST0008</v>
      </c>
    </row>
    <row r="353" spans="1:9" x14ac:dyDescent="0.4">
      <c r="A353" t="s">
        <v>311</v>
      </c>
      <c r="B353" t="s">
        <v>152</v>
      </c>
      <c r="C353" t="str">
        <f>_xlfn.XLOOKUP(tbl_OrderProduct[[#This Row],[ProductID]],tbl_Product[ProductID],tbl_Product[Category])</f>
        <v>Party</v>
      </c>
      <c r="D353">
        <v>1</v>
      </c>
      <c r="E353" s="3">
        <f>_xlfn.XLOOKUP(tbl_OrderProduct[[#This Row],[ProductID]],tbl_Product[ProductID],tbl_Product[ListPrice])*tbl_OrderProduct[[#This Row],[Quantity]]</f>
        <v>59.95</v>
      </c>
      <c r="F353">
        <f>_xlfn.XLOOKUP(tbl_OrderProduct[[#This Row],[OrderID]],tbl_Order[OrderID],tbl_Order[Order Year])</f>
        <v>2016</v>
      </c>
      <c r="G353" t="str">
        <f>_xlfn.XLOOKUP(tbl_OrderProduct[[#This Row],[OrderID]],tbl_Order[OrderID],tbl_Order[Order Month Name])</f>
        <v>Nov</v>
      </c>
      <c r="H353" t="str">
        <f>_xlfn.XLOOKUP(tbl_OrderProduct[[#This Row],[ProductID]],tbl_Product[ProductID],tbl_Product[ProductName])</f>
        <v>Formulate!</v>
      </c>
      <c r="I353" t="str">
        <f>_xlfn.XLOOKUP(tbl_OrderProduct[[#This Row],[OrderID]],tbl_Order[OrderID],tbl_Order[CustomerID])</f>
        <v>CUST0454</v>
      </c>
    </row>
    <row r="354" spans="1:9" x14ac:dyDescent="0.4">
      <c r="A354" t="s">
        <v>312</v>
      </c>
      <c r="B354" t="s">
        <v>139</v>
      </c>
      <c r="C354" t="str">
        <f>_xlfn.XLOOKUP(tbl_OrderProduct[[#This Row],[ProductID]],tbl_Product[ProductID],tbl_Product[Category])</f>
        <v>Strategy</v>
      </c>
      <c r="D354">
        <v>1</v>
      </c>
      <c r="E354" s="3">
        <f>_xlfn.XLOOKUP(tbl_OrderProduct[[#This Row],[ProductID]],tbl_Product[ProductID],tbl_Product[ListPrice])*tbl_OrderProduct[[#This Row],[Quantity]]</f>
        <v>54.99</v>
      </c>
      <c r="F354">
        <f>_xlfn.XLOOKUP(tbl_OrderProduct[[#This Row],[OrderID]],tbl_Order[OrderID],tbl_Order[Order Year])</f>
        <v>2016</v>
      </c>
      <c r="G354" t="str">
        <f>_xlfn.XLOOKUP(tbl_OrderProduct[[#This Row],[OrderID]],tbl_Order[OrderID],tbl_Order[Order Month Name])</f>
        <v>Nov</v>
      </c>
      <c r="H354" t="str">
        <f>_xlfn.XLOOKUP(tbl_OrderProduct[[#This Row],[ProductID]],tbl_Product[ProductID],tbl_Product[ProductName])</f>
        <v>Azul: Pie Chart Edition</v>
      </c>
      <c r="I354" t="str">
        <f>_xlfn.XLOOKUP(tbl_OrderProduct[[#This Row],[OrderID]],tbl_Order[OrderID],tbl_Order[CustomerID])</f>
        <v>CUST0265</v>
      </c>
    </row>
    <row r="355" spans="1:9" x14ac:dyDescent="0.4">
      <c r="A355" t="s">
        <v>312</v>
      </c>
      <c r="B355" t="s">
        <v>131</v>
      </c>
      <c r="C355" t="str">
        <f>_xlfn.XLOOKUP(tbl_OrderProduct[[#This Row],[ProductID]],tbl_Product[ProductID],tbl_Product[Category])</f>
        <v>Strategy</v>
      </c>
      <c r="D355">
        <v>1</v>
      </c>
      <c r="E355" s="3">
        <f>_xlfn.XLOOKUP(tbl_OrderProduct[[#This Row],[ProductID]],tbl_Product[ProductID],tbl_Product[ListPrice])*tbl_OrderProduct[[#This Row],[Quantity]]</f>
        <v>49</v>
      </c>
      <c r="F355">
        <f>_xlfn.XLOOKUP(tbl_OrderProduct[[#This Row],[OrderID]],tbl_Order[OrderID],tbl_Order[Order Year])</f>
        <v>2016</v>
      </c>
      <c r="G355" t="str">
        <f>_xlfn.XLOOKUP(tbl_OrderProduct[[#This Row],[OrderID]],tbl_Order[OrderID],tbl_Order[Order Month Name])</f>
        <v>Nov</v>
      </c>
      <c r="H355" t="str">
        <f>_xlfn.XLOOKUP(tbl_OrderProduct[[#This Row],[ProductID]],tbl_Product[ProductID],tbl_Product[ProductName])</f>
        <v>7 Chart Wonders</v>
      </c>
      <c r="I355" t="str">
        <f>_xlfn.XLOOKUP(tbl_OrderProduct[[#This Row],[OrderID]],tbl_Order[OrderID],tbl_Order[CustomerID])</f>
        <v>CUST0265</v>
      </c>
    </row>
    <row r="356" spans="1:9" x14ac:dyDescent="0.4">
      <c r="A356" t="s">
        <v>313</v>
      </c>
      <c r="B356" t="s">
        <v>130</v>
      </c>
      <c r="C356" t="str">
        <f>_xlfn.XLOOKUP(tbl_OrderProduct[[#This Row],[ProductID]],tbl_Product[ProductID],tbl_Product[Category])</f>
        <v>Strategy</v>
      </c>
      <c r="D356">
        <v>1</v>
      </c>
      <c r="E356" s="3">
        <f>_xlfn.XLOOKUP(tbl_OrderProduct[[#This Row],[ProductID]],tbl_Product[ProductID],tbl_Product[ListPrice])*tbl_OrderProduct[[#This Row],[Quantity]]</f>
        <v>15.5</v>
      </c>
      <c r="F356">
        <f>_xlfn.XLOOKUP(tbl_OrderProduct[[#This Row],[OrderID]],tbl_Order[OrderID],tbl_Order[Order Year])</f>
        <v>2016</v>
      </c>
      <c r="G356" t="str">
        <f>_xlfn.XLOOKUP(tbl_OrderProduct[[#This Row],[OrderID]],tbl_Order[OrderID],tbl_Order[Order Month Name])</f>
        <v>Nov</v>
      </c>
      <c r="H356" t="str">
        <f>_xlfn.XLOOKUP(tbl_OrderProduct[[#This Row],[ProductID]],tbl_Product[ProductID],tbl_Product[ProductName])</f>
        <v>Brass: Budget</v>
      </c>
      <c r="I356" t="str">
        <f>_xlfn.XLOOKUP(tbl_OrderProduct[[#This Row],[OrderID]],tbl_Order[OrderID],tbl_Order[CustomerID])</f>
        <v>CUST0798</v>
      </c>
    </row>
    <row r="357" spans="1:9" x14ac:dyDescent="0.4">
      <c r="A357" t="s">
        <v>314</v>
      </c>
      <c r="B357" t="s">
        <v>146</v>
      </c>
      <c r="C357" t="str">
        <f>_xlfn.XLOOKUP(tbl_OrderProduct[[#This Row],[ProductID]],tbl_Product[ProductID],tbl_Product[Category])</f>
        <v>Strategy</v>
      </c>
      <c r="D357">
        <v>2</v>
      </c>
      <c r="E357" s="3">
        <f>_xlfn.XLOOKUP(tbl_OrderProduct[[#This Row],[ProductID]],tbl_Product[ProductID],tbl_Product[ListPrice])*tbl_OrderProduct[[#This Row],[Quantity]]</f>
        <v>98.98</v>
      </c>
      <c r="F357">
        <f>_xlfn.XLOOKUP(tbl_OrderProduct[[#This Row],[OrderID]],tbl_Order[OrderID],tbl_Order[Order Year])</f>
        <v>2016</v>
      </c>
      <c r="G357" t="str">
        <f>_xlfn.XLOOKUP(tbl_OrderProduct[[#This Row],[OrderID]],tbl_Order[OrderID],tbl_Order[Order Month Name])</f>
        <v>Nov</v>
      </c>
      <c r="H357" t="str">
        <f>_xlfn.XLOOKUP(tbl_OrderProduct[[#This Row],[ProductID]],tbl_Product[ProductID],tbl_Product[ProductName])</f>
        <v>Terraforming Tableau</v>
      </c>
      <c r="I357" t="str">
        <f>_xlfn.XLOOKUP(tbl_OrderProduct[[#This Row],[OrderID]],tbl_Order[OrderID],tbl_Order[CustomerID])</f>
        <v>CUST0127</v>
      </c>
    </row>
    <row r="358" spans="1:9" x14ac:dyDescent="0.4">
      <c r="A358" t="s">
        <v>315</v>
      </c>
      <c r="B358" t="s">
        <v>158</v>
      </c>
      <c r="C358" t="str">
        <f>_xlfn.XLOOKUP(tbl_OrderProduct[[#This Row],[ProductID]],tbl_Product[ProductID],tbl_Product[Category])</f>
        <v>Classic</v>
      </c>
      <c r="D358">
        <v>1</v>
      </c>
      <c r="E358" s="3">
        <f>_xlfn.XLOOKUP(tbl_OrderProduct[[#This Row],[ProductID]],tbl_Product[ProductID],tbl_Product[ListPrice])*tbl_OrderProduct[[#This Row],[Quantity]]</f>
        <v>45</v>
      </c>
      <c r="F358">
        <f>_xlfn.XLOOKUP(tbl_OrderProduct[[#This Row],[OrderID]],tbl_Order[OrderID],tbl_Order[Order Year])</f>
        <v>2016</v>
      </c>
      <c r="G358" t="str">
        <f>_xlfn.XLOOKUP(tbl_OrderProduct[[#This Row],[OrderID]],tbl_Order[OrderID],tbl_Order[Order Month Name])</f>
        <v>Nov</v>
      </c>
      <c r="H358" t="str">
        <f>_xlfn.XLOOKUP(tbl_OrderProduct[[#This Row],[ProductID]],tbl_Product[ProductID],tbl_Product[ProductName])</f>
        <v>Carcassone: Financial Quarters</v>
      </c>
      <c r="I358" t="str">
        <f>_xlfn.XLOOKUP(tbl_OrderProduct[[#This Row],[OrderID]],tbl_Order[OrderID],tbl_Order[CustomerID])</f>
        <v>CUST0948</v>
      </c>
    </row>
    <row r="359" spans="1:9" x14ac:dyDescent="0.4">
      <c r="A359" t="s">
        <v>315</v>
      </c>
      <c r="B359" t="s">
        <v>159</v>
      </c>
      <c r="C359" t="str">
        <f>_xlfn.XLOOKUP(tbl_OrderProduct[[#This Row],[ProductID]],tbl_Product[ProductID],tbl_Product[Category])</f>
        <v>Strategy</v>
      </c>
      <c r="D359">
        <v>2</v>
      </c>
      <c r="E359" s="3">
        <f>_xlfn.XLOOKUP(tbl_OrderProduct[[#This Row],[ProductID]],tbl_Product[ProductID],tbl_Product[ListPrice])*tbl_OrderProduct[[#This Row],[Quantity]]</f>
        <v>116</v>
      </c>
      <c r="F359">
        <f>_xlfn.XLOOKUP(tbl_OrderProduct[[#This Row],[OrderID]],tbl_Order[OrderID],tbl_Order[Order Year])</f>
        <v>2016</v>
      </c>
      <c r="G359" t="str">
        <f>_xlfn.XLOOKUP(tbl_OrderProduct[[#This Row],[OrderID]],tbl_Order[OrderID],tbl_Order[Order Month Name])</f>
        <v>Nov</v>
      </c>
      <c r="H359" t="str">
        <f>_xlfn.XLOOKUP(tbl_OrderProduct[[#This Row],[ProductID]],tbl_Product[ProductID],tbl_Product[ProductName])</f>
        <v>Welcome To … The Dashboard</v>
      </c>
      <c r="I359" t="str">
        <f>_xlfn.XLOOKUP(tbl_OrderProduct[[#This Row],[OrderID]],tbl_Order[OrderID],tbl_Order[CustomerID])</f>
        <v>CUST0948</v>
      </c>
    </row>
    <row r="360" spans="1:9" x14ac:dyDescent="0.4">
      <c r="A360" t="s">
        <v>315</v>
      </c>
      <c r="B360" t="s">
        <v>139</v>
      </c>
      <c r="C360" t="str">
        <f>_xlfn.XLOOKUP(tbl_OrderProduct[[#This Row],[ProductID]],tbl_Product[ProductID],tbl_Product[Category])</f>
        <v>Strategy</v>
      </c>
      <c r="D360">
        <v>3</v>
      </c>
      <c r="E360" s="3">
        <f>_xlfn.XLOOKUP(tbl_OrderProduct[[#This Row],[ProductID]],tbl_Product[ProductID],tbl_Product[ListPrice])*tbl_OrderProduct[[#This Row],[Quantity]]</f>
        <v>164.97</v>
      </c>
      <c r="F360">
        <f>_xlfn.XLOOKUP(tbl_OrderProduct[[#This Row],[OrderID]],tbl_Order[OrderID],tbl_Order[Order Year])</f>
        <v>2016</v>
      </c>
      <c r="G360" t="str">
        <f>_xlfn.XLOOKUP(tbl_OrderProduct[[#This Row],[OrderID]],tbl_Order[OrderID],tbl_Order[Order Month Name])</f>
        <v>Nov</v>
      </c>
      <c r="H360" t="str">
        <f>_xlfn.XLOOKUP(tbl_OrderProduct[[#This Row],[ProductID]],tbl_Product[ProductID],tbl_Product[ProductName])</f>
        <v>Azul: Pie Chart Edition</v>
      </c>
      <c r="I360" t="str">
        <f>_xlfn.XLOOKUP(tbl_OrderProduct[[#This Row],[OrderID]],tbl_Order[OrderID],tbl_Order[CustomerID])</f>
        <v>CUST0948</v>
      </c>
    </row>
    <row r="361" spans="1:9" x14ac:dyDescent="0.4">
      <c r="A361" t="s">
        <v>316</v>
      </c>
      <c r="B361" t="s">
        <v>149</v>
      </c>
      <c r="C361" t="str">
        <f>_xlfn.XLOOKUP(tbl_OrderProduct[[#This Row],[ProductID]],tbl_Product[ProductID],tbl_Product[Category])</f>
        <v>Co-op</v>
      </c>
      <c r="D361">
        <v>1</v>
      </c>
      <c r="E361" s="3">
        <f>_xlfn.XLOOKUP(tbl_OrderProduct[[#This Row],[ProductID]],tbl_Product[ProductID],tbl_Product[ListPrice])*tbl_OrderProduct[[#This Row],[Quantity]]</f>
        <v>20.99</v>
      </c>
      <c r="F361">
        <f>_xlfn.XLOOKUP(tbl_OrderProduct[[#This Row],[OrderID]],tbl_Order[OrderID],tbl_Order[Order Year])</f>
        <v>2016</v>
      </c>
      <c r="G361" t="str">
        <f>_xlfn.XLOOKUP(tbl_OrderProduct[[#This Row],[OrderID]],tbl_Order[OrderID],tbl_Order[Order Month Name])</f>
        <v>Nov</v>
      </c>
      <c r="H361" t="str">
        <f>_xlfn.XLOOKUP(tbl_OrderProduct[[#This Row],[ProductID]],tbl_Product[ProductID],tbl_Product[ProductName])</f>
        <v>Pandemic: #REF! Outbreak</v>
      </c>
      <c r="I361" t="str">
        <f>_xlfn.XLOOKUP(tbl_OrderProduct[[#This Row],[OrderID]],tbl_Order[OrderID],tbl_Order[CustomerID])</f>
        <v>CUST0529</v>
      </c>
    </row>
    <row r="362" spans="1:9" x14ac:dyDescent="0.4">
      <c r="A362" t="s">
        <v>316</v>
      </c>
      <c r="B362" t="s">
        <v>129</v>
      </c>
      <c r="C362" t="str">
        <f>_xlfn.XLOOKUP(tbl_OrderProduct[[#This Row],[ProductID]],tbl_Product[ProductID],tbl_Product[Category])</f>
        <v>Party</v>
      </c>
      <c r="D362">
        <v>1</v>
      </c>
      <c r="E362" s="3">
        <f>_xlfn.XLOOKUP(tbl_OrderProduct[[#This Row],[ProductID]],tbl_Product[ProductID],tbl_Product[ListPrice])*tbl_OrderProduct[[#This Row],[Quantity]]</f>
        <v>49.49</v>
      </c>
      <c r="F362">
        <f>_xlfn.XLOOKUP(tbl_OrderProduct[[#This Row],[OrderID]],tbl_Order[OrderID],tbl_Order[Order Year])</f>
        <v>2016</v>
      </c>
      <c r="G362" t="str">
        <f>_xlfn.XLOOKUP(tbl_OrderProduct[[#This Row],[OrderID]],tbl_Order[OrderID],tbl_Order[Order Month Name])</f>
        <v>Nov</v>
      </c>
      <c r="H362" t="str">
        <f>_xlfn.XLOOKUP(tbl_OrderProduct[[#This Row],[ProductID]],tbl_Product[ProductID],tbl_Product[ProductName])</f>
        <v>Fieldnames</v>
      </c>
      <c r="I362" t="str">
        <f>_xlfn.XLOOKUP(tbl_OrderProduct[[#This Row],[OrderID]],tbl_Order[OrderID],tbl_Order[CustomerID])</f>
        <v>CUST0529</v>
      </c>
    </row>
    <row r="363" spans="1:9" x14ac:dyDescent="0.4">
      <c r="A363" t="s">
        <v>316</v>
      </c>
      <c r="B363" t="s">
        <v>133</v>
      </c>
      <c r="C363" t="str">
        <f>_xlfn.XLOOKUP(tbl_OrderProduct[[#This Row],[ProductID]],tbl_Product[ProductID],tbl_Product[Category])</f>
        <v>Adventure</v>
      </c>
      <c r="D363">
        <v>1</v>
      </c>
      <c r="E363" s="3">
        <f>_xlfn.XLOOKUP(tbl_OrderProduct[[#This Row],[ProductID]],tbl_Product[ProductID],tbl_Product[ListPrice])*tbl_OrderProduct[[#This Row],[Quantity]]</f>
        <v>23.95</v>
      </c>
      <c r="F363">
        <f>_xlfn.XLOOKUP(tbl_OrderProduct[[#This Row],[OrderID]],tbl_Order[OrderID],tbl_Order[Order Year])</f>
        <v>2016</v>
      </c>
      <c r="G363" t="str">
        <f>_xlfn.XLOOKUP(tbl_OrderProduct[[#This Row],[OrderID]],tbl_Order[OrderID],tbl_Order[Order Month Name])</f>
        <v>Nov</v>
      </c>
      <c r="H363" t="str">
        <f>_xlfn.XLOOKUP(tbl_OrderProduct[[#This Row],[ProductID]],tbl_Product[ProductID],tbl_Product[ProductName])</f>
        <v>DataCraft: Fields &amp; Measures</v>
      </c>
      <c r="I363" t="str">
        <f>_xlfn.XLOOKUP(tbl_OrderProduct[[#This Row],[OrderID]],tbl_Order[OrderID],tbl_Order[CustomerID])</f>
        <v>CUST0529</v>
      </c>
    </row>
    <row r="364" spans="1:9" x14ac:dyDescent="0.4">
      <c r="A364" t="s">
        <v>317</v>
      </c>
      <c r="B364" t="s">
        <v>5</v>
      </c>
      <c r="C364" t="str">
        <f>_xlfn.XLOOKUP(tbl_OrderProduct[[#This Row],[ProductID]],tbl_Product[ProductID],tbl_Product[Category])</f>
        <v>Strategy</v>
      </c>
      <c r="D364">
        <v>1</v>
      </c>
      <c r="E364" s="3">
        <f>_xlfn.XLOOKUP(tbl_OrderProduct[[#This Row],[ProductID]],tbl_Product[ProductID],tbl_Product[ListPrice])*tbl_OrderProduct[[#This Row],[Quantity]]</f>
        <v>49.95</v>
      </c>
      <c r="F364">
        <f>_xlfn.XLOOKUP(tbl_OrderProduct[[#This Row],[OrderID]],tbl_Order[OrderID],tbl_Order[Order Year])</f>
        <v>2016</v>
      </c>
      <c r="G364" t="str">
        <f>_xlfn.XLOOKUP(tbl_OrderProduct[[#This Row],[OrderID]],tbl_Order[OrderID],tbl_Order[Order Month Name])</f>
        <v>Nov</v>
      </c>
      <c r="H364" t="str">
        <f>_xlfn.XLOOKUP(tbl_OrderProduct[[#This Row],[ProductID]],tbl_Product[ProductID],tbl_Product[ProductName])</f>
        <v>Power B.I. the Board Game</v>
      </c>
      <c r="I364" t="str">
        <f>_xlfn.XLOOKUP(tbl_OrderProduct[[#This Row],[OrderID]],tbl_Order[OrderID],tbl_Order[CustomerID])</f>
        <v>CUST0142</v>
      </c>
    </row>
    <row r="365" spans="1:9" x14ac:dyDescent="0.4">
      <c r="A365" t="s">
        <v>317</v>
      </c>
      <c r="B365" t="s">
        <v>141</v>
      </c>
      <c r="C365" t="str">
        <f>_xlfn.XLOOKUP(tbl_OrderProduct[[#This Row],[ProductID]],tbl_Product[ProductID],tbl_Product[Category])</f>
        <v>Strategy</v>
      </c>
      <c r="D365">
        <v>1</v>
      </c>
      <c r="E365" s="3">
        <f>_xlfn.XLOOKUP(tbl_OrderProduct[[#This Row],[ProductID]],tbl_Product[ProductID],tbl_Product[ListPrice])*tbl_OrderProduct[[#This Row],[Quantity]]</f>
        <v>24</v>
      </c>
      <c r="F365">
        <f>_xlfn.XLOOKUP(tbl_OrderProduct[[#This Row],[OrderID]],tbl_Order[OrderID],tbl_Order[Order Year])</f>
        <v>2016</v>
      </c>
      <c r="G365" t="str">
        <f>_xlfn.XLOOKUP(tbl_OrderProduct[[#This Row],[OrderID]],tbl_Order[OrderID],tbl_Order[Order Month Name])</f>
        <v>Nov</v>
      </c>
      <c r="H365" t="str">
        <f>_xlfn.XLOOKUP(tbl_OrderProduct[[#This Row],[ProductID]],tbl_Product[ProductID],tbl_Product[ProductName])</f>
        <v>Wingspanalytics</v>
      </c>
      <c r="I365" t="str">
        <f>_xlfn.XLOOKUP(tbl_OrderProduct[[#This Row],[OrderID]],tbl_Order[OrderID],tbl_Order[CustomerID])</f>
        <v>CUST0142</v>
      </c>
    </row>
    <row r="366" spans="1:9" x14ac:dyDescent="0.4">
      <c r="A366" t="s">
        <v>317</v>
      </c>
      <c r="B366" t="s">
        <v>158</v>
      </c>
      <c r="C366" t="str">
        <f>_xlfn.XLOOKUP(tbl_OrderProduct[[#This Row],[ProductID]],tbl_Product[ProductID],tbl_Product[Category])</f>
        <v>Classic</v>
      </c>
      <c r="D366">
        <v>1</v>
      </c>
      <c r="E366" s="3">
        <f>_xlfn.XLOOKUP(tbl_OrderProduct[[#This Row],[ProductID]],tbl_Product[ProductID],tbl_Product[ListPrice])*tbl_OrderProduct[[#This Row],[Quantity]]</f>
        <v>45</v>
      </c>
      <c r="F366">
        <f>_xlfn.XLOOKUP(tbl_OrderProduct[[#This Row],[OrderID]],tbl_Order[OrderID],tbl_Order[Order Year])</f>
        <v>2016</v>
      </c>
      <c r="G366" t="str">
        <f>_xlfn.XLOOKUP(tbl_OrderProduct[[#This Row],[OrderID]],tbl_Order[OrderID],tbl_Order[Order Month Name])</f>
        <v>Nov</v>
      </c>
      <c r="H366" t="str">
        <f>_xlfn.XLOOKUP(tbl_OrderProduct[[#This Row],[ProductID]],tbl_Product[ProductID],tbl_Product[ProductName])</f>
        <v>Carcassone: Financial Quarters</v>
      </c>
      <c r="I366" t="str">
        <f>_xlfn.XLOOKUP(tbl_OrderProduct[[#This Row],[OrderID]],tbl_Order[OrderID],tbl_Order[CustomerID])</f>
        <v>CUST0142</v>
      </c>
    </row>
    <row r="367" spans="1:9" x14ac:dyDescent="0.4">
      <c r="A367" t="s">
        <v>318</v>
      </c>
      <c r="B367" t="s">
        <v>8</v>
      </c>
      <c r="C367" t="str">
        <f>_xlfn.XLOOKUP(tbl_OrderProduct[[#This Row],[ProductID]],tbl_Product[ProductID],tbl_Product[Category])</f>
        <v>Adventure</v>
      </c>
      <c r="D367">
        <v>1</v>
      </c>
      <c r="E367" s="3">
        <f>_xlfn.XLOOKUP(tbl_OrderProduct[[#This Row],[ProductID]],tbl_Product[ProductID],tbl_Product[ListPrice])*tbl_OrderProduct[[#This Row],[Quantity]]</f>
        <v>54.5</v>
      </c>
      <c r="F367">
        <f>_xlfn.XLOOKUP(tbl_OrderProduct[[#This Row],[OrderID]],tbl_Order[OrderID],tbl_Order[Order Year])</f>
        <v>2016</v>
      </c>
      <c r="G367" t="str">
        <f>_xlfn.XLOOKUP(tbl_OrderProduct[[#This Row],[OrderID]],tbl_Order[OrderID],tbl_Order[Order Month Name])</f>
        <v>Nov</v>
      </c>
      <c r="H367" t="str">
        <f>_xlfn.XLOOKUP(tbl_OrderProduct[[#This Row],[ProductID]],tbl_Product[ProductID],tbl_Product[ProductName])</f>
        <v>Spreadsheets &amp; Sidequests</v>
      </c>
      <c r="I367" t="str">
        <f>_xlfn.XLOOKUP(tbl_OrderProduct[[#This Row],[OrderID]],tbl_Order[OrderID],tbl_Order[CustomerID])</f>
        <v>CUST1109</v>
      </c>
    </row>
    <row r="368" spans="1:9" x14ac:dyDescent="0.4">
      <c r="A368" t="s">
        <v>319</v>
      </c>
      <c r="B368" t="s">
        <v>6</v>
      </c>
      <c r="C368" t="str">
        <f>_xlfn.XLOOKUP(tbl_OrderProduct[[#This Row],[ProductID]],tbl_Product[ProductID],tbl_Product[Category])</f>
        <v>Adventure</v>
      </c>
      <c r="D368">
        <v>1</v>
      </c>
      <c r="E368" s="3">
        <f>_xlfn.XLOOKUP(tbl_OrderProduct[[#This Row],[ProductID]],tbl_Product[ProductID],tbl_Product[ListPrice])*tbl_OrderProduct[[#This Row],[Quantity]]</f>
        <v>17</v>
      </c>
      <c r="F368">
        <f>_xlfn.XLOOKUP(tbl_OrderProduct[[#This Row],[OrderID]],tbl_Order[OrderID],tbl_Order[Order Year])</f>
        <v>2016</v>
      </c>
      <c r="G368" t="str">
        <f>_xlfn.XLOOKUP(tbl_OrderProduct[[#This Row],[OrderID]],tbl_Order[OrderID],tbl_Order[Order Month Name])</f>
        <v>Nov</v>
      </c>
      <c r="H368" t="str">
        <f>_xlfn.XLOOKUP(tbl_OrderProduct[[#This Row],[ProductID]],tbl_Product[ProductID],tbl_Product[ProductName])</f>
        <v>Pivot &amp; Paper</v>
      </c>
      <c r="I368" t="str">
        <f>_xlfn.XLOOKUP(tbl_OrderProduct[[#This Row],[OrderID]],tbl_Order[OrderID],tbl_Order[CustomerID])</f>
        <v>CUST1145</v>
      </c>
    </row>
    <row r="369" spans="1:9" x14ac:dyDescent="0.4">
      <c r="A369" t="s">
        <v>319</v>
      </c>
      <c r="B369" t="s">
        <v>9</v>
      </c>
      <c r="C369" t="str">
        <f>_xlfn.XLOOKUP(tbl_OrderProduct[[#This Row],[ProductID]],tbl_Product[ProductID],tbl_Product[Category])</f>
        <v>Strategy</v>
      </c>
      <c r="D369">
        <v>1</v>
      </c>
      <c r="E369" s="3">
        <f>_xlfn.XLOOKUP(tbl_OrderProduct[[#This Row],[ProductID]],tbl_Product[ProductID],tbl_Product[ListPrice])*tbl_OrderProduct[[#This Row],[Quantity]]</f>
        <v>73.95</v>
      </c>
      <c r="F369">
        <f>_xlfn.XLOOKUP(tbl_OrderProduct[[#This Row],[OrderID]],tbl_Order[OrderID],tbl_Order[Order Year])</f>
        <v>2016</v>
      </c>
      <c r="G369" t="str">
        <f>_xlfn.XLOOKUP(tbl_OrderProduct[[#This Row],[OrderID]],tbl_Order[OrderID],tbl_Order[Order Month Name])</f>
        <v>Nov</v>
      </c>
      <c r="H369" t="str">
        <f>_xlfn.XLOOKUP(tbl_OrderProduct[[#This Row],[ProductID]],tbl_Product[ProductID],tbl_Product[ProductName])</f>
        <v>Tiny Epic Formulas</v>
      </c>
      <c r="I369" t="str">
        <f>_xlfn.XLOOKUP(tbl_OrderProduct[[#This Row],[OrderID]],tbl_Order[OrderID],tbl_Order[CustomerID])</f>
        <v>CUST1145</v>
      </c>
    </row>
    <row r="370" spans="1:9" x14ac:dyDescent="0.4">
      <c r="A370" t="s">
        <v>319</v>
      </c>
      <c r="B370" t="s">
        <v>143</v>
      </c>
      <c r="C370" t="str">
        <f>_xlfn.XLOOKUP(tbl_OrderProduct[[#This Row],[ProductID]],tbl_Product[ProductID],tbl_Product[Category])</f>
        <v>Party</v>
      </c>
      <c r="D370">
        <v>2</v>
      </c>
      <c r="E370" s="3">
        <f>_xlfn.XLOOKUP(tbl_OrderProduct[[#This Row],[ProductID]],tbl_Product[ProductID],tbl_Product[ListPrice])*tbl_OrderProduct[[#This Row],[Quantity]]</f>
        <v>43.9</v>
      </c>
      <c r="F370">
        <f>_xlfn.XLOOKUP(tbl_OrderProduct[[#This Row],[OrderID]],tbl_Order[OrderID],tbl_Order[Order Year])</f>
        <v>2016</v>
      </c>
      <c r="G370" t="str">
        <f>_xlfn.XLOOKUP(tbl_OrderProduct[[#This Row],[OrderID]],tbl_Order[OrderID],tbl_Order[Order Month Name])</f>
        <v>Nov</v>
      </c>
      <c r="H370" t="str">
        <f>_xlfn.XLOOKUP(tbl_OrderProduct[[#This Row],[ProductID]],tbl_Product[ProductID],tbl_Product[ProductName])</f>
        <v>Sheets of Nottingham</v>
      </c>
      <c r="I370" t="str">
        <f>_xlfn.XLOOKUP(tbl_OrderProduct[[#This Row],[OrderID]],tbl_Order[OrderID],tbl_Order[CustomerID])</f>
        <v>CUST1145</v>
      </c>
    </row>
    <row r="371" spans="1:9" x14ac:dyDescent="0.4">
      <c r="A371" t="s">
        <v>319</v>
      </c>
      <c r="B371" t="s">
        <v>130</v>
      </c>
      <c r="C371" t="str">
        <f>_xlfn.XLOOKUP(tbl_OrderProduct[[#This Row],[ProductID]],tbl_Product[ProductID],tbl_Product[Category])</f>
        <v>Strategy</v>
      </c>
      <c r="D371">
        <v>2</v>
      </c>
      <c r="E371" s="3">
        <f>_xlfn.XLOOKUP(tbl_OrderProduct[[#This Row],[ProductID]],tbl_Product[ProductID],tbl_Product[ListPrice])*tbl_OrderProduct[[#This Row],[Quantity]]</f>
        <v>31</v>
      </c>
      <c r="F371">
        <f>_xlfn.XLOOKUP(tbl_OrderProduct[[#This Row],[OrderID]],tbl_Order[OrderID],tbl_Order[Order Year])</f>
        <v>2016</v>
      </c>
      <c r="G371" t="str">
        <f>_xlfn.XLOOKUP(tbl_OrderProduct[[#This Row],[OrderID]],tbl_Order[OrderID],tbl_Order[Order Month Name])</f>
        <v>Nov</v>
      </c>
      <c r="H371" t="str">
        <f>_xlfn.XLOOKUP(tbl_OrderProduct[[#This Row],[ProductID]],tbl_Product[ProductID],tbl_Product[ProductName])</f>
        <v>Brass: Budget</v>
      </c>
      <c r="I371" t="str">
        <f>_xlfn.XLOOKUP(tbl_OrderProduct[[#This Row],[OrderID]],tbl_Order[OrderID],tbl_Order[CustomerID])</f>
        <v>CUST1145</v>
      </c>
    </row>
    <row r="372" spans="1:9" x14ac:dyDescent="0.4">
      <c r="A372" t="s">
        <v>320</v>
      </c>
      <c r="B372" t="s">
        <v>157</v>
      </c>
      <c r="C372" t="str">
        <f>_xlfn.XLOOKUP(tbl_OrderProduct[[#This Row],[ProductID]],tbl_Product[ProductID],tbl_Product[Category])</f>
        <v>Strategy</v>
      </c>
      <c r="D372">
        <v>2</v>
      </c>
      <c r="E372" s="3">
        <f>_xlfn.XLOOKUP(tbl_OrderProduct[[#This Row],[ProductID]],tbl_Product[ProductID],tbl_Product[ListPrice])*tbl_OrderProduct[[#This Row],[Quantity]]</f>
        <v>94</v>
      </c>
      <c r="F372">
        <f>_xlfn.XLOOKUP(tbl_OrderProduct[[#This Row],[OrderID]],tbl_Order[OrderID],tbl_Order[Order Year])</f>
        <v>2016</v>
      </c>
      <c r="G372" t="str">
        <f>_xlfn.XLOOKUP(tbl_OrderProduct[[#This Row],[OrderID]],tbl_Order[OrderID],tbl_Order[Order Month Name])</f>
        <v>Dec</v>
      </c>
      <c r="H372" t="str">
        <f>_xlfn.XLOOKUP(tbl_OrderProduct[[#This Row],[ProductID]],tbl_Product[ProductID],tbl_Product[ProductName])</f>
        <v>A Dasboard Contrived</v>
      </c>
      <c r="I372" t="str">
        <f>_xlfn.XLOOKUP(tbl_OrderProduct[[#This Row],[OrderID]],tbl_Order[OrderID],tbl_Order[CustomerID])</f>
        <v>CUST1202</v>
      </c>
    </row>
    <row r="373" spans="1:9" x14ac:dyDescent="0.4">
      <c r="A373" t="s">
        <v>320</v>
      </c>
      <c r="B373" t="s">
        <v>146</v>
      </c>
      <c r="C373" t="str">
        <f>_xlfn.XLOOKUP(tbl_OrderProduct[[#This Row],[ProductID]],tbl_Product[ProductID],tbl_Product[Category])</f>
        <v>Strategy</v>
      </c>
      <c r="D373">
        <v>1</v>
      </c>
      <c r="E373" s="3">
        <f>_xlfn.XLOOKUP(tbl_OrderProduct[[#This Row],[ProductID]],tbl_Product[ProductID],tbl_Product[ListPrice])*tbl_OrderProduct[[#This Row],[Quantity]]</f>
        <v>49.49</v>
      </c>
      <c r="F373">
        <f>_xlfn.XLOOKUP(tbl_OrderProduct[[#This Row],[OrderID]],tbl_Order[OrderID],tbl_Order[Order Year])</f>
        <v>2016</v>
      </c>
      <c r="G373" t="str">
        <f>_xlfn.XLOOKUP(tbl_OrderProduct[[#This Row],[OrderID]],tbl_Order[OrderID],tbl_Order[Order Month Name])</f>
        <v>Dec</v>
      </c>
      <c r="H373" t="str">
        <f>_xlfn.XLOOKUP(tbl_OrderProduct[[#This Row],[ProductID]],tbl_Product[ProductID],tbl_Product[ProductName])</f>
        <v>Terraforming Tableau</v>
      </c>
      <c r="I373" t="str">
        <f>_xlfn.XLOOKUP(tbl_OrderProduct[[#This Row],[OrderID]],tbl_Order[OrderID],tbl_Order[CustomerID])</f>
        <v>CUST1202</v>
      </c>
    </row>
    <row r="374" spans="1:9" x14ac:dyDescent="0.4">
      <c r="A374" t="s">
        <v>321</v>
      </c>
      <c r="B374" t="s">
        <v>134</v>
      </c>
      <c r="C374" t="str">
        <f>_xlfn.XLOOKUP(tbl_OrderProduct[[#This Row],[ProductID]],tbl_Product[ProductID],tbl_Product[Category])</f>
        <v>Co-op</v>
      </c>
      <c r="D374">
        <v>1</v>
      </c>
      <c r="E374" s="3">
        <f>_xlfn.XLOOKUP(tbl_OrderProduct[[#This Row],[ProductID]],tbl_Product[ProductID],tbl_Product[ListPrice])*tbl_OrderProduct[[#This Row],[Quantity]]</f>
        <v>33.5</v>
      </c>
      <c r="F374">
        <f>_xlfn.XLOOKUP(tbl_OrderProduct[[#This Row],[OrderID]],tbl_Order[OrderID],tbl_Order[Order Year])</f>
        <v>2016</v>
      </c>
      <c r="G374" t="str">
        <f>_xlfn.XLOOKUP(tbl_OrderProduct[[#This Row],[OrderID]],tbl_Order[OrderID],tbl_Order[Order Month Name])</f>
        <v>Dec</v>
      </c>
      <c r="H374" t="str">
        <f>_xlfn.XLOOKUP(tbl_OrderProduct[[#This Row],[ProductID]],tbl_Product[ProductID],tbl_Product[ProductName])</f>
        <v>The Spill: Data Breach</v>
      </c>
      <c r="I374" t="str">
        <f>_xlfn.XLOOKUP(tbl_OrderProduct[[#This Row],[OrderID]],tbl_Order[OrderID],tbl_Order[CustomerID])</f>
        <v>CUST0268</v>
      </c>
    </row>
    <row r="375" spans="1:9" x14ac:dyDescent="0.4">
      <c r="A375" t="s">
        <v>322</v>
      </c>
      <c r="B375" t="s">
        <v>130</v>
      </c>
      <c r="C375" t="str">
        <f>_xlfn.XLOOKUP(tbl_OrderProduct[[#This Row],[ProductID]],tbl_Product[ProductID],tbl_Product[Category])</f>
        <v>Strategy</v>
      </c>
      <c r="D375">
        <v>1</v>
      </c>
      <c r="E375" s="3">
        <f>_xlfn.XLOOKUP(tbl_OrderProduct[[#This Row],[ProductID]],tbl_Product[ProductID],tbl_Product[ListPrice])*tbl_OrderProduct[[#This Row],[Quantity]]</f>
        <v>15.5</v>
      </c>
      <c r="F375">
        <f>_xlfn.XLOOKUP(tbl_OrderProduct[[#This Row],[OrderID]],tbl_Order[OrderID],tbl_Order[Order Year])</f>
        <v>2016</v>
      </c>
      <c r="G375" t="str">
        <f>_xlfn.XLOOKUP(tbl_OrderProduct[[#This Row],[OrderID]],tbl_Order[OrderID],tbl_Order[Order Month Name])</f>
        <v>Dec</v>
      </c>
      <c r="H375" t="str">
        <f>_xlfn.XLOOKUP(tbl_OrderProduct[[#This Row],[ProductID]],tbl_Product[ProductID],tbl_Product[ProductName])</f>
        <v>Brass: Budget</v>
      </c>
      <c r="I375" t="str">
        <f>_xlfn.XLOOKUP(tbl_OrderProduct[[#This Row],[OrderID]],tbl_Order[OrderID],tbl_Order[CustomerID])</f>
        <v>CUST0245</v>
      </c>
    </row>
    <row r="376" spans="1:9" x14ac:dyDescent="0.4">
      <c r="A376" t="s">
        <v>322</v>
      </c>
      <c r="B376" t="s">
        <v>153</v>
      </c>
      <c r="C376" t="str">
        <f>_xlfn.XLOOKUP(tbl_OrderProduct[[#This Row],[ProductID]],tbl_Product[ProductID],tbl_Product[Category])</f>
        <v>Strategy</v>
      </c>
      <c r="D376">
        <v>1</v>
      </c>
      <c r="E376" s="3">
        <f>_xlfn.XLOOKUP(tbl_OrderProduct[[#This Row],[ProductID]],tbl_Product[ProductID],tbl_Product[ListPrice])*tbl_OrderProduct[[#This Row],[Quantity]]</f>
        <v>37.950000000000003</v>
      </c>
      <c r="F376">
        <f>_xlfn.XLOOKUP(tbl_OrderProduct[[#This Row],[OrderID]],tbl_Order[OrderID],tbl_Order[Order Year])</f>
        <v>2016</v>
      </c>
      <c r="G376" t="str">
        <f>_xlfn.XLOOKUP(tbl_OrderProduct[[#This Row],[OrderID]],tbl_Order[OrderID],tbl_Order[Order Month Name])</f>
        <v>Dec</v>
      </c>
      <c r="H376" t="str">
        <f>_xlfn.XLOOKUP(tbl_OrderProduct[[#This Row],[ProductID]],tbl_Product[ProductID],tbl_Product[ProductName])</f>
        <v>Sheetstorm</v>
      </c>
      <c r="I376" t="str">
        <f>_xlfn.XLOOKUP(tbl_OrderProduct[[#This Row],[OrderID]],tbl_Order[OrderID],tbl_Order[CustomerID])</f>
        <v>CUST0245</v>
      </c>
    </row>
    <row r="377" spans="1:9" x14ac:dyDescent="0.4">
      <c r="A377" t="s">
        <v>322</v>
      </c>
      <c r="B377" t="s">
        <v>162</v>
      </c>
      <c r="C377" t="str">
        <f>_xlfn.XLOOKUP(tbl_OrderProduct[[#This Row],[ProductID]],tbl_Product[ProductID],tbl_Product[Category])</f>
        <v>Strategy</v>
      </c>
      <c r="D377">
        <v>1</v>
      </c>
      <c r="E377" s="3">
        <f>_xlfn.XLOOKUP(tbl_OrderProduct[[#This Row],[ProductID]],tbl_Product[ProductID],tbl_Product[ListPrice])*tbl_OrderProduct[[#This Row],[Quantity]]</f>
        <v>17.5</v>
      </c>
      <c r="F377">
        <f>_xlfn.XLOOKUP(tbl_OrderProduct[[#This Row],[OrderID]],tbl_Order[OrderID],tbl_Order[Order Year])</f>
        <v>2016</v>
      </c>
      <c r="G377" t="str">
        <f>_xlfn.XLOOKUP(tbl_OrderProduct[[#This Row],[OrderID]],tbl_Order[OrderID],tbl_Order[Order Month Name])</f>
        <v>Dec</v>
      </c>
      <c r="H377" t="str">
        <f>_xlfn.XLOOKUP(tbl_OrderProduct[[#This Row],[ProductID]],tbl_Product[ProductID],tbl_Product[ProductName])</f>
        <v>Spreadsheet Legacy</v>
      </c>
      <c r="I377" t="str">
        <f>_xlfn.XLOOKUP(tbl_OrderProduct[[#This Row],[OrderID]],tbl_Order[OrderID],tbl_Order[CustomerID])</f>
        <v>CUST0245</v>
      </c>
    </row>
    <row r="378" spans="1:9" x14ac:dyDescent="0.4">
      <c r="A378" t="s">
        <v>323</v>
      </c>
      <c r="B378" t="s">
        <v>151</v>
      </c>
      <c r="C378" t="str">
        <f>_xlfn.XLOOKUP(tbl_OrderProduct[[#This Row],[ProductID]],tbl_Product[ProductID],tbl_Product[Category])</f>
        <v>Adventure</v>
      </c>
      <c r="D378">
        <v>1</v>
      </c>
      <c r="E378" s="3">
        <f>_xlfn.XLOOKUP(tbl_OrderProduct[[#This Row],[ProductID]],tbl_Product[ProductID],tbl_Product[ListPrice])*tbl_OrderProduct[[#This Row],[Quantity]]</f>
        <v>60.95</v>
      </c>
      <c r="F378">
        <f>_xlfn.XLOOKUP(tbl_OrderProduct[[#This Row],[OrderID]],tbl_Order[OrderID],tbl_Order[Order Year])</f>
        <v>2016</v>
      </c>
      <c r="G378" t="str">
        <f>_xlfn.XLOOKUP(tbl_OrderProduct[[#This Row],[OrderID]],tbl_Order[OrderID],tbl_Order[Order Month Name])</f>
        <v>Dec</v>
      </c>
      <c r="H378" t="str">
        <f>_xlfn.XLOOKUP(tbl_OrderProduct[[#This Row],[ProductID]],tbl_Product[ProductID],tbl_Product[ProductName])</f>
        <v>Unmatched: Analyst's Edition</v>
      </c>
      <c r="I378" t="str">
        <f>_xlfn.XLOOKUP(tbl_OrderProduct[[#This Row],[OrderID]],tbl_Order[OrderID],tbl_Order[CustomerID])</f>
        <v>CUST1165</v>
      </c>
    </row>
    <row r="379" spans="1:9" x14ac:dyDescent="0.4">
      <c r="A379" t="s">
        <v>324</v>
      </c>
      <c r="B379" t="s">
        <v>134</v>
      </c>
      <c r="C379" t="str">
        <f>_xlfn.XLOOKUP(tbl_OrderProduct[[#This Row],[ProductID]],tbl_Product[ProductID],tbl_Product[Category])</f>
        <v>Co-op</v>
      </c>
      <c r="D379">
        <v>1</v>
      </c>
      <c r="E379" s="3">
        <f>_xlfn.XLOOKUP(tbl_OrderProduct[[#This Row],[ProductID]],tbl_Product[ProductID],tbl_Product[ListPrice])*tbl_OrderProduct[[#This Row],[Quantity]]</f>
        <v>33.5</v>
      </c>
      <c r="F379">
        <f>_xlfn.XLOOKUP(tbl_OrderProduct[[#This Row],[OrderID]],tbl_Order[OrderID],tbl_Order[Order Year])</f>
        <v>2016</v>
      </c>
      <c r="G379" t="str">
        <f>_xlfn.XLOOKUP(tbl_OrderProduct[[#This Row],[OrderID]],tbl_Order[OrderID],tbl_Order[Order Month Name])</f>
        <v>Dec</v>
      </c>
      <c r="H379" t="str">
        <f>_xlfn.XLOOKUP(tbl_OrderProduct[[#This Row],[ProductID]],tbl_Product[ProductID],tbl_Product[ProductName])</f>
        <v>The Spill: Data Breach</v>
      </c>
      <c r="I379" t="str">
        <f>_xlfn.XLOOKUP(tbl_OrderProduct[[#This Row],[OrderID]],tbl_Order[OrderID],tbl_Order[CustomerID])</f>
        <v>CUST1265</v>
      </c>
    </row>
    <row r="380" spans="1:9" x14ac:dyDescent="0.4">
      <c r="A380" t="s">
        <v>325</v>
      </c>
      <c r="B380" t="s">
        <v>134</v>
      </c>
      <c r="C380" t="str">
        <f>_xlfn.XLOOKUP(tbl_OrderProduct[[#This Row],[ProductID]],tbl_Product[ProductID],tbl_Product[Category])</f>
        <v>Co-op</v>
      </c>
      <c r="D380">
        <v>1</v>
      </c>
      <c r="E380" s="3">
        <f>_xlfn.XLOOKUP(tbl_OrderProduct[[#This Row],[ProductID]],tbl_Product[ProductID],tbl_Product[ListPrice])*tbl_OrderProduct[[#This Row],[Quantity]]</f>
        <v>33.5</v>
      </c>
      <c r="F380">
        <f>_xlfn.XLOOKUP(tbl_OrderProduct[[#This Row],[OrderID]],tbl_Order[OrderID],tbl_Order[Order Year])</f>
        <v>2016</v>
      </c>
      <c r="G380" t="str">
        <f>_xlfn.XLOOKUP(tbl_OrderProduct[[#This Row],[OrderID]],tbl_Order[OrderID],tbl_Order[Order Month Name])</f>
        <v>Dec</v>
      </c>
      <c r="H380" t="str">
        <f>_xlfn.XLOOKUP(tbl_OrderProduct[[#This Row],[ProductID]],tbl_Product[ProductID],tbl_Product[ProductName])</f>
        <v>The Spill: Data Breach</v>
      </c>
      <c r="I380" t="str">
        <f>_xlfn.XLOOKUP(tbl_OrderProduct[[#This Row],[OrderID]],tbl_Order[OrderID],tbl_Order[CustomerID])</f>
        <v>CUST0004</v>
      </c>
    </row>
    <row r="381" spans="1:9" x14ac:dyDescent="0.4">
      <c r="A381" t="s">
        <v>325</v>
      </c>
      <c r="B381" t="s">
        <v>148</v>
      </c>
      <c r="C381" t="str">
        <f>_xlfn.XLOOKUP(tbl_OrderProduct[[#This Row],[ProductID]],tbl_Product[ProductID],tbl_Product[Category])</f>
        <v>Strategy</v>
      </c>
      <c r="D381">
        <v>2</v>
      </c>
      <c r="E381" s="3">
        <f>_xlfn.XLOOKUP(tbl_OrderProduct[[#This Row],[ProductID]],tbl_Product[ProductID],tbl_Product[ListPrice])*tbl_OrderProduct[[#This Row],[Quantity]]</f>
        <v>40.98</v>
      </c>
      <c r="F381">
        <f>_xlfn.XLOOKUP(tbl_OrderProduct[[#This Row],[OrderID]],tbl_Order[OrderID],tbl_Order[Order Year])</f>
        <v>2016</v>
      </c>
      <c r="G381" t="str">
        <f>_xlfn.XLOOKUP(tbl_OrderProduct[[#This Row],[OrderID]],tbl_Order[OrderID],tbl_Order[Order Month Name])</f>
        <v>Dec</v>
      </c>
      <c r="H381" t="str">
        <f>_xlfn.XLOOKUP(tbl_OrderProduct[[#This Row],[ProductID]],tbl_Product[ProductID],tbl_Product[ProductName])</f>
        <v>Cashflow Cascadia</v>
      </c>
      <c r="I381" t="str">
        <f>_xlfn.XLOOKUP(tbl_OrderProduct[[#This Row],[OrderID]],tbl_Order[OrderID],tbl_Order[CustomerID])</f>
        <v>CUST0004</v>
      </c>
    </row>
    <row r="382" spans="1:9" x14ac:dyDescent="0.4">
      <c r="A382" t="s">
        <v>326</v>
      </c>
      <c r="B382" t="s">
        <v>162</v>
      </c>
      <c r="C382" t="str">
        <f>_xlfn.XLOOKUP(tbl_OrderProduct[[#This Row],[ProductID]],tbl_Product[ProductID],tbl_Product[Category])</f>
        <v>Strategy</v>
      </c>
      <c r="D382">
        <v>1</v>
      </c>
      <c r="E382" s="3">
        <f>_xlfn.XLOOKUP(tbl_OrderProduct[[#This Row],[ProductID]],tbl_Product[ProductID],tbl_Product[ListPrice])*tbl_OrderProduct[[#This Row],[Quantity]]</f>
        <v>17.5</v>
      </c>
      <c r="F382">
        <f>_xlfn.XLOOKUP(tbl_OrderProduct[[#This Row],[OrderID]],tbl_Order[OrderID],tbl_Order[Order Year])</f>
        <v>2016</v>
      </c>
      <c r="G382" t="str">
        <f>_xlfn.XLOOKUP(tbl_OrderProduct[[#This Row],[OrderID]],tbl_Order[OrderID],tbl_Order[Order Month Name])</f>
        <v>Dec</v>
      </c>
      <c r="H382" t="str">
        <f>_xlfn.XLOOKUP(tbl_OrderProduct[[#This Row],[ProductID]],tbl_Product[ProductID],tbl_Product[ProductName])</f>
        <v>Spreadsheet Legacy</v>
      </c>
      <c r="I382" t="str">
        <f>_xlfn.XLOOKUP(tbl_OrderProduct[[#This Row],[OrderID]],tbl_Order[OrderID],tbl_Order[CustomerID])</f>
        <v>CUST0621</v>
      </c>
    </row>
    <row r="383" spans="1:9" x14ac:dyDescent="0.4">
      <c r="A383" t="s">
        <v>326</v>
      </c>
      <c r="B383" t="s">
        <v>145</v>
      </c>
      <c r="C383" t="str">
        <f>_xlfn.XLOOKUP(tbl_OrderProduct[[#This Row],[ProductID]],tbl_Product[ProductID],tbl_Product[Category])</f>
        <v>Adventure</v>
      </c>
      <c r="D383">
        <v>2</v>
      </c>
      <c r="E383" s="3">
        <f>_xlfn.XLOOKUP(tbl_OrderProduct[[#This Row],[ProductID]],tbl_Product[ProductID],tbl_Product[ListPrice])*tbl_OrderProduct[[#This Row],[Quantity]]</f>
        <v>81</v>
      </c>
      <c r="F383">
        <f>_xlfn.XLOOKUP(tbl_OrderProduct[[#This Row],[OrderID]],tbl_Order[OrderID],tbl_Order[Order Year])</f>
        <v>2016</v>
      </c>
      <c r="G383" t="str">
        <f>_xlfn.XLOOKUP(tbl_OrderProduct[[#This Row],[OrderID]],tbl_Order[OrderID],tbl_Order[Order Month Name])</f>
        <v>Dec</v>
      </c>
      <c r="H383" t="str">
        <f>_xlfn.XLOOKUP(tbl_OrderProduct[[#This Row],[ProductID]],tbl_Product[ProductID],tbl_Product[ProductName])</f>
        <v>Audit Call of Cthulhu</v>
      </c>
      <c r="I383" t="str">
        <f>_xlfn.XLOOKUP(tbl_OrderProduct[[#This Row],[OrderID]],tbl_Order[OrderID],tbl_Order[CustomerID])</f>
        <v>CUST0621</v>
      </c>
    </row>
    <row r="384" spans="1:9" x14ac:dyDescent="0.4">
      <c r="A384" t="s">
        <v>327</v>
      </c>
      <c r="B384" t="s">
        <v>7</v>
      </c>
      <c r="C384" t="str">
        <f>_xlfn.XLOOKUP(tbl_OrderProduct[[#This Row],[ProductID]],tbl_Product[ProductID],tbl_Product[Category])</f>
        <v>Strategy</v>
      </c>
      <c r="D384">
        <v>1</v>
      </c>
      <c r="E384" s="3">
        <f>_xlfn.XLOOKUP(tbl_OrderProduct[[#This Row],[ProductID]],tbl_Product[ProductID],tbl_Product[ListPrice])*tbl_OrderProduct[[#This Row],[Quantity]]</f>
        <v>53</v>
      </c>
      <c r="F384">
        <f>_xlfn.XLOOKUP(tbl_OrderProduct[[#This Row],[OrderID]],tbl_Order[OrderID],tbl_Order[Order Year])</f>
        <v>2016</v>
      </c>
      <c r="G384" t="str">
        <f>_xlfn.XLOOKUP(tbl_OrderProduct[[#This Row],[OrderID]],tbl_Order[OrderID],tbl_Order[Order Month Name])</f>
        <v>Dec</v>
      </c>
      <c r="H384" t="str">
        <f>_xlfn.XLOOKUP(tbl_OrderProduct[[#This Row],[ProductID]],tbl_Product[ProductID],tbl_Product[ProductName])</f>
        <v>Evercell</v>
      </c>
      <c r="I384" t="str">
        <f>_xlfn.XLOOKUP(tbl_OrderProduct[[#This Row],[OrderID]],tbl_Order[OrderID],tbl_Order[CustomerID])</f>
        <v>CUST0603</v>
      </c>
    </row>
    <row r="385" spans="1:9" x14ac:dyDescent="0.4">
      <c r="A385" t="s">
        <v>328</v>
      </c>
      <c r="B385" t="s">
        <v>11</v>
      </c>
      <c r="C385" t="str">
        <f>_xlfn.XLOOKUP(tbl_OrderProduct[[#This Row],[ProductID]],tbl_Product[ProductID],tbl_Product[Category])</f>
        <v>Adventure</v>
      </c>
      <c r="D385">
        <v>1</v>
      </c>
      <c r="E385" s="3">
        <f>_xlfn.XLOOKUP(tbl_OrderProduct[[#This Row],[ProductID]],tbl_Product[ProductID],tbl_Product[ListPrice])*tbl_OrderProduct[[#This Row],[Quantity]]</f>
        <v>19.95</v>
      </c>
      <c r="F385">
        <f>_xlfn.XLOOKUP(tbl_OrderProduct[[#This Row],[OrderID]],tbl_Order[OrderID],tbl_Order[Order Year])</f>
        <v>2016</v>
      </c>
      <c r="G385" t="str">
        <f>_xlfn.XLOOKUP(tbl_OrderProduct[[#This Row],[OrderID]],tbl_Order[OrderID],tbl_Order[Order Month Name])</f>
        <v>Dec</v>
      </c>
      <c r="H385" t="str">
        <f>_xlfn.XLOOKUP(tbl_OrderProduct[[#This Row],[ProductID]],tbl_Product[ProductID],tbl_Product[ProductName])</f>
        <v>Dungeons &amp; Datasets</v>
      </c>
      <c r="I385" t="str">
        <f>_xlfn.XLOOKUP(tbl_OrderProduct[[#This Row],[OrderID]],tbl_Order[OrderID],tbl_Order[CustomerID])</f>
        <v>CUST0753</v>
      </c>
    </row>
    <row r="386" spans="1:9" x14ac:dyDescent="0.4">
      <c r="A386" t="s">
        <v>328</v>
      </c>
      <c r="B386" t="s">
        <v>151</v>
      </c>
      <c r="C386" t="str">
        <f>_xlfn.XLOOKUP(tbl_OrderProduct[[#This Row],[ProductID]],tbl_Product[ProductID],tbl_Product[Category])</f>
        <v>Adventure</v>
      </c>
      <c r="D386">
        <v>1</v>
      </c>
      <c r="E386" s="3">
        <f>_xlfn.XLOOKUP(tbl_OrderProduct[[#This Row],[ProductID]],tbl_Product[ProductID],tbl_Product[ListPrice])*tbl_OrderProduct[[#This Row],[Quantity]]</f>
        <v>60.95</v>
      </c>
      <c r="F386">
        <f>_xlfn.XLOOKUP(tbl_OrderProduct[[#This Row],[OrderID]],tbl_Order[OrderID],tbl_Order[Order Year])</f>
        <v>2016</v>
      </c>
      <c r="G386" t="str">
        <f>_xlfn.XLOOKUP(tbl_OrderProduct[[#This Row],[OrderID]],tbl_Order[OrderID],tbl_Order[Order Month Name])</f>
        <v>Dec</v>
      </c>
      <c r="H386" t="str">
        <f>_xlfn.XLOOKUP(tbl_OrderProduct[[#This Row],[ProductID]],tbl_Product[ProductID],tbl_Product[ProductName])</f>
        <v>Unmatched: Analyst's Edition</v>
      </c>
      <c r="I386" t="str">
        <f>_xlfn.XLOOKUP(tbl_OrderProduct[[#This Row],[OrderID]],tbl_Order[OrderID],tbl_Order[CustomerID])</f>
        <v>CUST0753</v>
      </c>
    </row>
    <row r="387" spans="1:9" x14ac:dyDescent="0.4">
      <c r="A387" t="s">
        <v>329</v>
      </c>
      <c r="B387" t="s">
        <v>139</v>
      </c>
      <c r="C387" t="str">
        <f>_xlfn.XLOOKUP(tbl_OrderProduct[[#This Row],[ProductID]],tbl_Product[ProductID],tbl_Product[Category])</f>
        <v>Strategy</v>
      </c>
      <c r="D387">
        <v>1</v>
      </c>
      <c r="E387" s="3">
        <f>_xlfn.XLOOKUP(tbl_OrderProduct[[#This Row],[ProductID]],tbl_Product[ProductID],tbl_Product[ListPrice])*tbl_OrderProduct[[#This Row],[Quantity]]</f>
        <v>54.99</v>
      </c>
      <c r="F387">
        <f>_xlfn.XLOOKUP(tbl_OrderProduct[[#This Row],[OrderID]],tbl_Order[OrderID],tbl_Order[Order Year])</f>
        <v>2016</v>
      </c>
      <c r="G387" t="str">
        <f>_xlfn.XLOOKUP(tbl_OrderProduct[[#This Row],[OrderID]],tbl_Order[OrderID],tbl_Order[Order Month Name])</f>
        <v>Dec</v>
      </c>
      <c r="H387" t="str">
        <f>_xlfn.XLOOKUP(tbl_OrderProduct[[#This Row],[ProductID]],tbl_Product[ProductID],tbl_Product[ProductName])</f>
        <v>Azul: Pie Chart Edition</v>
      </c>
      <c r="I387" t="str">
        <f>_xlfn.XLOOKUP(tbl_OrderProduct[[#This Row],[OrderID]],tbl_Order[OrderID],tbl_Order[CustomerID])</f>
        <v>CUST1021</v>
      </c>
    </row>
    <row r="388" spans="1:9" x14ac:dyDescent="0.4">
      <c r="A388" t="s">
        <v>329</v>
      </c>
      <c r="B388" t="s">
        <v>163</v>
      </c>
      <c r="C388" t="str">
        <f>_xlfn.XLOOKUP(tbl_OrderProduct[[#This Row],[ProductID]],tbl_Product[ProductID],tbl_Product[Category])</f>
        <v>Party</v>
      </c>
      <c r="D388">
        <v>1</v>
      </c>
      <c r="E388" s="3">
        <f>_xlfn.XLOOKUP(tbl_OrderProduct[[#This Row],[ProductID]],tbl_Product[ProductID],tbl_Product[ListPrice])*tbl_OrderProduct[[#This Row],[Quantity]]</f>
        <v>38</v>
      </c>
      <c r="F388">
        <f>_xlfn.XLOOKUP(tbl_OrderProduct[[#This Row],[OrderID]],tbl_Order[OrderID],tbl_Order[Order Year])</f>
        <v>2016</v>
      </c>
      <c r="G388" t="str">
        <f>_xlfn.XLOOKUP(tbl_OrderProduct[[#This Row],[OrderID]],tbl_Order[OrderID],tbl_Order[Order Month Name])</f>
        <v>Dec</v>
      </c>
      <c r="H388" t="str">
        <f>_xlfn.XLOOKUP(tbl_OrderProduct[[#This Row],[ProductID]],tbl_Product[ProductID],tbl_Product[ProductName])</f>
        <v>Charts Against Humanity</v>
      </c>
      <c r="I388" t="str">
        <f>_xlfn.XLOOKUP(tbl_OrderProduct[[#This Row],[OrderID]],tbl_Order[OrderID],tbl_Order[CustomerID])</f>
        <v>CUST1021</v>
      </c>
    </row>
    <row r="389" spans="1:9" x14ac:dyDescent="0.4">
      <c r="A389" t="s">
        <v>330</v>
      </c>
      <c r="B389" t="s">
        <v>146</v>
      </c>
      <c r="C389" t="str">
        <f>_xlfn.XLOOKUP(tbl_OrderProduct[[#This Row],[ProductID]],tbl_Product[ProductID],tbl_Product[Category])</f>
        <v>Strategy</v>
      </c>
      <c r="D389">
        <v>1</v>
      </c>
      <c r="E389" s="3">
        <f>_xlfn.XLOOKUP(tbl_OrderProduct[[#This Row],[ProductID]],tbl_Product[ProductID],tbl_Product[ListPrice])*tbl_OrderProduct[[#This Row],[Quantity]]</f>
        <v>49.49</v>
      </c>
      <c r="F389">
        <f>_xlfn.XLOOKUP(tbl_OrderProduct[[#This Row],[OrderID]],tbl_Order[OrderID],tbl_Order[Order Year])</f>
        <v>2016</v>
      </c>
      <c r="G389" t="str">
        <f>_xlfn.XLOOKUP(tbl_OrderProduct[[#This Row],[OrderID]],tbl_Order[OrderID],tbl_Order[Order Month Name])</f>
        <v>Dec</v>
      </c>
      <c r="H389" t="str">
        <f>_xlfn.XLOOKUP(tbl_OrderProduct[[#This Row],[ProductID]],tbl_Product[ProductID],tbl_Product[ProductName])</f>
        <v>Terraforming Tableau</v>
      </c>
      <c r="I389" t="str">
        <f>_xlfn.XLOOKUP(tbl_OrderProduct[[#This Row],[OrderID]],tbl_Order[OrderID],tbl_Order[CustomerID])</f>
        <v>CUST0046</v>
      </c>
    </row>
    <row r="390" spans="1:9" x14ac:dyDescent="0.4">
      <c r="A390" t="s">
        <v>330</v>
      </c>
      <c r="B390" t="s">
        <v>165</v>
      </c>
      <c r="C390" t="str">
        <f>_xlfn.XLOOKUP(tbl_OrderProduct[[#This Row],[ProductID]],tbl_Product[ProductID],tbl_Product[Category])</f>
        <v>Party</v>
      </c>
      <c r="D390">
        <v>1</v>
      </c>
      <c r="E390" s="3">
        <f>_xlfn.XLOOKUP(tbl_OrderProduct[[#This Row],[ProductID]],tbl_Product[ProductID],tbl_Product[ListPrice])*tbl_OrderProduct[[#This Row],[Quantity]]</f>
        <v>26.49</v>
      </c>
      <c r="F390">
        <f>_xlfn.XLOOKUP(tbl_OrderProduct[[#This Row],[OrderID]],tbl_Order[OrderID],tbl_Order[Order Year])</f>
        <v>2016</v>
      </c>
      <c r="G390" t="str">
        <f>_xlfn.XLOOKUP(tbl_OrderProduct[[#This Row],[OrderID]],tbl_Order[OrderID],tbl_Order[Order Month Name])</f>
        <v>Dec</v>
      </c>
      <c r="H390" t="str">
        <f>_xlfn.XLOOKUP(tbl_OrderProduct[[#This Row],[ProductID]],tbl_Product[ProductID],tbl_Product[ProductName])</f>
        <v>Dashboard Wavelength</v>
      </c>
      <c r="I390" t="str">
        <f>_xlfn.XLOOKUP(tbl_OrderProduct[[#This Row],[OrderID]],tbl_Order[OrderID],tbl_Order[CustomerID])</f>
        <v>CUST0046</v>
      </c>
    </row>
    <row r="391" spans="1:9" x14ac:dyDescent="0.4">
      <c r="A391" t="s">
        <v>330</v>
      </c>
      <c r="B391" t="s">
        <v>162</v>
      </c>
      <c r="C391" t="str">
        <f>_xlfn.XLOOKUP(tbl_OrderProduct[[#This Row],[ProductID]],tbl_Product[ProductID],tbl_Product[Category])</f>
        <v>Strategy</v>
      </c>
      <c r="D391">
        <v>1</v>
      </c>
      <c r="E391" s="3">
        <f>_xlfn.XLOOKUP(tbl_OrderProduct[[#This Row],[ProductID]],tbl_Product[ProductID],tbl_Product[ListPrice])*tbl_OrderProduct[[#This Row],[Quantity]]</f>
        <v>17.5</v>
      </c>
      <c r="F391">
        <f>_xlfn.XLOOKUP(tbl_OrderProduct[[#This Row],[OrderID]],tbl_Order[OrderID],tbl_Order[Order Year])</f>
        <v>2016</v>
      </c>
      <c r="G391" t="str">
        <f>_xlfn.XLOOKUP(tbl_OrderProduct[[#This Row],[OrderID]],tbl_Order[OrderID],tbl_Order[Order Month Name])</f>
        <v>Dec</v>
      </c>
      <c r="H391" t="str">
        <f>_xlfn.XLOOKUP(tbl_OrderProduct[[#This Row],[ProductID]],tbl_Product[ProductID],tbl_Product[ProductName])</f>
        <v>Spreadsheet Legacy</v>
      </c>
      <c r="I391" t="str">
        <f>_xlfn.XLOOKUP(tbl_OrderProduct[[#This Row],[OrderID]],tbl_Order[OrderID],tbl_Order[CustomerID])</f>
        <v>CUST0046</v>
      </c>
    </row>
    <row r="392" spans="1:9" x14ac:dyDescent="0.4">
      <c r="A392" t="s">
        <v>331</v>
      </c>
      <c r="B392" t="s">
        <v>135</v>
      </c>
      <c r="C392" t="str">
        <f>_xlfn.XLOOKUP(tbl_OrderProduct[[#This Row],[ProductID]],tbl_Product[ProductID],tbl_Product[Category])</f>
        <v>Classic</v>
      </c>
      <c r="D392">
        <v>1</v>
      </c>
      <c r="E392" s="3">
        <f>_xlfn.XLOOKUP(tbl_OrderProduct[[#This Row],[ProductID]],tbl_Product[ProductID],tbl_Product[ListPrice])*tbl_OrderProduct[[#This Row],[Quantity]]</f>
        <v>16.989999999999998</v>
      </c>
      <c r="F392">
        <f>_xlfn.XLOOKUP(tbl_OrderProduct[[#This Row],[OrderID]],tbl_Order[OrderID],tbl_Order[Order Year])</f>
        <v>2016</v>
      </c>
      <c r="G392" t="str">
        <f>_xlfn.XLOOKUP(tbl_OrderProduct[[#This Row],[OrderID]],tbl_Order[OrderID],tbl_Order[Order Month Name])</f>
        <v>Dec</v>
      </c>
      <c r="H392" t="str">
        <f>_xlfn.XLOOKUP(tbl_OrderProduct[[#This Row],[ProductID]],tbl_Product[ProductID],tbl_Product[ProductName])</f>
        <v>Monopoly: Pivot Table Edition</v>
      </c>
      <c r="I392" t="str">
        <f>_xlfn.XLOOKUP(tbl_OrderProduct[[#This Row],[OrderID]],tbl_Order[OrderID],tbl_Order[CustomerID])</f>
        <v>CUST1174</v>
      </c>
    </row>
    <row r="393" spans="1:9" x14ac:dyDescent="0.4">
      <c r="A393" t="s">
        <v>331</v>
      </c>
      <c r="B393" t="s">
        <v>145</v>
      </c>
      <c r="C393" t="str">
        <f>_xlfn.XLOOKUP(tbl_OrderProduct[[#This Row],[ProductID]],tbl_Product[ProductID],tbl_Product[Category])</f>
        <v>Adventure</v>
      </c>
      <c r="D393">
        <v>2</v>
      </c>
      <c r="E393" s="3">
        <f>_xlfn.XLOOKUP(tbl_OrderProduct[[#This Row],[ProductID]],tbl_Product[ProductID],tbl_Product[ListPrice])*tbl_OrderProduct[[#This Row],[Quantity]]</f>
        <v>81</v>
      </c>
      <c r="F393">
        <f>_xlfn.XLOOKUP(tbl_OrderProduct[[#This Row],[OrderID]],tbl_Order[OrderID],tbl_Order[Order Year])</f>
        <v>2016</v>
      </c>
      <c r="G393" t="str">
        <f>_xlfn.XLOOKUP(tbl_OrderProduct[[#This Row],[OrderID]],tbl_Order[OrderID],tbl_Order[Order Month Name])</f>
        <v>Dec</v>
      </c>
      <c r="H393" t="str">
        <f>_xlfn.XLOOKUP(tbl_OrderProduct[[#This Row],[ProductID]],tbl_Product[ProductID],tbl_Product[ProductName])</f>
        <v>Audit Call of Cthulhu</v>
      </c>
      <c r="I393" t="str">
        <f>_xlfn.XLOOKUP(tbl_OrderProduct[[#This Row],[OrderID]],tbl_Order[OrderID],tbl_Order[CustomerID])</f>
        <v>CUST1174</v>
      </c>
    </row>
    <row r="394" spans="1:9" x14ac:dyDescent="0.4">
      <c r="A394" t="s">
        <v>332</v>
      </c>
      <c r="B394" t="s">
        <v>7</v>
      </c>
      <c r="C394" t="str">
        <f>_xlfn.XLOOKUP(tbl_OrderProduct[[#This Row],[ProductID]],tbl_Product[ProductID],tbl_Product[Category])</f>
        <v>Strategy</v>
      </c>
      <c r="D394">
        <v>1</v>
      </c>
      <c r="E394" s="3">
        <f>_xlfn.XLOOKUP(tbl_OrderProduct[[#This Row],[ProductID]],tbl_Product[ProductID],tbl_Product[ListPrice])*tbl_OrderProduct[[#This Row],[Quantity]]</f>
        <v>53</v>
      </c>
      <c r="F394">
        <f>_xlfn.XLOOKUP(tbl_OrderProduct[[#This Row],[OrderID]],tbl_Order[OrderID],tbl_Order[Order Year])</f>
        <v>2016</v>
      </c>
      <c r="G394" t="str">
        <f>_xlfn.XLOOKUP(tbl_OrderProduct[[#This Row],[OrderID]],tbl_Order[OrderID],tbl_Order[Order Month Name])</f>
        <v>Dec</v>
      </c>
      <c r="H394" t="str">
        <f>_xlfn.XLOOKUP(tbl_OrderProduct[[#This Row],[ProductID]],tbl_Product[ProductID],tbl_Product[ProductName])</f>
        <v>Evercell</v>
      </c>
      <c r="I394" t="str">
        <f>_xlfn.XLOOKUP(tbl_OrderProduct[[#This Row],[OrderID]],tbl_Order[OrderID],tbl_Order[CustomerID])</f>
        <v>CUST0739</v>
      </c>
    </row>
    <row r="395" spans="1:9" x14ac:dyDescent="0.4">
      <c r="A395" t="s">
        <v>332</v>
      </c>
      <c r="B395" t="s">
        <v>130</v>
      </c>
      <c r="C395" t="str">
        <f>_xlfn.XLOOKUP(tbl_OrderProduct[[#This Row],[ProductID]],tbl_Product[ProductID],tbl_Product[Category])</f>
        <v>Strategy</v>
      </c>
      <c r="D395">
        <v>1</v>
      </c>
      <c r="E395" s="3">
        <f>_xlfn.XLOOKUP(tbl_OrderProduct[[#This Row],[ProductID]],tbl_Product[ProductID],tbl_Product[ListPrice])*tbl_OrderProduct[[#This Row],[Quantity]]</f>
        <v>15.5</v>
      </c>
      <c r="F395">
        <f>_xlfn.XLOOKUP(tbl_OrderProduct[[#This Row],[OrderID]],tbl_Order[OrderID],tbl_Order[Order Year])</f>
        <v>2016</v>
      </c>
      <c r="G395" t="str">
        <f>_xlfn.XLOOKUP(tbl_OrderProduct[[#This Row],[OrderID]],tbl_Order[OrderID],tbl_Order[Order Month Name])</f>
        <v>Dec</v>
      </c>
      <c r="H395" t="str">
        <f>_xlfn.XLOOKUP(tbl_OrderProduct[[#This Row],[ProductID]],tbl_Product[ProductID],tbl_Product[ProductName])</f>
        <v>Brass: Budget</v>
      </c>
      <c r="I395" t="str">
        <f>_xlfn.XLOOKUP(tbl_OrderProduct[[#This Row],[OrderID]],tbl_Order[OrderID],tbl_Order[CustomerID])</f>
        <v>CUST0739</v>
      </c>
    </row>
    <row r="396" spans="1:9" x14ac:dyDescent="0.4">
      <c r="A396" t="s">
        <v>332</v>
      </c>
      <c r="B396" t="s">
        <v>139</v>
      </c>
      <c r="C396" t="str">
        <f>_xlfn.XLOOKUP(tbl_OrderProduct[[#This Row],[ProductID]],tbl_Product[ProductID],tbl_Product[Category])</f>
        <v>Strategy</v>
      </c>
      <c r="D396">
        <v>1</v>
      </c>
      <c r="E396" s="3">
        <f>_xlfn.XLOOKUP(tbl_OrderProduct[[#This Row],[ProductID]],tbl_Product[ProductID],tbl_Product[ListPrice])*tbl_OrderProduct[[#This Row],[Quantity]]</f>
        <v>54.99</v>
      </c>
      <c r="F396">
        <f>_xlfn.XLOOKUP(tbl_OrderProduct[[#This Row],[OrderID]],tbl_Order[OrderID],tbl_Order[Order Year])</f>
        <v>2016</v>
      </c>
      <c r="G396" t="str">
        <f>_xlfn.XLOOKUP(tbl_OrderProduct[[#This Row],[OrderID]],tbl_Order[OrderID],tbl_Order[Order Month Name])</f>
        <v>Dec</v>
      </c>
      <c r="H396" t="str">
        <f>_xlfn.XLOOKUP(tbl_OrderProduct[[#This Row],[ProductID]],tbl_Product[ProductID],tbl_Product[ProductName])</f>
        <v>Azul: Pie Chart Edition</v>
      </c>
      <c r="I396" t="str">
        <f>_xlfn.XLOOKUP(tbl_OrderProduct[[#This Row],[OrderID]],tbl_Order[OrderID],tbl_Order[CustomerID])</f>
        <v>CUST0739</v>
      </c>
    </row>
    <row r="397" spans="1:9" x14ac:dyDescent="0.4">
      <c r="A397" t="s">
        <v>333</v>
      </c>
      <c r="B397" t="s">
        <v>132</v>
      </c>
      <c r="C397" t="str">
        <f>_xlfn.XLOOKUP(tbl_OrderProduct[[#This Row],[ProductID]],tbl_Product[ProductID],tbl_Product[Category])</f>
        <v>Strategy</v>
      </c>
      <c r="D397">
        <v>1</v>
      </c>
      <c r="E397" s="3">
        <f>_xlfn.XLOOKUP(tbl_OrderProduct[[#This Row],[ProductID]],tbl_Product[ProductID],tbl_Product[ListPrice])*tbl_OrderProduct[[#This Row],[Quantity]]</f>
        <v>16.5</v>
      </c>
      <c r="F397">
        <f>_xlfn.XLOOKUP(tbl_OrderProduct[[#This Row],[OrderID]],tbl_Order[OrderID],tbl_Order[Order Year])</f>
        <v>2016</v>
      </c>
      <c r="G397" t="str">
        <f>_xlfn.XLOOKUP(tbl_OrderProduct[[#This Row],[OrderID]],tbl_Order[OrderID],tbl_Order[Order Month Name])</f>
        <v>Dec</v>
      </c>
      <c r="H397" t="str">
        <f>_xlfn.XLOOKUP(tbl_OrderProduct[[#This Row],[ProductID]],tbl_Product[ProductID],tbl_Product[ProductName])</f>
        <v>Pax Excel</v>
      </c>
      <c r="I397" t="str">
        <f>_xlfn.XLOOKUP(tbl_OrderProduct[[#This Row],[OrderID]],tbl_Order[OrderID],tbl_Order[CustomerID])</f>
        <v>CUST1233</v>
      </c>
    </row>
    <row r="398" spans="1:9" x14ac:dyDescent="0.4">
      <c r="A398" t="s">
        <v>334</v>
      </c>
      <c r="B398" t="s">
        <v>6</v>
      </c>
      <c r="C398" t="str">
        <f>_xlfn.XLOOKUP(tbl_OrderProduct[[#This Row],[ProductID]],tbl_Product[ProductID],tbl_Product[Category])</f>
        <v>Adventure</v>
      </c>
      <c r="D398">
        <v>3</v>
      </c>
      <c r="E398" s="3">
        <f>_xlfn.XLOOKUP(tbl_OrderProduct[[#This Row],[ProductID]],tbl_Product[ProductID],tbl_Product[ListPrice])*tbl_OrderProduct[[#This Row],[Quantity]]</f>
        <v>51</v>
      </c>
      <c r="F398">
        <f>_xlfn.XLOOKUP(tbl_OrderProduct[[#This Row],[OrderID]],tbl_Order[OrderID],tbl_Order[Order Year])</f>
        <v>2016</v>
      </c>
      <c r="G398" t="str">
        <f>_xlfn.XLOOKUP(tbl_OrderProduct[[#This Row],[OrderID]],tbl_Order[OrderID],tbl_Order[Order Month Name])</f>
        <v>Dec</v>
      </c>
      <c r="H398" t="str">
        <f>_xlfn.XLOOKUP(tbl_OrderProduct[[#This Row],[ProductID]],tbl_Product[ProductID],tbl_Product[ProductName])</f>
        <v>Pivot &amp; Paper</v>
      </c>
      <c r="I398" t="str">
        <f>_xlfn.XLOOKUP(tbl_OrderProduct[[#This Row],[OrderID]],tbl_Order[OrderID],tbl_Order[CustomerID])</f>
        <v>CUST0484</v>
      </c>
    </row>
    <row r="399" spans="1:9" x14ac:dyDescent="0.4">
      <c r="A399" t="s">
        <v>335</v>
      </c>
      <c r="B399" t="s">
        <v>4</v>
      </c>
      <c r="C399" t="str">
        <f>_xlfn.XLOOKUP(tbl_OrderProduct[[#This Row],[ProductID]],tbl_Product[ProductID],tbl_Product[Category])</f>
        <v>Strategy</v>
      </c>
      <c r="D399">
        <v>2</v>
      </c>
      <c r="E399" s="3">
        <f>_xlfn.XLOOKUP(tbl_OrderProduct[[#This Row],[ProductID]],tbl_Product[ProductID],tbl_Product[ListPrice])*tbl_OrderProduct[[#This Row],[Quantity]]</f>
        <v>69.98</v>
      </c>
      <c r="F399">
        <f>_xlfn.XLOOKUP(tbl_OrderProduct[[#This Row],[OrderID]],tbl_Order[OrderID],tbl_Order[Order Year])</f>
        <v>2017</v>
      </c>
      <c r="G399" t="str">
        <f>_xlfn.XLOOKUP(tbl_OrderProduct[[#This Row],[OrderID]],tbl_Order[OrderID],tbl_Order[Order Month Name])</f>
        <v>Jan</v>
      </c>
      <c r="H399" t="str">
        <f>_xlfn.XLOOKUP(tbl_OrderProduct[[#This Row],[ProductID]],tbl_Product[ProductID],tbl_Product[ProductName])</f>
        <v>Root Cause Analysis</v>
      </c>
      <c r="I399" t="str">
        <f>_xlfn.XLOOKUP(tbl_OrderProduct[[#This Row],[OrderID]],tbl_Order[OrderID],tbl_Order[CustomerID])</f>
        <v>CUST0728</v>
      </c>
    </row>
    <row r="400" spans="1:9" x14ac:dyDescent="0.4">
      <c r="A400" t="s">
        <v>336</v>
      </c>
      <c r="B400" t="s">
        <v>132</v>
      </c>
      <c r="C400" t="str">
        <f>_xlfn.XLOOKUP(tbl_OrderProduct[[#This Row],[ProductID]],tbl_Product[ProductID],tbl_Product[Category])</f>
        <v>Strategy</v>
      </c>
      <c r="D400">
        <v>3</v>
      </c>
      <c r="E400" s="3">
        <f>_xlfn.XLOOKUP(tbl_OrderProduct[[#This Row],[ProductID]],tbl_Product[ProductID],tbl_Product[ListPrice])*tbl_OrderProduct[[#This Row],[Quantity]]</f>
        <v>49.5</v>
      </c>
      <c r="F400">
        <f>_xlfn.XLOOKUP(tbl_OrderProduct[[#This Row],[OrderID]],tbl_Order[OrderID],tbl_Order[Order Year])</f>
        <v>2017</v>
      </c>
      <c r="G400" t="str">
        <f>_xlfn.XLOOKUP(tbl_OrderProduct[[#This Row],[OrderID]],tbl_Order[OrderID],tbl_Order[Order Month Name])</f>
        <v>Jan</v>
      </c>
      <c r="H400" t="str">
        <f>_xlfn.XLOOKUP(tbl_OrderProduct[[#This Row],[ProductID]],tbl_Product[ProductID],tbl_Product[ProductName])</f>
        <v>Pax Excel</v>
      </c>
      <c r="I400" t="str">
        <f>_xlfn.XLOOKUP(tbl_OrderProduct[[#This Row],[OrderID]],tbl_Order[OrderID],tbl_Order[CustomerID])</f>
        <v>CUST0031</v>
      </c>
    </row>
    <row r="401" spans="1:9" x14ac:dyDescent="0.4">
      <c r="A401" t="s">
        <v>337</v>
      </c>
      <c r="B401" t="s">
        <v>6</v>
      </c>
      <c r="C401" t="str">
        <f>_xlfn.XLOOKUP(tbl_OrderProduct[[#This Row],[ProductID]],tbl_Product[ProductID],tbl_Product[Category])</f>
        <v>Adventure</v>
      </c>
      <c r="D401">
        <v>1</v>
      </c>
      <c r="E401" s="3">
        <f>_xlfn.XLOOKUP(tbl_OrderProduct[[#This Row],[ProductID]],tbl_Product[ProductID],tbl_Product[ListPrice])*tbl_OrderProduct[[#This Row],[Quantity]]</f>
        <v>17</v>
      </c>
      <c r="F401">
        <f>_xlfn.XLOOKUP(tbl_OrderProduct[[#This Row],[OrderID]],tbl_Order[OrderID],tbl_Order[Order Year])</f>
        <v>2017</v>
      </c>
      <c r="G401" t="str">
        <f>_xlfn.XLOOKUP(tbl_OrderProduct[[#This Row],[OrderID]],tbl_Order[OrderID],tbl_Order[Order Month Name])</f>
        <v>Jan</v>
      </c>
      <c r="H401" t="str">
        <f>_xlfn.XLOOKUP(tbl_OrderProduct[[#This Row],[ProductID]],tbl_Product[ProductID],tbl_Product[ProductName])</f>
        <v>Pivot &amp; Paper</v>
      </c>
      <c r="I401" t="str">
        <f>_xlfn.XLOOKUP(tbl_OrderProduct[[#This Row],[OrderID]],tbl_Order[OrderID],tbl_Order[CustomerID])</f>
        <v>CUST0873</v>
      </c>
    </row>
    <row r="402" spans="1:9" x14ac:dyDescent="0.4">
      <c r="A402" t="s">
        <v>337</v>
      </c>
      <c r="B402" t="s">
        <v>147</v>
      </c>
      <c r="C402" t="str">
        <f>_xlfn.XLOOKUP(tbl_OrderProduct[[#This Row],[ProductID]],tbl_Product[ProductID],tbl_Product[Category])</f>
        <v>Classic</v>
      </c>
      <c r="D402">
        <v>1</v>
      </c>
      <c r="E402" s="3">
        <f>_xlfn.XLOOKUP(tbl_OrderProduct[[#This Row],[ProductID]],tbl_Product[ProductID],tbl_Product[ListPrice])*tbl_OrderProduct[[#This Row],[Quantity]]</f>
        <v>40.950000000000003</v>
      </c>
      <c r="F402">
        <f>_xlfn.XLOOKUP(tbl_OrderProduct[[#This Row],[OrderID]],tbl_Order[OrderID],tbl_Order[Order Year])</f>
        <v>2017</v>
      </c>
      <c r="G402" t="str">
        <f>_xlfn.XLOOKUP(tbl_OrderProduct[[#This Row],[OrderID]],tbl_Order[OrderID],tbl_Order[Order Month Name])</f>
        <v>Jan</v>
      </c>
      <c r="H402" t="str">
        <f>_xlfn.XLOOKUP(tbl_OrderProduct[[#This Row],[ProductID]],tbl_Product[ProductID],tbl_Product[ProductName])</f>
        <v>Formula Scrabble</v>
      </c>
      <c r="I402" t="str">
        <f>_xlfn.XLOOKUP(tbl_OrderProduct[[#This Row],[OrderID]],tbl_Order[OrderID],tbl_Order[CustomerID])</f>
        <v>CUST0873</v>
      </c>
    </row>
    <row r="403" spans="1:9" x14ac:dyDescent="0.4">
      <c r="A403" t="s">
        <v>337</v>
      </c>
      <c r="B403" t="s">
        <v>133</v>
      </c>
      <c r="C403" t="str">
        <f>_xlfn.XLOOKUP(tbl_OrderProduct[[#This Row],[ProductID]],tbl_Product[ProductID],tbl_Product[Category])</f>
        <v>Adventure</v>
      </c>
      <c r="D403">
        <v>1</v>
      </c>
      <c r="E403" s="3">
        <f>_xlfn.XLOOKUP(tbl_OrderProduct[[#This Row],[ProductID]],tbl_Product[ProductID],tbl_Product[ListPrice])*tbl_OrderProduct[[#This Row],[Quantity]]</f>
        <v>23.95</v>
      </c>
      <c r="F403">
        <f>_xlfn.XLOOKUP(tbl_OrderProduct[[#This Row],[OrderID]],tbl_Order[OrderID],tbl_Order[Order Year])</f>
        <v>2017</v>
      </c>
      <c r="G403" t="str">
        <f>_xlfn.XLOOKUP(tbl_OrderProduct[[#This Row],[OrderID]],tbl_Order[OrderID],tbl_Order[Order Month Name])</f>
        <v>Jan</v>
      </c>
      <c r="H403" t="str">
        <f>_xlfn.XLOOKUP(tbl_OrderProduct[[#This Row],[ProductID]],tbl_Product[ProductID],tbl_Product[ProductName])</f>
        <v>DataCraft: Fields &amp; Measures</v>
      </c>
      <c r="I403" t="str">
        <f>_xlfn.XLOOKUP(tbl_OrderProduct[[#This Row],[OrderID]],tbl_Order[OrderID],tbl_Order[CustomerID])</f>
        <v>CUST0873</v>
      </c>
    </row>
    <row r="404" spans="1:9" x14ac:dyDescent="0.4">
      <c r="A404" t="s">
        <v>337</v>
      </c>
      <c r="B404" t="s">
        <v>7</v>
      </c>
      <c r="C404" t="str">
        <f>_xlfn.XLOOKUP(tbl_OrderProduct[[#This Row],[ProductID]],tbl_Product[ProductID],tbl_Product[Category])</f>
        <v>Strategy</v>
      </c>
      <c r="D404">
        <v>1</v>
      </c>
      <c r="E404" s="3">
        <f>_xlfn.XLOOKUP(tbl_OrderProduct[[#This Row],[ProductID]],tbl_Product[ProductID],tbl_Product[ListPrice])*tbl_OrderProduct[[#This Row],[Quantity]]</f>
        <v>53</v>
      </c>
      <c r="F404">
        <f>_xlfn.XLOOKUP(tbl_OrderProduct[[#This Row],[OrderID]],tbl_Order[OrderID],tbl_Order[Order Year])</f>
        <v>2017</v>
      </c>
      <c r="G404" t="str">
        <f>_xlfn.XLOOKUP(tbl_OrderProduct[[#This Row],[OrderID]],tbl_Order[OrderID],tbl_Order[Order Month Name])</f>
        <v>Jan</v>
      </c>
      <c r="H404" t="str">
        <f>_xlfn.XLOOKUP(tbl_OrderProduct[[#This Row],[ProductID]],tbl_Product[ProductID],tbl_Product[ProductName])</f>
        <v>Evercell</v>
      </c>
      <c r="I404" t="str">
        <f>_xlfn.XLOOKUP(tbl_OrderProduct[[#This Row],[OrderID]],tbl_Order[OrderID],tbl_Order[CustomerID])</f>
        <v>CUST0873</v>
      </c>
    </row>
    <row r="405" spans="1:9" x14ac:dyDescent="0.4">
      <c r="A405" t="s">
        <v>338</v>
      </c>
      <c r="B405" t="s">
        <v>156</v>
      </c>
      <c r="C405" t="str">
        <f>_xlfn.XLOOKUP(tbl_OrderProduct[[#This Row],[ProductID]],tbl_Product[ProductID],tbl_Product[Category])</f>
        <v>Strategy</v>
      </c>
      <c r="D405">
        <v>1</v>
      </c>
      <c r="E405" s="3">
        <f>_xlfn.XLOOKUP(tbl_OrderProduct[[#This Row],[ProductID]],tbl_Product[ProductID],tbl_Product[ListPrice])*tbl_OrderProduct[[#This Row],[Quantity]]</f>
        <v>40.99</v>
      </c>
      <c r="F405">
        <f>_xlfn.XLOOKUP(tbl_OrderProduct[[#This Row],[OrderID]],tbl_Order[OrderID],tbl_Order[Order Year])</f>
        <v>2017</v>
      </c>
      <c r="G405" t="str">
        <f>_xlfn.XLOOKUP(tbl_OrderProduct[[#This Row],[OrderID]],tbl_Order[OrderID],tbl_Order[Order Month Name])</f>
        <v>Jan</v>
      </c>
      <c r="H405" t="str">
        <f>_xlfn.XLOOKUP(tbl_OrderProduct[[#This Row],[ProductID]],tbl_Product[ProductID],tbl_Product[ProductName])</f>
        <v>Cells of Caledonia</v>
      </c>
      <c r="I405" t="str">
        <f>_xlfn.XLOOKUP(tbl_OrderProduct[[#This Row],[OrderID]],tbl_Order[OrderID],tbl_Order[CustomerID])</f>
        <v>CUST0218</v>
      </c>
    </row>
    <row r="406" spans="1:9" x14ac:dyDescent="0.4">
      <c r="A406" t="s">
        <v>339</v>
      </c>
      <c r="B406" t="s">
        <v>2</v>
      </c>
      <c r="C406" t="str">
        <f>_xlfn.XLOOKUP(tbl_OrderProduct[[#This Row],[ProductID]],tbl_Product[ProductID],tbl_Product[Category])</f>
        <v>Strategy</v>
      </c>
      <c r="D406">
        <v>2</v>
      </c>
      <c r="E406" s="3">
        <f>_xlfn.XLOOKUP(tbl_OrderProduct[[#This Row],[ProductID]],tbl_Product[ProductID],tbl_Product[ListPrice])*tbl_OrderProduct[[#This Row],[Quantity]]</f>
        <v>25.9</v>
      </c>
      <c r="F406">
        <f>_xlfn.XLOOKUP(tbl_OrderProduct[[#This Row],[OrderID]],tbl_Order[OrderID],tbl_Order[Order Year])</f>
        <v>2017</v>
      </c>
      <c r="G406" t="str">
        <f>_xlfn.XLOOKUP(tbl_OrderProduct[[#This Row],[OrderID]],tbl_Order[OrderID],tbl_Order[Order Month Name])</f>
        <v>Jan</v>
      </c>
      <c r="H406" t="str">
        <f>_xlfn.XLOOKUP(tbl_OrderProduct[[#This Row],[ProductID]],tbl_Product[ProductID],tbl_Product[ProductName])</f>
        <v>DAX Machina</v>
      </c>
      <c r="I406" t="str">
        <f>_xlfn.XLOOKUP(tbl_OrderProduct[[#This Row],[OrderID]],tbl_Order[OrderID],tbl_Order[CustomerID])</f>
        <v>CUST0680</v>
      </c>
    </row>
    <row r="407" spans="1:9" x14ac:dyDescent="0.4">
      <c r="A407" t="s">
        <v>340</v>
      </c>
      <c r="B407" t="s">
        <v>133</v>
      </c>
      <c r="C407" t="str">
        <f>_xlfn.XLOOKUP(tbl_OrderProduct[[#This Row],[ProductID]],tbl_Product[ProductID],tbl_Product[Category])</f>
        <v>Adventure</v>
      </c>
      <c r="D407">
        <v>1</v>
      </c>
      <c r="E407" s="3">
        <f>_xlfn.XLOOKUP(tbl_OrderProduct[[#This Row],[ProductID]],tbl_Product[ProductID],tbl_Product[ListPrice])*tbl_OrderProduct[[#This Row],[Quantity]]</f>
        <v>23.95</v>
      </c>
      <c r="F407">
        <f>_xlfn.XLOOKUP(tbl_OrderProduct[[#This Row],[OrderID]],tbl_Order[OrderID],tbl_Order[Order Year])</f>
        <v>2017</v>
      </c>
      <c r="G407" t="str">
        <f>_xlfn.XLOOKUP(tbl_OrderProduct[[#This Row],[OrderID]],tbl_Order[OrderID],tbl_Order[Order Month Name])</f>
        <v>Jan</v>
      </c>
      <c r="H407" t="str">
        <f>_xlfn.XLOOKUP(tbl_OrderProduct[[#This Row],[ProductID]],tbl_Product[ProductID],tbl_Product[ProductName])</f>
        <v>DataCraft: Fields &amp; Measures</v>
      </c>
      <c r="I407" t="str">
        <f>_xlfn.XLOOKUP(tbl_OrderProduct[[#This Row],[OrderID]],tbl_Order[OrderID],tbl_Order[CustomerID])</f>
        <v>CUST0993</v>
      </c>
    </row>
    <row r="408" spans="1:9" x14ac:dyDescent="0.4">
      <c r="A408" t="s">
        <v>340</v>
      </c>
      <c r="B408" t="s">
        <v>136</v>
      </c>
      <c r="C408" t="str">
        <f>_xlfn.XLOOKUP(tbl_OrderProduct[[#This Row],[ProductID]],tbl_Product[ProductID],tbl_Product[Category])</f>
        <v>Party</v>
      </c>
      <c r="D408">
        <v>2</v>
      </c>
      <c r="E408" s="3">
        <f>_xlfn.XLOOKUP(tbl_OrderProduct[[#This Row],[ProductID]],tbl_Product[ProductID],tbl_Product[ListPrice])*tbl_OrderProduct[[#This Row],[Quantity]]</f>
        <v>66</v>
      </c>
      <c r="F408">
        <f>_xlfn.XLOOKUP(tbl_OrderProduct[[#This Row],[OrderID]],tbl_Order[OrderID],tbl_Order[Order Year])</f>
        <v>2017</v>
      </c>
      <c r="G408" t="str">
        <f>_xlfn.XLOOKUP(tbl_OrderProduct[[#This Row],[OrderID]],tbl_Order[OrderID],tbl_Order[Order Month Name])</f>
        <v>Jan</v>
      </c>
      <c r="H408" t="str">
        <f>_xlfn.XLOOKUP(tbl_OrderProduct[[#This Row],[ProductID]],tbl_Product[ProductID],tbl_Product[ProductName])</f>
        <v>Don't Split the Data</v>
      </c>
      <c r="I408" t="str">
        <f>_xlfn.XLOOKUP(tbl_OrderProduct[[#This Row],[OrderID]],tbl_Order[OrderID],tbl_Order[CustomerID])</f>
        <v>CUST0993</v>
      </c>
    </row>
    <row r="409" spans="1:9" x14ac:dyDescent="0.4">
      <c r="A409" t="s">
        <v>340</v>
      </c>
      <c r="B409" t="s">
        <v>142</v>
      </c>
      <c r="C409" t="str">
        <f>_xlfn.XLOOKUP(tbl_OrderProduct[[#This Row],[ProductID]],tbl_Product[ProductID],tbl_Product[Category])</f>
        <v>Classic</v>
      </c>
      <c r="D409">
        <v>2</v>
      </c>
      <c r="E409" s="3">
        <f>_xlfn.XLOOKUP(tbl_OrderProduct[[#This Row],[ProductID]],tbl_Product[ProductID],tbl_Product[ListPrice])*tbl_OrderProduct[[#This Row],[Quantity]]</f>
        <v>98.98</v>
      </c>
      <c r="F409">
        <f>_xlfn.XLOOKUP(tbl_OrderProduct[[#This Row],[OrderID]],tbl_Order[OrderID],tbl_Order[Order Year])</f>
        <v>2017</v>
      </c>
      <c r="G409" t="str">
        <f>_xlfn.XLOOKUP(tbl_OrderProduct[[#This Row],[OrderID]],tbl_Order[OrderID],tbl_Order[Order Month Name])</f>
        <v>Jan</v>
      </c>
      <c r="H409" t="str">
        <f>_xlfn.XLOOKUP(tbl_OrderProduct[[#This Row],[ProductID]],tbl_Product[ProductID],tbl_Product[ProductName])</f>
        <v>Don't Wake the Stakeholders</v>
      </c>
      <c r="I409" t="str">
        <f>_xlfn.XLOOKUP(tbl_OrderProduct[[#This Row],[OrderID]],tbl_Order[OrderID],tbl_Order[CustomerID])</f>
        <v>CUST0993</v>
      </c>
    </row>
    <row r="410" spans="1:9" x14ac:dyDescent="0.4">
      <c r="A410" t="s">
        <v>340</v>
      </c>
      <c r="B410" t="s">
        <v>138</v>
      </c>
      <c r="C410" t="str">
        <f>_xlfn.XLOOKUP(tbl_OrderProduct[[#This Row],[ProductID]],tbl_Product[ProductID],tbl_Product[Category])</f>
        <v>Classic</v>
      </c>
      <c r="D410">
        <v>2</v>
      </c>
      <c r="E410" s="3">
        <f>_xlfn.XLOOKUP(tbl_OrderProduct[[#This Row],[ProductID]],tbl_Product[ProductID],tbl_Product[ListPrice])*tbl_OrderProduct[[#This Row],[Quantity]]</f>
        <v>124</v>
      </c>
      <c r="F410">
        <f>_xlfn.XLOOKUP(tbl_OrderProduct[[#This Row],[OrderID]],tbl_Order[OrderID],tbl_Order[Order Year])</f>
        <v>2017</v>
      </c>
      <c r="G410" t="str">
        <f>_xlfn.XLOOKUP(tbl_OrderProduct[[#This Row],[OrderID]],tbl_Order[OrderID],tbl_Order[Order Month Name])</f>
        <v>Jan</v>
      </c>
      <c r="H410" t="str">
        <f>_xlfn.XLOOKUP(tbl_OrderProduct[[#This Row],[ProductID]],tbl_Product[ProductID],tbl_Product[ProductName])</f>
        <v>YahtSheets</v>
      </c>
      <c r="I410" t="str">
        <f>_xlfn.XLOOKUP(tbl_OrderProduct[[#This Row],[OrderID]],tbl_Order[OrderID],tbl_Order[CustomerID])</f>
        <v>CUST0993</v>
      </c>
    </row>
    <row r="411" spans="1:9" x14ac:dyDescent="0.4">
      <c r="A411" t="s">
        <v>340</v>
      </c>
      <c r="B411" t="s">
        <v>5</v>
      </c>
      <c r="C411" t="str">
        <f>_xlfn.XLOOKUP(tbl_OrderProduct[[#This Row],[ProductID]],tbl_Product[ProductID],tbl_Product[Category])</f>
        <v>Strategy</v>
      </c>
      <c r="D411">
        <v>3</v>
      </c>
      <c r="E411" s="3">
        <f>_xlfn.XLOOKUP(tbl_OrderProduct[[#This Row],[ProductID]],tbl_Product[ProductID],tbl_Product[ListPrice])*tbl_OrderProduct[[#This Row],[Quantity]]</f>
        <v>149.85000000000002</v>
      </c>
      <c r="F411">
        <f>_xlfn.XLOOKUP(tbl_OrderProduct[[#This Row],[OrderID]],tbl_Order[OrderID],tbl_Order[Order Year])</f>
        <v>2017</v>
      </c>
      <c r="G411" t="str">
        <f>_xlfn.XLOOKUP(tbl_OrderProduct[[#This Row],[OrderID]],tbl_Order[OrderID],tbl_Order[Order Month Name])</f>
        <v>Jan</v>
      </c>
      <c r="H411" t="str">
        <f>_xlfn.XLOOKUP(tbl_OrderProduct[[#This Row],[ProductID]],tbl_Product[ProductID],tbl_Product[ProductName])</f>
        <v>Power B.I. the Board Game</v>
      </c>
      <c r="I411" t="str">
        <f>_xlfn.XLOOKUP(tbl_OrderProduct[[#This Row],[OrderID]],tbl_Order[OrderID],tbl_Order[CustomerID])</f>
        <v>CUST0993</v>
      </c>
    </row>
    <row r="412" spans="1:9" x14ac:dyDescent="0.4">
      <c r="A412" t="s">
        <v>341</v>
      </c>
      <c r="B412" t="s">
        <v>143</v>
      </c>
      <c r="C412" t="str">
        <f>_xlfn.XLOOKUP(tbl_OrderProduct[[#This Row],[ProductID]],tbl_Product[ProductID],tbl_Product[Category])</f>
        <v>Party</v>
      </c>
      <c r="D412">
        <v>1</v>
      </c>
      <c r="E412" s="3">
        <f>_xlfn.XLOOKUP(tbl_OrderProduct[[#This Row],[ProductID]],tbl_Product[ProductID],tbl_Product[ListPrice])*tbl_OrderProduct[[#This Row],[Quantity]]</f>
        <v>21.95</v>
      </c>
      <c r="F412">
        <f>_xlfn.XLOOKUP(tbl_OrderProduct[[#This Row],[OrderID]],tbl_Order[OrderID],tbl_Order[Order Year])</f>
        <v>2017</v>
      </c>
      <c r="G412" t="str">
        <f>_xlfn.XLOOKUP(tbl_OrderProduct[[#This Row],[OrderID]],tbl_Order[OrderID],tbl_Order[Order Month Name])</f>
        <v>Jan</v>
      </c>
      <c r="H412" t="str">
        <f>_xlfn.XLOOKUP(tbl_OrderProduct[[#This Row],[ProductID]],tbl_Product[ProductID],tbl_Product[ProductName])</f>
        <v>Sheets of Nottingham</v>
      </c>
      <c r="I412" t="str">
        <f>_xlfn.XLOOKUP(tbl_OrderProduct[[#This Row],[OrderID]],tbl_Order[OrderID],tbl_Order[CustomerID])</f>
        <v>CUST0353</v>
      </c>
    </row>
    <row r="413" spans="1:9" x14ac:dyDescent="0.4">
      <c r="A413" t="s">
        <v>341</v>
      </c>
      <c r="B413" t="s">
        <v>149</v>
      </c>
      <c r="C413" t="str">
        <f>_xlfn.XLOOKUP(tbl_OrderProduct[[#This Row],[ProductID]],tbl_Product[ProductID],tbl_Product[Category])</f>
        <v>Co-op</v>
      </c>
      <c r="D413">
        <v>1</v>
      </c>
      <c r="E413" s="3">
        <f>_xlfn.XLOOKUP(tbl_OrderProduct[[#This Row],[ProductID]],tbl_Product[ProductID],tbl_Product[ListPrice])*tbl_OrderProduct[[#This Row],[Quantity]]</f>
        <v>20.99</v>
      </c>
      <c r="F413">
        <f>_xlfn.XLOOKUP(tbl_OrderProduct[[#This Row],[OrderID]],tbl_Order[OrderID],tbl_Order[Order Year])</f>
        <v>2017</v>
      </c>
      <c r="G413" t="str">
        <f>_xlfn.XLOOKUP(tbl_OrderProduct[[#This Row],[OrderID]],tbl_Order[OrderID],tbl_Order[Order Month Name])</f>
        <v>Jan</v>
      </c>
      <c r="H413" t="str">
        <f>_xlfn.XLOOKUP(tbl_OrderProduct[[#This Row],[ProductID]],tbl_Product[ProductID],tbl_Product[ProductName])</f>
        <v>Pandemic: #REF! Outbreak</v>
      </c>
      <c r="I413" t="str">
        <f>_xlfn.XLOOKUP(tbl_OrderProduct[[#This Row],[OrderID]],tbl_Order[OrderID],tbl_Order[CustomerID])</f>
        <v>CUST0353</v>
      </c>
    </row>
    <row r="414" spans="1:9" x14ac:dyDescent="0.4">
      <c r="A414" t="s">
        <v>342</v>
      </c>
      <c r="B414" t="s">
        <v>163</v>
      </c>
      <c r="C414" t="str">
        <f>_xlfn.XLOOKUP(tbl_OrderProduct[[#This Row],[ProductID]],tbl_Product[ProductID],tbl_Product[Category])</f>
        <v>Party</v>
      </c>
      <c r="D414">
        <v>1</v>
      </c>
      <c r="E414" s="3">
        <f>_xlfn.XLOOKUP(tbl_OrderProduct[[#This Row],[ProductID]],tbl_Product[ProductID],tbl_Product[ListPrice])*tbl_OrderProduct[[#This Row],[Quantity]]</f>
        <v>38</v>
      </c>
      <c r="F414">
        <f>_xlfn.XLOOKUP(tbl_OrderProduct[[#This Row],[OrderID]],tbl_Order[OrderID],tbl_Order[Order Year])</f>
        <v>2017</v>
      </c>
      <c r="G414" t="str">
        <f>_xlfn.XLOOKUP(tbl_OrderProduct[[#This Row],[OrderID]],tbl_Order[OrderID],tbl_Order[Order Month Name])</f>
        <v>Jan</v>
      </c>
      <c r="H414" t="str">
        <f>_xlfn.XLOOKUP(tbl_OrderProduct[[#This Row],[ProductID]],tbl_Product[ProductID],tbl_Product[ProductName])</f>
        <v>Charts Against Humanity</v>
      </c>
      <c r="I414" t="str">
        <f>_xlfn.XLOOKUP(tbl_OrderProduct[[#This Row],[OrderID]],tbl_Order[OrderID],tbl_Order[CustomerID])</f>
        <v>CUST0549</v>
      </c>
    </row>
    <row r="415" spans="1:9" x14ac:dyDescent="0.4">
      <c r="A415" t="s">
        <v>342</v>
      </c>
      <c r="B415" t="s">
        <v>135</v>
      </c>
      <c r="C415" t="str">
        <f>_xlfn.XLOOKUP(tbl_OrderProduct[[#This Row],[ProductID]],tbl_Product[ProductID],tbl_Product[Category])</f>
        <v>Classic</v>
      </c>
      <c r="D415">
        <v>1</v>
      </c>
      <c r="E415" s="3">
        <f>_xlfn.XLOOKUP(tbl_OrderProduct[[#This Row],[ProductID]],tbl_Product[ProductID],tbl_Product[ListPrice])*tbl_OrderProduct[[#This Row],[Quantity]]</f>
        <v>16.989999999999998</v>
      </c>
      <c r="F415">
        <f>_xlfn.XLOOKUP(tbl_OrderProduct[[#This Row],[OrderID]],tbl_Order[OrderID],tbl_Order[Order Year])</f>
        <v>2017</v>
      </c>
      <c r="G415" t="str">
        <f>_xlfn.XLOOKUP(tbl_OrderProduct[[#This Row],[OrderID]],tbl_Order[OrderID],tbl_Order[Order Month Name])</f>
        <v>Jan</v>
      </c>
      <c r="H415" t="str">
        <f>_xlfn.XLOOKUP(tbl_OrderProduct[[#This Row],[ProductID]],tbl_Product[ProductID],tbl_Product[ProductName])</f>
        <v>Monopoly: Pivot Table Edition</v>
      </c>
      <c r="I415" t="str">
        <f>_xlfn.XLOOKUP(tbl_OrderProduct[[#This Row],[OrderID]],tbl_Order[OrderID],tbl_Order[CustomerID])</f>
        <v>CUST0549</v>
      </c>
    </row>
    <row r="416" spans="1:9" x14ac:dyDescent="0.4">
      <c r="A416" t="s">
        <v>342</v>
      </c>
      <c r="B416" t="s">
        <v>161</v>
      </c>
      <c r="C416" t="str">
        <f>_xlfn.XLOOKUP(tbl_OrderProduct[[#This Row],[ProductID]],tbl_Product[ProductID],tbl_Product[Category])</f>
        <v>Strategy</v>
      </c>
      <c r="D416">
        <v>2</v>
      </c>
      <c r="E416" s="3">
        <f>_xlfn.XLOOKUP(tbl_OrderProduct[[#This Row],[ProductID]],tbl_Product[ProductID],tbl_Product[ListPrice])*tbl_OrderProduct[[#This Row],[Quantity]]</f>
        <v>111.9</v>
      </c>
      <c r="F416">
        <f>_xlfn.XLOOKUP(tbl_OrderProduct[[#This Row],[OrderID]],tbl_Order[OrderID],tbl_Order[Order Year])</f>
        <v>2017</v>
      </c>
      <c r="G416" t="str">
        <f>_xlfn.XLOOKUP(tbl_OrderProduct[[#This Row],[OrderID]],tbl_Order[OrderID],tbl_Order[Order Month Name])</f>
        <v>Jan</v>
      </c>
      <c r="H416" t="str">
        <f>_xlfn.XLOOKUP(tbl_OrderProduct[[#This Row],[ProductID]],tbl_Product[ProductID],tbl_Product[ProductName])</f>
        <v>The Quacks of Quarterburg</v>
      </c>
      <c r="I416" t="str">
        <f>_xlfn.XLOOKUP(tbl_OrderProduct[[#This Row],[OrderID]],tbl_Order[OrderID],tbl_Order[CustomerID])</f>
        <v>CUST0549</v>
      </c>
    </row>
    <row r="417" spans="1:9" x14ac:dyDescent="0.4">
      <c r="A417" t="s">
        <v>342</v>
      </c>
      <c r="B417" t="s">
        <v>139</v>
      </c>
      <c r="C417" t="str">
        <f>_xlfn.XLOOKUP(tbl_OrderProduct[[#This Row],[ProductID]],tbl_Product[ProductID],tbl_Product[Category])</f>
        <v>Strategy</v>
      </c>
      <c r="D417">
        <v>1</v>
      </c>
      <c r="E417" s="3">
        <f>_xlfn.XLOOKUP(tbl_OrderProduct[[#This Row],[ProductID]],tbl_Product[ProductID],tbl_Product[ListPrice])*tbl_OrderProduct[[#This Row],[Quantity]]</f>
        <v>54.99</v>
      </c>
      <c r="F417">
        <f>_xlfn.XLOOKUP(tbl_OrderProduct[[#This Row],[OrderID]],tbl_Order[OrderID],tbl_Order[Order Year])</f>
        <v>2017</v>
      </c>
      <c r="G417" t="str">
        <f>_xlfn.XLOOKUP(tbl_OrderProduct[[#This Row],[OrderID]],tbl_Order[OrderID],tbl_Order[Order Month Name])</f>
        <v>Jan</v>
      </c>
      <c r="H417" t="str">
        <f>_xlfn.XLOOKUP(tbl_OrderProduct[[#This Row],[ProductID]],tbl_Product[ProductID],tbl_Product[ProductName])</f>
        <v>Azul: Pie Chart Edition</v>
      </c>
      <c r="I417" t="str">
        <f>_xlfn.XLOOKUP(tbl_OrderProduct[[#This Row],[OrderID]],tbl_Order[OrderID],tbl_Order[CustomerID])</f>
        <v>CUST0549</v>
      </c>
    </row>
    <row r="418" spans="1:9" x14ac:dyDescent="0.4">
      <c r="A418" t="s">
        <v>342</v>
      </c>
      <c r="B418" t="s">
        <v>146</v>
      </c>
      <c r="C418" t="str">
        <f>_xlfn.XLOOKUP(tbl_OrderProduct[[#This Row],[ProductID]],tbl_Product[ProductID],tbl_Product[Category])</f>
        <v>Strategy</v>
      </c>
      <c r="D418">
        <v>2</v>
      </c>
      <c r="E418" s="3">
        <f>_xlfn.XLOOKUP(tbl_OrderProduct[[#This Row],[ProductID]],tbl_Product[ProductID],tbl_Product[ListPrice])*tbl_OrderProduct[[#This Row],[Quantity]]</f>
        <v>98.98</v>
      </c>
      <c r="F418">
        <f>_xlfn.XLOOKUP(tbl_OrderProduct[[#This Row],[OrderID]],tbl_Order[OrderID],tbl_Order[Order Year])</f>
        <v>2017</v>
      </c>
      <c r="G418" t="str">
        <f>_xlfn.XLOOKUP(tbl_OrderProduct[[#This Row],[OrderID]],tbl_Order[OrderID],tbl_Order[Order Month Name])</f>
        <v>Jan</v>
      </c>
      <c r="H418" t="str">
        <f>_xlfn.XLOOKUP(tbl_OrderProduct[[#This Row],[ProductID]],tbl_Product[ProductID],tbl_Product[ProductName])</f>
        <v>Terraforming Tableau</v>
      </c>
      <c r="I418" t="str">
        <f>_xlfn.XLOOKUP(tbl_OrderProduct[[#This Row],[OrderID]],tbl_Order[OrderID],tbl_Order[CustomerID])</f>
        <v>CUST0549</v>
      </c>
    </row>
    <row r="419" spans="1:9" x14ac:dyDescent="0.4">
      <c r="A419" t="s">
        <v>342</v>
      </c>
      <c r="B419" t="s">
        <v>164</v>
      </c>
      <c r="C419" t="str">
        <f>_xlfn.XLOOKUP(tbl_OrderProduct[[#This Row],[ProductID]],tbl_Product[ProductID],tbl_Product[Category])</f>
        <v>Strategy</v>
      </c>
      <c r="D419">
        <v>1</v>
      </c>
      <c r="E419" s="3">
        <f>_xlfn.XLOOKUP(tbl_OrderProduct[[#This Row],[ProductID]],tbl_Product[ProductID],tbl_Product[ListPrice])*tbl_OrderProduct[[#This Row],[Quantity]]</f>
        <v>29</v>
      </c>
      <c r="F419">
        <f>_xlfn.XLOOKUP(tbl_OrderProduct[[#This Row],[OrderID]],tbl_Order[OrderID],tbl_Order[Order Year])</f>
        <v>2017</v>
      </c>
      <c r="G419" t="str">
        <f>_xlfn.XLOOKUP(tbl_OrderProduct[[#This Row],[OrderID]],tbl_Order[OrderID],tbl_Order[Order Month Name])</f>
        <v>Jan</v>
      </c>
      <c r="H419" t="str">
        <f>_xlfn.XLOOKUP(tbl_OrderProduct[[#This Row],[ProductID]],tbl_Product[ProductID],tbl_Product[ProductName])</f>
        <v>Great Western Lookup</v>
      </c>
      <c r="I419" t="str">
        <f>_xlfn.XLOOKUP(tbl_OrderProduct[[#This Row],[OrderID]],tbl_Order[OrderID],tbl_Order[CustomerID])</f>
        <v>CUST0549</v>
      </c>
    </row>
    <row r="420" spans="1:9" x14ac:dyDescent="0.4">
      <c r="A420" t="s">
        <v>343</v>
      </c>
      <c r="B420" t="s">
        <v>151</v>
      </c>
      <c r="C420" t="str">
        <f>_xlfn.XLOOKUP(tbl_OrderProduct[[#This Row],[ProductID]],tbl_Product[ProductID],tbl_Product[Category])</f>
        <v>Adventure</v>
      </c>
      <c r="D420">
        <v>2</v>
      </c>
      <c r="E420" s="3">
        <f>_xlfn.XLOOKUP(tbl_OrderProduct[[#This Row],[ProductID]],tbl_Product[ProductID],tbl_Product[ListPrice])*tbl_OrderProduct[[#This Row],[Quantity]]</f>
        <v>121.9</v>
      </c>
      <c r="F420">
        <f>_xlfn.XLOOKUP(tbl_OrderProduct[[#This Row],[OrderID]],tbl_Order[OrderID],tbl_Order[Order Year])</f>
        <v>2017</v>
      </c>
      <c r="G420" t="str">
        <f>_xlfn.XLOOKUP(tbl_OrderProduct[[#This Row],[OrderID]],tbl_Order[OrderID],tbl_Order[Order Month Name])</f>
        <v>Jan</v>
      </c>
      <c r="H420" t="str">
        <f>_xlfn.XLOOKUP(tbl_OrderProduct[[#This Row],[ProductID]],tbl_Product[ProductID],tbl_Product[ProductName])</f>
        <v>Unmatched: Analyst's Edition</v>
      </c>
      <c r="I420" t="str">
        <f>_xlfn.XLOOKUP(tbl_OrderProduct[[#This Row],[OrderID]],tbl_Order[OrderID],tbl_Order[CustomerID])</f>
        <v>CUST0365</v>
      </c>
    </row>
    <row r="421" spans="1:9" x14ac:dyDescent="0.4">
      <c r="A421" t="s">
        <v>343</v>
      </c>
      <c r="B421" t="s">
        <v>4</v>
      </c>
      <c r="C421" t="str">
        <f>_xlfn.XLOOKUP(tbl_OrderProduct[[#This Row],[ProductID]],tbl_Product[ProductID],tbl_Product[Category])</f>
        <v>Strategy</v>
      </c>
      <c r="D421">
        <v>1</v>
      </c>
      <c r="E421" s="3">
        <f>_xlfn.XLOOKUP(tbl_OrderProduct[[#This Row],[ProductID]],tbl_Product[ProductID],tbl_Product[ListPrice])*tbl_OrderProduct[[#This Row],[Quantity]]</f>
        <v>34.99</v>
      </c>
      <c r="F421">
        <f>_xlfn.XLOOKUP(tbl_OrderProduct[[#This Row],[OrderID]],tbl_Order[OrderID],tbl_Order[Order Year])</f>
        <v>2017</v>
      </c>
      <c r="G421" t="str">
        <f>_xlfn.XLOOKUP(tbl_OrderProduct[[#This Row],[OrderID]],tbl_Order[OrderID],tbl_Order[Order Month Name])</f>
        <v>Jan</v>
      </c>
      <c r="H421" t="str">
        <f>_xlfn.XLOOKUP(tbl_OrderProduct[[#This Row],[ProductID]],tbl_Product[ProductID],tbl_Product[ProductName])</f>
        <v>Root Cause Analysis</v>
      </c>
      <c r="I421" t="str">
        <f>_xlfn.XLOOKUP(tbl_OrderProduct[[#This Row],[OrderID]],tbl_Order[OrderID],tbl_Order[CustomerID])</f>
        <v>CUST0365</v>
      </c>
    </row>
    <row r="422" spans="1:9" x14ac:dyDescent="0.4">
      <c r="A422" t="s">
        <v>343</v>
      </c>
      <c r="B422" t="s">
        <v>164</v>
      </c>
      <c r="C422" t="str">
        <f>_xlfn.XLOOKUP(tbl_OrderProduct[[#This Row],[ProductID]],tbl_Product[ProductID],tbl_Product[Category])</f>
        <v>Strategy</v>
      </c>
      <c r="D422">
        <v>1</v>
      </c>
      <c r="E422" s="3">
        <f>_xlfn.XLOOKUP(tbl_OrderProduct[[#This Row],[ProductID]],tbl_Product[ProductID],tbl_Product[ListPrice])*tbl_OrderProduct[[#This Row],[Quantity]]</f>
        <v>29</v>
      </c>
      <c r="F422">
        <f>_xlfn.XLOOKUP(tbl_OrderProduct[[#This Row],[OrderID]],tbl_Order[OrderID],tbl_Order[Order Year])</f>
        <v>2017</v>
      </c>
      <c r="G422" t="str">
        <f>_xlfn.XLOOKUP(tbl_OrderProduct[[#This Row],[OrderID]],tbl_Order[OrderID],tbl_Order[Order Month Name])</f>
        <v>Jan</v>
      </c>
      <c r="H422" t="str">
        <f>_xlfn.XLOOKUP(tbl_OrderProduct[[#This Row],[ProductID]],tbl_Product[ProductID],tbl_Product[ProductName])</f>
        <v>Great Western Lookup</v>
      </c>
      <c r="I422" t="str">
        <f>_xlfn.XLOOKUP(tbl_OrderProduct[[#This Row],[OrderID]],tbl_Order[OrderID],tbl_Order[CustomerID])</f>
        <v>CUST0365</v>
      </c>
    </row>
    <row r="423" spans="1:9" x14ac:dyDescent="0.4">
      <c r="A423" t="s">
        <v>343</v>
      </c>
      <c r="B423" t="s">
        <v>2</v>
      </c>
      <c r="C423" t="str">
        <f>_xlfn.XLOOKUP(tbl_OrderProduct[[#This Row],[ProductID]],tbl_Product[ProductID],tbl_Product[Category])</f>
        <v>Strategy</v>
      </c>
      <c r="D423">
        <v>1</v>
      </c>
      <c r="E423" s="3">
        <f>_xlfn.XLOOKUP(tbl_OrderProduct[[#This Row],[ProductID]],tbl_Product[ProductID],tbl_Product[ListPrice])*tbl_OrderProduct[[#This Row],[Quantity]]</f>
        <v>12.95</v>
      </c>
      <c r="F423">
        <f>_xlfn.XLOOKUP(tbl_OrderProduct[[#This Row],[OrderID]],tbl_Order[OrderID],tbl_Order[Order Year])</f>
        <v>2017</v>
      </c>
      <c r="G423" t="str">
        <f>_xlfn.XLOOKUP(tbl_OrderProduct[[#This Row],[OrderID]],tbl_Order[OrderID],tbl_Order[Order Month Name])</f>
        <v>Jan</v>
      </c>
      <c r="H423" t="str">
        <f>_xlfn.XLOOKUP(tbl_OrderProduct[[#This Row],[ProductID]],tbl_Product[ProductID],tbl_Product[ProductName])</f>
        <v>DAX Machina</v>
      </c>
      <c r="I423" t="str">
        <f>_xlfn.XLOOKUP(tbl_OrderProduct[[#This Row],[OrderID]],tbl_Order[OrderID],tbl_Order[CustomerID])</f>
        <v>CUST0365</v>
      </c>
    </row>
    <row r="424" spans="1:9" x14ac:dyDescent="0.4">
      <c r="A424" t="s">
        <v>344</v>
      </c>
      <c r="B424" t="s">
        <v>147</v>
      </c>
      <c r="C424" t="str">
        <f>_xlfn.XLOOKUP(tbl_OrderProduct[[#This Row],[ProductID]],tbl_Product[ProductID],tbl_Product[Category])</f>
        <v>Classic</v>
      </c>
      <c r="D424">
        <v>1</v>
      </c>
      <c r="E424" s="3">
        <f>_xlfn.XLOOKUP(tbl_OrderProduct[[#This Row],[ProductID]],tbl_Product[ProductID],tbl_Product[ListPrice])*tbl_OrderProduct[[#This Row],[Quantity]]</f>
        <v>40.950000000000003</v>
      </c>
      <c r="F424">
        <f>_xlfn.XLOOKUP(tbl_OrderProduct[[#This Row],[OrderID]],tbl_Order[OrderID],tbl_Order[Order Year])</f>
        <v>2017</v>
      </c>
      <c r="G424" t="str">
        <f>_xlfn.XLOOKUP(tbl_OrderProduct[[#This Row],[OrderID]],tbl_Order[OrderID],tbl_Order[Order Month Name])</f>
        <v>Jan</v>
      </c>
      <c r="H424" t="str">
        <f>_xlfn.XLOOKUP(tbl_OrderProduct[[#This Row],[ProductID]],tbl_Product[ProductID],tbl_Product[ProductName])</f>
        <v>Formula Scrabble</v>
      </c>
      <c r="I424" t="str">
        <f>_xlfn.XLOOKUP(tbl_OrderProduct[[#This Row],[OrderID]],tbl_Order[OrderID],tbl_Order[CustomerID])</f>
        <v>CUST0884</v>
      </c>
    </row>
    <row r="425" spans="1:9" x14ac:dyDescent="0.4">
      <c r="A425" t="s">
        <v>345</v>
      </c>
      <c r="B425" t="s">
        <v>154</v>
      </c>
      <c r="C425" t="str">
        <f>_xlfn.XLOOKUP(tbl_OrderProduct[[#This Row],[ProductID]],tbl_Product[ProductID],tbl_Product[Category])</f>
        <v>Strategy</v>
      </c>
      <c r="D425">
        <v>1</v>
      </c>
      <c r="E425" s="3">
        <f>_xlfn.XLOOKUP(tbl_OrderProduct[[#This Row],[ProductID]],tbl_Product[ProductID],tbl_Product[ListPrice])*tbl_OrderProduct[[#This Row],[Quantity]]</f>
        <v>31</v>
      </c>
      <c r="F425">
        <f>_xlfn.XLOOKUP(tbl_OrderProduct[[#This Row],[OrderID]],tbl_Order[OrderID],tbl_Order[Order Year])</f>
        <v>2017</v>
      </c>
      <c r="G425" t="str">
        <f>_xlfn.XLOOKUP(tbl_OrderProduct[[#This Row],[OrderID]],tbl_Order[OrderID],tbl_Order[Order Month Name])</f>
        <v>Jan</v>
      </c>
      <c r="H425" t="str">
        <f>_xlfn.XLOOKUP(tbl_OrderProduct[[#This Row],[ProductID]],tbl_Product[ProductID],tbl_Product[ProductName])</f>
        <v>Roll for Regression</v>
      </c>
      <c r="I425" t="str">
        <f>_xlfn.XLOOKUP(tbl_OrderProduct[[#This Row],[OrderID]],tbl_Order[OrderID],tbl_Order[CustomerID])</f>
        <v>CUST0111</v>
      </c>
    </row>
    <row r="426" spans="1:9" x14ac:dyDescent="0.4">
      <c r="A426" t="s">
        <v>346</v>
      </c>
      <c r="B426" t="s">
        <v>158</v>
      </c>
      <c r="C426" t="str">
        <f>_xlfn.XLOOKUP(tbl_OrderProduct[[#This Row],[ProductID]],tbl_Product[ProductID],tbl_Product[Category])</f>
        <v>Classic</v>
      </c>
      <c r="D426">
        <v>1</v>
      </c>
      <c r="E426" s="3">
        <f>_xlfn.XLOOKUP(tbl_OrderProduct[[#This Row],[ProductID]],tbl_Product[ProductID],tbl_Product[ListPrice])*tbl_OrderProduct[[#This Row],[Quantity]]</f>
        <v>45</v>
      </c>
      <c r="F426">
        <f>_xlfn.XLOOKUP(tbl_OrderProduct[[#This Row],[OrderID]],tbl_Order[OrderID],tbl_Order[Order Year])</f>
        <v>2017</v>
      </c>
      <c r="G426" t="str">
        <f>_xlfn.XLOOKUP(tbl_OrderProduct[[#This Row],[OrderID]],tbl_Order[OrderID],tbl_Order[Order Month Name])</f>
        <v>Jan</v>
      </c>
      <c r="H426" t="str">
        <f>_xlfn.XLOOKUP(tbl_OrderProduct[[#This Row],[ProductID]],tbl_Product[ProductID],tbl_Product[ProductName])</f>
        <v>Carcassone: Financial Quarters</v>
      </c>
      <c r="I426" t="str">
        <f>_xlfn.XLOOKUP(tbl_OrderProduct[[#This Row],[OrderID]],tbl_Order[OrderID],tbl_Order[CustomerID])</f>
        <v>CUST0328</v>
      </c>
    </row>
    <row r="427" spans="1:9" x14ac:dyDescent="0.4">
      <c r="A427" t="s">
        <v>346</v>
      </c>
      <c r="B427" t="s">
        <v>4</v>
      </c>
      <c r="C427" t="str">
        <f>_xlfn.XLOOKUP(tbl_OrderProduct[[#This Row],[ProductID]],tbl_Product[ProductID],tbl_Product[Category])</f>
        <v>Strategy</v>
      </c>
      <c r="D427">
        <v>1</v>
      </c>
      <c r="E427" s="3">
        <f>_xlfn.XLOOKUP(tbl_OrderProduct[[#This Row],[ProductID]],tbl_Product[ProductID],tbl_Product[ListPrice])*tbl_OrderProduct[[#This Row],[Quantity]]</f>
        <v>34.99</v>
      </c>
      <c r="F427">
        <f>_xlfn.XLOOKUP(tbl_OrderProduct[[#This Row],[OrderID]],tbl_Order[OrderID],tbl_Order[Order Year])</f>
        <v>2017</v>
      </c>
      <c r="G427" t="str">
        <f>_xlfn.XLOOKUP(tbl_OrderProduct[[#This Row],[OrderID]],tbl_Order[OrderID],tbl_Order[Order Month Name])</f>
        <v>Jan</v>
      </c>
      <c r="H427" t="str">
        <f>_xlfn.XLOOKUP(tbl_OrderProduct[[#This Row],[ProductID]],tbl_Product[ProductID],tbl_Product[ProductName])</f>
        <v>Root Cause Analysis</v>
      </c>
      <c r="I427" t="str">
        <f>_xlfn.XLOOKUP(tbl_OrderProduct[[#This Row],[OrderID]],tbl_Order[OrderID],tbl_Order[CustomerID])</f>
        <v>CUST0328</v>
      </c>
    </row>
    <row r="428" spans="1:9" x14ac:dyDescent="0.4">
      <c r="A428" t="s">
        <v>346</v>
      </c>
      <c r="B428" t="s">
        <v>148</v>
      </c>
      <c r="C428" t="str">
        <f>_xlfn.XLOOKUP(tbl_OrderProduct[[#This Row],[ProductID]],tbl_Product[ProductID],tbl_Product[Category])</f>
        <v>Strategy</v>
      </c>
      <c r="D428">
        <v>1</v>
      </c>
      <c r="E428" s="3">
        <f>_xlfn.XLOOKUP(tbl_OrderProduct[[#This Row],[ProductID]],tbl_Product[ProductID],tbl_Product[ListPrice])*tbl_OrderProduct[[#This Row],[Quantity]]</f>
        <v>20.49</v>
      </c>
      <c r="F428">
        <f>_xlfn.XLOOKUP(tbl_OrderProduct[[#This Row],[OrderID]],tbl_Order[OrderID],tbl_Order[Order Year])</f>
        <v>2017</v>
      </c>
      <c r="G428" t="str">
        <f>_xlfn.XLOOKUP(tbl_OrderProduct[[#This Row],[OrderID]],tbl_Order[OrderID],tbl_Order[Order Month Name])</f>
        <v>Jan</v>
      </c>
      <c r="H428" t="str">
        <f>_xlfn.XLOOKUP(tbl_OrderProduct[[#This Row],[ProductID]],tbl_Product[ProductID],tbl_Product[ProductName])</f>
        <v>Cashflow Cascadia</v>
      </c>
      <c r="I428" t="str">
        <f>_xlfn.XLOOKUP(tbl_OrderProduct[[#This Row],[OrderID]],tbl_Order[OrderID],tbl_Order[CustomerID])</f>
        <v>CUST0328</v>
      </c>
    </row>
    <row r="429" spans="1:9" x14ac:dyDescent="0.4">
      <c r="A429" t="s">
        <v>346</v>
      </c>
      <c r="B429" t="s">
        <v>129</v>
      </c>
      <c r="C429" t="str">
        <f>_xlfn.XLOOKUP(tbl_OrderProduct[[#This Row],[ProductID]],tbl_Product[ProductID],tbl_Product[Category])</f>
        <v>Party</v>
      </c>
      <c r="D429">
        <v>1</v>
      </c>
      <c r="E429" s="3">
        <f>_xlfn.XLOOKUP(tbl_OrderProduct[[#This Row],[ProductID]],tbl_Product[ProductID],tbl_Product[ListPrice])*tbl_OrderProduct[[#This Row],[Quantity]]</f>
        <v>49.49</v>
      </c>
      <c r="F429">
        <f>_xlfn.XLOOKUP(tbl_OrderProduct[[#This Row],[OrderID]],tbl_Order[OrderID],tbl_Order[Order Year])</f>
        <v>2017</v>
      </c>
      <c r="G429" t="str">
        <f>_xlfn.XLOOKUP(tbl_OrderProduct[[#This Row],[OrderID]],tbl_Order[OrderID],tbl_Order[Order Month Name])</f>
        <v>Jan</v>
      </c>
      <c r="H429" t="str">
        <f>_xlfn.XLOOKUP(tbl_OrderProduct[[#This Row],[ProductID]],tbl_Product[ProductID],tbl_Product[ProductName])</f>
        <v>Fieldnames</v>
      </c>
      <c r="I429" t="str">
        <f>_xlfn.XLOOKUP(tbl_OrderProduct[[#This Row],[OrderID]],tbl_Order[OrderID],tbl_Order[CustomerID])</f>
        <v>CUST0328</v>
      </c>
    </row>
    <row r="430" spans="1:9" x14ac:dyDescent="0.4">
      <c r="A430" t="s">
        <v>346</v>
      </c>
      <c r="B430" t="s">
        <v>7</v>
      </c>
      <c r="C430" t="str">
        <f>_xlfn.XLOOKUP(tbl_OrderProduct[[#This Row],[ProductID]],tbl_Product[ProductID],tbl_Product[Category])</f>
        <v>Strategy</v>
      </c>
      <c r="D430">
        <v>1</v>
      </c>
      <c r="E430" s="3">
        <f>_xlfn.XLOOKUP(tbl_OrderProduct[[#This Row],[ProductID]],tbl_Product[ProductID],tbl_Product[ListPrice])*tbl_OrderProduct[[#This Row],[Quantity]]</f>
        <v>53</v>
      </c>
      <c r="F430">
        <f>_xlfn.XLOOKUP(tbl_OrderProduct[[#This Row],[OrderID]],tbl_Order[OrderID],tbl_Order[Order Year])</f>
        <v>2017</v>
      </c>
      <c r="G430" t="str">
        <f>_xlfn.XLOOKUP(tbl_OrderProduct[[#This Row],[OrderID]],tbl_Order[OrderID],tbl_Order[Order Month Name])</f>
        <v>Jan</v>
      </c>
      <c r="H430" t="str">
        <f>_xlfn.XLOOKUP(tbl_OrderProduct[[#This Row],[ProductID]],tbl_Product[ProductID],tbl_Product[ProductName])</f>
        <v>Evercell</v>
      </c>
      <c r="I430" t="str">
        <f>_xlfn.XLOOKUP(tbl_OrderProduct[[#This Row],[OrderID]],tbl_Order[OrderID],tbl_Order[CustomerID])</f>
        <v>CUST0328</v>
      </c>
    </row>
    <row r="431" spans="1:9" x14ac:dyDescent="0.4">
      <c r="A431" t="s">
        <v>347</v>
      </c>
      <c r="B431" t="s">
        <v>150</v>
      </c>
      <c r="C431" t="str">
        <f>_xlfn.XLOOKUP(tbl_OrderProduct[[#This Row],[ProductID]],tbl_Product[ProductID],tbl_Product[Category])</f>
        <v>Party</v>
      </c>
      <c r="D431">
        <v>1</v>
      </c>
      <c r="E431" s="3">
        <f>_xlfn.XLOOKUP(tbl_OrderProduct[[#This Row],[ProductID]],tbl_Product[ProductID],tbl_Product[ListPrice])*tbl_OrderProduct[[#This Row],[Quantity]]</f>
        <v>35</v>
      </c>
      <c r="F431">
        <f>_xlfn.XLOOKUP(tbl_OrderProduct[[#This Row],[OrderID]],tbl_Order[OrderID],tbl_Order[Order Year])</f>
        <v>2017</v>
      </c>
      <c r="G431" t="str">
        <f>_xlfn.XLOOKUP(tbl_OrderProduct[[#This Row],[OrderID]],tbl_Order[OrderID],tbl_Order[Order Month Name])</f>
        <v>Jan</v>
      </c>
      <c r="H431" t="str">
        <f>_xlfn.XLOOKUP(tbl_OrderProduct[[#This Row],[ProductID]],tbl_Product[ProductID],tbl_Product[ProductName])</f>
        <v>Data: The Resistance</v>
      </c>
      <c r="I431" t="str">
        <f>_xlfn.XLOOKUP(tbl_OrderProduct[[#This Row],[OrderID]],tbl_Order[OrderID],tbl_Order[CustomerID])</f>
        <v>CUST0143</v>
      </c>
    </row>
    <row r="432" spans="1:9" x14ac:dyDescent="0.4">
      <c r="A432" t="s">
        <v>348</v>
      </c>
      <c r="B432" t="s">
        <v>157</v>
      </c>
      <c r="C432" t="str">
        <f>_xlfn.XLOOKUP(tbl_OrderProduct[[#This Row],[ProductID]],tbl_Product[ProductID],tbl_Product[Category])</f>
        <v>Strategy</v>
      </c>
      <c r="D432">
        <v>1</v>
      </c>
      <c r="E432" s="3">
        <f>_xlfn.XLOOKUP(tbl_OrderProduct[[#This Row],[ProductID]],tbl_Product[ProductID],tbl_Product[ListPrice])*tbl_OrderProduct[[#This Row],[Quantity]]</f>
        <v>47</v>
      </c>
      <c r="F432">
        <f>_xlfn.XLOOKUP(tbl_OrderProduct[[#This Row],[OrderID]],tbl_Order[OrderID],tbl_Order[Order Year])</f>
        <v>2017</v>
      </c>
      <c r="G432" t="str">
        <f>_xlfn.XLOOKUP(tbl_OrderProduct[[#This Row],[OrderID]],tbl_Order[OrderID],tbl_Order[Order Month Name])</f>
        <v>Jan</v>
      </c>
      <c r="H432" t="str">
        <f>_xlfn.XLOOKUP(tbl_OrderProduct[[#This Row],[ProductID]],tbl_Product[ProductID],tbl_Product[ProductName])</f>
        <v>A Dasboard Contrived</v>
      </c>
      <c r="I432" t="str">
        <f>_xlfn.XLOOKUP(tbl_OrderProduct[[#This Row],[OrderID]],tbl_Order[OrderID],tbl_Order[CustomerID])</f>
        <v>CUST0076</v>
      </c>
    </row>
    <row r="433" spans="1:9" x14ac:dyDescent="0.4">
      <c r="A433" t="s">
        <v>348</v>
      </c>
      <c r="B433" t="s">
        <v>133</v>
      </c>
      <c r="C433" t="str">
        <f>_xlfn.XLOOKUP(tbl_OrderProduct[[#This Row],[ProductID]],tbl_Product[ProductID],tbl_Product[Category])</f>
        <v>Adventure</v>
      </c>
      <c r="D433">
        <v>2</v>
      </c>
      <c r="E433" s="3">
        <f>_xlfn.XLOOKUP(tbl_OrderProduct[[#This Row],[ProductID]],tbl_Product[ProductID],tbl_Product[ListPrice])*tbl_OrderProduct[[#This Row],[Quantity]]</f>
        <v>47.9</v>
      </c>
      <c r="F433">
        <f>_xlfn.XLOOKUP(tbl_OrderProduct[[#This Row],[OrderID]],tbl_Order[OrderID],tbl_Order[Order Year])</f>
        <v>2017</v>
      </c>
      <c r="G433" t="str">
        <f>_xlfn.XLOOKUP(tbl_OrderProduct[[#This Row],[OrderID]],tbl_Order[OrderID],tbl_Order[Order Month Name])</f>
        <v>Jan</v>
      </c>
      <c r="H433" t="str">
        <f>_xlfn.XLOOKUP(tbl_OrderProduct[[#This Row],[ProductID]],tbl_Product[ProductID],tbl_Product[ProductName])</f>
        <v>DataCraft: Fields &amp; Measures</v>
      </c>
      <c r="I433" t="str">
        <f>_xlfn.XLOOKUP(tbl_OrderProduct[[#This Row],[OrderID]],tbl_Order[OrderID],tbl_Order[CustomerID])</f>
        <v>CUST0076</v>
      </c>
    </row>
    <row r="434" spans="1:9" x14ac:dyDescent="0.4">
      <c r="A434" t="s">
        <v>349</v>
      </c>
      <c r="B434" t="s">
        <v>3</v>
      </c>
      <c r="C434" t="str">
        <f>_xlfn.XLOOKUP(tbl_OrderProduct[[#This Row],[ProductID]],tbl_Product[ProductID],tbl_Product[Category])</f>
        <v>Co-op</v>
      </c>
      <c r="D434">
        <v>3</v>
      </c>
      <c r="E434" s="3">
        <f>_xlfn.XLOOKUP(tbl_OrderProduct[[#This Row],[ProductID]],tbl_Product[ProductID],tbl_Product[ListPrice])*tbl_OrderProduct[[#This Row],[Quantity]]</f>
        <v>104.85000000000001</v>
      </c>
      <c r="F434">
        <f>_xlfn.XLOOKUP(tbl_OrderProduct[[#This Row],[OrderID]],tbl_Order[OrderID],tbl_Order[Order Year])</f>
        <v>2017</v>
      </c>
      <c r="G434" t="str">
        <f>_xlfn.XLOOKUP(tbl_OrderProduct[[#This Row],[OrderID]],tbl_Order[OrderID],tbl_Order[Order Month Name])</f>
        <v>Jan</v>
      </c>
      <c r="H434" t="str">
        <f>_xlfn.XLOOKUP(tbl_OrderProduct[[#This Row],[ProductID]],tbl_Product[ProductID],tbl_Product[ProductName])</f>
        <v>Pivot Panic!</v>
      </c>
      <c r="I434" t="str">
        <f>_xlfn.XLOOKUP(tbl_OrderProduct[[#This Row],[OrderID]],tbl_Order[OrderID],tbl_Order[CustomerID])</f>
        <v>CUST0599</v>
      </c>
    </row>
    <row r="435" spans="1:9" x14ac:dyDescent="0.4">
      <c r="A435" t="s">
        <v>350</v>
      </c>
      <c r="B435" t="s">
        <v>134</v>
      </c>
      <c r="C435" t="str">
        <f>_xlfn.XLOOKUP(tbl_OrderProduct[[#This Row],[ProductID]],tbl_Product[ProductID],tbl_Product[Category])</f>
        <v>Co-op</v>
      </c>
      <c r="D435">
        <v>1</v>
      </c>
      <c r="E435" s="3">
        <f>_xlfn.XLOOKUP(tbl_OrderProduct[[#This Row],[ProductID]],tbl_Product[ProductID],tbl_Product[ListPrice])*tbl_OrderProduct[[#This Row],[Quantity]]</f>
        <v>33.5</v>
      </c>
      <c r="F435">
        <f>_xlfn.XLOOKUP(tbl_OrderProduct[[#This Row],[OrderID]],tbl_Order[OrderID],tbl_Order[Order Year])</f>
        <v>2017</v>
      </c>
      <c r="G435" t="str">
        <f>_xlfn.XLOOKUP(tbl_OrderProduct[[#This Row],[OrderID]],tbl_Order[OrderID],tbl_Order[Order Month Name])</f>
        <v>Jan</v>
      </c>
      <c r="H435" t="str">
        <f>_xlfn.XLOOKUP(tbl_OrderProduct[[#This Row],[ProductID]],tbl_Product[ProductID],tbl_Product[ProductName])</f>
        <v>The Spill: Data Breach</v>
      </c>
      <c r="I435" t="str">
        <f>_xlfn.XLOOKUP(tbl_OrderProduct[[#This Row],[OrderID]],tbl_Order[OrderID],tbl_Order[CustomerID])</f>
        <v>CUST0995</v>
      </c>
    </row>
    <row r="436" spans="1:9" x14ac:dyDescent="0.4">
      <c r="A436" t="s">
        <v>350</v>
      </c>
      <c r="B436" t="s">
        <v>6</v>
      </c>
      <c r="C436" t="str">
        <f>_xlfn.XLOOKUP(tbl_OrderProduct[[#This Row],[ProductID]],tbl_Product[ProductID],tbl_Product[Category])</f>
        <v>Adventure</v>
      </c>
      <c r="D436">
        <v>2</v>
      </c>
      <c r="E436" s="3">
        <f>_xlfn.XLOOKUP(tbl_OrderProduct[[#This Row],[ProductID]],tbl_Product[ProductID],tbl_Product[ListPrice])*tbl_OrderProduct[[#This Row],[Quantity]]</f>
        <v>34</v>
      </c>
      <c r="F436">
        <f>_xlfn.XLOOKUP(tbl_OrderProduct[[#This Row],[OrderID]],tbl_Order[OrderID],tbl_Order[Order Year])</f>
        <v>2017</v>
      </c>
      <c r="G436" t="str">
        <f>_xlfn.XLOOKUP(tbl_OrderProduct[[#This Row],[OrderID]],tbl_Order[OrderID],tbl_Order[Order Month Name])</f>
        <v>Jan</v>
      </c>
      <c r="H436" t="str">
        <f>_xlfn.XLOOKUP(tbl_OrderProduct[[#This Row],[ProductID]],tbl_Product[ProductID],tbl_Product[ProductName])</f>
        <v>Pivot &amp; Paper</v>
      </c>
      <c r="I436" t="str">
        <f>_xlfn.XLOOKUP(tbl_OrderProduct[[#This Row],[OrderID]],tbl_Order[OrderID],tbl_Order[CustomerID])</f>
        <v>CUST0995</v>
      </c>
    </row>
    <row r="437" spans="1:9" x14ac:dyDescent="0.4">
      <c r="A437" t="s">
        <v>351</v>
      </c>
      <c r="B437" t="s">
        <v>159</v>
      </c>
      <c r="C437" t="str">
        <f>_xlfn.XLOOKUP(tbl_OrderProduct[[#This Row],[ProductID]],tbl_Product[ProductID],tbl_Product[Category])</f>
        <v>Strategy</v>
      </c>
      <c r="D437">
        <v>1</v>
      </c>
      <c r="E437" s="3">
        <f>_xlfn.XLOOKUP(tbl_OrderProduct[[#This Row],[ProductID]],tbl_Product[ProductID],tbl_Product[ListPrice])*tbl_OrderProduct[[#This Row],[Quantity]]</f>
        <v>58</v>
      </c>
      <c r="F437">
        <f>_xlfn.XLOOKUP(tbl_OrderProduct[[#This Row],[OrderID]],tbl_Order[OrderID],tbl_Order[Order Year])</f>
        <v>2017</v>
      </c>
      <c r="G437" t="str">
        <f>_xlfn.XLOOKUP(tbl_OrderProduct[[#This Row],[OrderID]],tbl_Order[OrderID],tbl_Order[Order Month Name])</f>
        <v>Feb</v>
      </c>
      <c r="H437" t="str">
        <f>_xlfn.XLOOKUP(tbl_OrderProduct[[#This Row],[ProductID]],tbl_Product[ProductID],tbl_Product[ProductName])</f>
        <v>Welcome To … The Dashboard</v>
      </c>
      <c r="I437" t="str">
        <f>_xlfn.XLOOKUP(tbl_OrderProduct[[#This Row],[OrderID]],tbl_Order[OrderID],tbl_Order[CustomerID])</f>
        <v>CUST0934</v>
      </c>
    </row>
    <row r="438" spans="1:9" x14ac:dyDescent="0.4">
      <c r="A438" t="s">
        <v>352</v>
      </c>
      <c r="B438" t="s">
        <v>150</v>
      </c>
      <c r="C438" t="str">
        <f>_xlfn.XLOOKUP(tbl_OrderProduct[[#This Row],[ProductID]],tbl_Product[ProductID],tbl_Product[Category])</f>
        <v>Party</v>
      </c>
      <c r="D438">
        <v>3</v>
      </c>
      <c r="E438" s="3">
        <f>_xlfn.XLOOKUP(tbl_OrderProduct[[#This Row],[ProductID]],tbl_Product[ProductID],tbl_Product[ListPrice])*tbl_OrderProduct[[#This Row],[Quantity]]</f>
        <v>105</v>
      </c>
      <c r="F438">
        <f>_xlfn.XLOOKUP(tbl_OrderProduct[[#This Row],[OrderID]],tbl_Order[OrderID],tbl_Order[Order Year])</f>
        <v>2017</v>
      </c>
      <c r="G438" t="str">
        <f>_xlfn.XLOOKUP(tbl_OrderProduct[[#This Row],[OrderID]],tbl_Order[OrderID],tbl_Order[Order Month Name])</f>
        <v>Feb</v>
      </c>
      <c r="H438" t="str">
        <f>_xlfn.XLOOKUP(tbl_OrderProduct[[#This Row],[ProductID]],tbl_Product[ProductID],tbl_Product[ProductName])</f>
        <v>Data: The Resistance</v>
      </c>
      <c r="I438" t="str">
        <f>_xlfn.XLOOKUP(tbl_OrderProduct[[#This Row],[OrderID]],tbl_Order[OrderID],tbl_Order[CustomerID])</f>
        <v>CUST0747</v>
      </c>
    </row>
    <row r="439" spans="1:9" x14ac:dyDescent="0.4">
      <c r="A439" t="s">
        <v>353</v>
      </c>
      <c r="B439" t="s">
        <v>11</v>
      </c>
      <c r="C439" t="str">
        <f>_xlfn.XLOOKUP(tbl_OrderProduct[[#This Row],[ProductID]],tbl_Product[ProductID],tbl_Product[Category])</f>
        <v>Adventure</v>
      </c>
      <c r="D439">
        <v>1</v>
      </c>
      <c r="E439" s="3">
        <f>_xlfn.XLOOKUP(tbl_OrderProduct[[#This Row],[ProductID]],tbl_Product[ProductID],tbl_Product[ListPrice])*tbl_OrderProduct[[#This Row],[Quantity]]</f>
        <v>19.95</v>
      </c>
      <c r="F439">
        <f>_xlfn.XLOOKUP(tbl_OrderProduct[[#This Row],[OrderID]],tbl_Order[OrderID],tbl_Order[Order Year])</f>
        <v>2017</v>
      </c>
      <c r="G439" t="str">
        <f>_xlfn.XLOOKUP(tbl_OrderProduct[[#This Row],[OrderID]],tbl_Order[OrderID],tbl_Order[Order Month Name])</f>
        <v>Feb</v>
      </c>
      <c r="H439" t="str">
        <f>_xlfn.XLOOKUP(tbl_OrderProduct[[#This Row],[ProductID]],tbl_Product[ProductID],tbl_Product[ProductName])</f>
        <v>Dungeons &amp; Datasets</v>
      </c>
      <c r="I439" t="str">
        <f>_xlfn.XLOOKUP(tbl_OrderProduct[[#This Row],[OrderID]],tbl_Order[OrderID],tbl_Order[CustomerID])</f>
        <v>CUST0224</v>
      </c>
    </row>
    <row r="440" spans="1:9" x14ac:dyDescent="0.4">
      <c r="A440" t="s">
        <v>354</v>
      </c>
      <c r="B440" t="s">
        <v>145</v>
      </c>
      <c r="C440" t="str">
        <f>_xlfn.XLOOKUP(tbl_OrderProduct[[#This Row],[ProductID]],tbl_Product[ProductID],tbl_Product[Category])</f>
        <v>Adventure</v>
      </c>
      <c r="D440">
        <v>1</v>
      </c>
      <c r="E440" s="3">
        <f>_xlfn.XLOOKUP(tbl_OrderProduct[[#This Row],[ProductID]],tbl_Product[ProductID],tbl_Product[ListPrice])*tbl_OrderProduct[[#This Row],[Quantity]]</f>
        <v>40.5</v>
      </c>
      <c r="F440">
        <f>_xlfn.XLOOKUP(tbl_OrderProduct[[#This Row],[OrderID]],tbl_Order[OrderID],tbl_Order[Order Year])</f>
        <v>2017</v>
      </c>
      <c r="G440" t="str">
        <f>_xlfn.XLOOKUP(tbl_OrderProduct[[#This Row],[OrderID]],tbl_Order[OrderID],tbl_Order[Order Month Name])</f>
        <v>Feb</v>
      </c>
      <c r="H440" t="str">
        <f>_xlfn.XLOOKUP(tbl_OrderProduct[[#This Row],[ProductID]],tbl_Product[ProductID],tbl_Product[ProductName])</f>
        <v>Audit Call of Cthulhu</v>
      </c>
      <c r="I440" t="str">
        <f>_xlfn.XLOOKUP(tbl_OrderProduct[[#This Row],[OrderID]],tbl_Order[OrderID],tbl_Order[CustomerID])</f>
        <v>CUST0823</v>
      </c>
    </row>
    <row r="441" spans="1:9" x14ac:dyDescent="0.4">
      <c r="A441" t="s">
        <v>355</v>
      </c>
      <c r="B441" t="s">
        <v>158</v>
      </c>
      <c r="C441" t="str">
        <f>_xlfn.XLOOKUP(tbl_OrderProduct[[#This Row],[ProductID]],tbl_Product[ProductID],tbl_Product[Category])</f>
        <v>Classic</v>
      </c>
      <c r="D441">
        <v>1</v>
      </c>
      <c r="E441" s="3">
        <f>_xlfn.XLOOKUP(tbl_OrderProduct[[#This Row],[ProductID]],tbl_Product[ProductID],tbl_Product[ListPrice])*tbl_OrderProduct[[#This Row],[Quantity]]</f>
        <v>45</v>
      </c>
      <c r="F441">
        <f>_xlfn.XLOOKUP(tbl_OrderProduct[[#This Row],[OrderID]],tbl_Order[OrderID],tbl_Order[Order Year])</f>
        <v>2017</v>
      </c>
      <c r="G441" t="str">
        <f>_xlfn.XLOOKUP(tbl_OrderProduct[[#This Row],[OrderID]],tbl_Order[OrderID],tbl_Order[Order Month Name])</f>
        <v>Feb</v>
      </c>
      <c r="H441" t="str">
        <f>_xlfn.XLOOKUP(tbl_OrderProduct[[#This Row],[ProductID]],tbl_Product[ProductID],tbl_Product[ProductName])</f>
        <v>Carcassone: Financial Quarters</v>
      </c>
      <c r="I441" t="str">
        <f>_xlfn.XLOOKUP(tbl_OrderProduct[[#This Row],[OrderID]],tbl_Order[OrderID],tbl_Order[CustomerID])</f>
        <v>CUST0980</v>
      </c>
    </row>
    <row r="442" spans="1:9" x14ac:dyDescent="0.4">
      <c r="A442" t="s">
        <v>355</v>
      </c>
      <c r="B442" t="s">
        <v>148</v>
      </c>
      <c r="C442" t="str">
        <f>_xlfn.XLOOKUP(tbl_OrderProduct[[#This Row],[ProductID]],tbl_Product[ProductID],tbl_Product[Category])</f>
        <v>Strategy</v>
      </c>
      <c r="D442">
        <v>1</v>
      </c>
      <c r="E442" s="3">
        <f>_xlfn.XLOOKUP(tbl_OrderProduct[[#This Row],[ProductID]],tbl_Product[ProductID],tbl_Product[ListPrice])*tbl_OrderProduct[[#This Row],[Quantity]]</f>
        <v>20.49</v>
      </c>
      <c r="F442">
        <f>_xlfn.XLOOKUP(tbl_OrderProduct[[#This Row],[OrderID]],tbl_Order[OrderID],tbl_Order[Order Year])</f>
        <v>2017</v>
      </c>
      <c r="G442" t="str">
        <f>_xlfn.XLOOKUP(tbl_OrderProduct[[#This Row],[OrderID]],tbl_Order[OrderID],tbl_Order[Order Month Name])</f>
        <v>Feb</v>
      </c>
      <c r="H442" t="str">
        <f>_xlfn.XLOOKUP(tbl_OrderProduct[[#This Row],[ProductID]],tbl_Product[ProductID],tbl_Product[ProductName])</f>
        <v>Cashflow Cascadia</v>
      </c>
      <c r="I442" t="str">
        <f>_xlfn.XLOOKUP(tbl_OrderProduct[[#This Row],[OrderID]],tbl_Order[OrderID],tbl_Order[CustomerID])</f>
        <v>CUST0980</v>
      </c>
    </row>
    <row r="443" spans="1:9" x14ac:dyDescent="0.4">
      <c r="A443" t="s">
        <v>356</v>
      </c>
      <c r="B443" t="s">
        <v>144</v>
      </c>
      <c r="C443" t="str">
        <f>_xlfn.XLOOKUP(tbl_OrderProduct[[#This Row],[ProductID]],tbl_Product[ProductID],tbl_Product[Category])</f>
        <v>Strategy</v>
      </c>
      <c r="D443">
        <v>1</v>
      </c>
      <c r="E443" s="3">
        <f>_xlfn.XLOOKUP(tbl_OrderProduct[[#This Row],[ProductID]],tbl_Product[ProductID],tbl_Product[ListPrice])*tbl_OrderProduct[[#This Row],[Quantity]]</f>
        <v>64.95</v>
      </c>
      <c r="F443">
        <f>_xlfn.XLOOKUP(tbl_OrderProduct[[#This Row],[OrderID]],tbl_Order[OrderID],tbl_Order[Order Year])</f>
        <v>2017</v>
      </c>
      <c r="G443" t="str">
        <f>_xlfn.XLOOKUP(tbl_OrderProduct[[#This Row],[OrderID]],tbl_Order[OrderID],tbl_Order[Order Month Name])</f>
        <v>Feb</v>
      </c>
      <c r="H443" t="str">
        <f>_xlfn.XLOOKUP(tbl_OrderProduct[[#This Row],[ProductID]],tbl_Product[ProductID],tbl_Product[ProductName])</f>
        <v>Between Two Spreadsheets</v>
      </c>
      <c r="I443" t="str">
        <f>_xlfn.XLOOKUP(tbl_OrderProduct[[#This Row],[OrderID]],tbl_Order[OrderID],tbl_Order[CustomerID])</f>
        <v>CUST0200</v>
      </c>
    </row>
    <row r="444" spans="1:9" x14ac:dyDescent="0.4">
      <c r="A444" t="s">
        <v>356</v>
      </c>
      <c r="B444" t="s">
        <v>162</v>
      </c>
      <c r="C444" t="str">
        <f>_xlfn.XLOOKUP(tbl_OrderProduct[[#This Row],[ProductID]],tbl_Product[ProductID],tbl_Product[Category])</f>
        <v>Strategy</v>
      </c>
      <c r="D444">
        <v>1</v>
      </c>
      <c r="E444" s="3">
        <f>_xlfn.XLOOKUP(tbl_OrderProduct[[#This Row],[ProductID]],tbl_Product[ProductID],tbl_Product[ListPrice])*tbl_OrderProduct[[#This Row],[Quantity]]</f>
        <v>17.5</v>
      </c>
      <c r="F444">
        <f>_xlfn.XLOOKUP(tbl_OrderProduct[[#This Row],[OrderID]],tbl_Order[OrderID],tbl_Order[Order Year])</f>
        <v>2017</v>
      </c>
      <c r="G444" t="str">
        <f>_xlfn.XLOOKUP(tbl_OrderProduct[[#This Row],[OrderID]],tbl_Order[OrderID],tbl_Order[Order Month Name])</f>
        <v>Feb</v>
      </c>
      <c r="H444" t="str">
        <f>_xlfn.XLOOKUP(tbl_OrderProduct[[#This Row],[ProductID]],tbl_Product[ProductID],tbl_Product[ProductName])</f>
        <v>Spreadsheet Legacy</v>
      </c>
      <c r="I444" t="str">
        <f>_xlfn.XLOOKUP(tbl_OrderProduct[[#This Row],[OrderID]],tbl_Order[OrderID],tbl_Order[CustomerID])</f>
        <v>CUST0200</v>
      </c>
    </row>
    <row r="445" spans="1:9" x14ac:dyDescent="0.4">
      <c r="A445" t="s">
        <v>356</v>
      </c>
      <c r="B445" t="s">
        <v>148</v>
      </c>
      <c r="C445" t="str">
        <f>_xlfn.XLOOKUP(tbl_OrderProduct[[#This Row],[ProductID]],tbl_Product[ProductID],tbl_Product[Category])</f>
        <v>Strategy</v>
      </c>
      <c r="D445">
        <v>1</v>
      </c>
      <c r="E445" s="3">
        <f>_xlfn.XLOOKUP(tbl_OrderProduct[[#This Row],[ProductID]],tbl_Product[ProductID],tbl_Product[ListPrice])*tbl_OrderProduct[[#This Row],[Quantity]]</f>
        <v>20.49</v>
      </c>
      <c r="F445">
        <f>_xlfn.XLOOKUP(tbl_OrderProduct[[#This Row],[OrderID]],tbl_Order[OrderID],tbl_Order[Order Year])</f>
        <v>2017</v>
      </c>
      <c r="G445" t="str">
        <f>_xlfn.XLOOKUP(tbl_OrderProduct[[#This Row],[OrderID]],tbl_Order[OrderID],tbl_Order[Order Month Name])</f>
        <v>Feb</v>
      </c>
      <c r="H445" t="str">
        <f>_xlfn.XLOOKUP(tbl_OrderProduct[[#This Row],[ProductID]],tbl_Product[ProductID],tbl_Product[ProductName])</f>
        <v>Cashflow Cascadia</v>
      </c>
      <c r="I445" t="str">
        <f>_xlfn.XLOOKUP(tbl_OrderProduct[[#This Row],[OrderID]],tbl_Order[OrderID],tbl_Order[CustomerID])</f>
        <v>CUST0200</v>
      </c>
    </row>
    <row r="446" spans="1:9" x14ac:dyDescent="0.4">
      <c r="A446" t="s">
        <v>356</v>
      </c>
      <c r="B446" t="s">
        <v>7</v>
      </c>
      <c r="C446" t="str">
        <f>_xlfn.XLOOKUP(tbl_OrderProduct[[#This Row],[ProductID]],tbl_Product[ProductID],tbl_Product[Category])</f>
        <v>Strategy</v>
      </c>
      <c r="D446">
        <v>2</v>
      </c>
      <c r="E446" s="3">
        <f>_xlfn.XLOOKUP(tbl_OrderProduct[[#This Row],[ProductID]],tbl_Product[ProductID],tbl_Product[ListPrice])*tbl_OrderProduct[[#This Row],[Quantity]]</f>
        <v>106</v>
      </c>
      <c r="F446">
        <f>_xlfn.XLOOKUP(tbl_OrderProduct[[#This Row],[OrderID]],tbl_Order[OrderID],tbl_Order[Order Year])</f>
        <v>2017</v>
      </c>
      <c r="G446" t="str">
        <f>_xlfn.XLOOKUP(tbl_OrderProduct[[#This Row],[OrderID]],tbl_Order[OrderID],tbl_Order[Order Month Name])</f>
        <v>Feb</v>
      </c>
      <c r="H446" t="str">
        <f>_xlfn.XLOOKUP(tbl_OrderProduct[[#This Row],[ProductID]],tbl_Product[ProductID],tbl_Product[ProductName])</f>
        <v>Evercell</v>
      </c>
      <c r="I446" t="str">
        <f>_xlfn.XLOOKUP(tbl_OrderProduct[[#This Row],[OrderID]],tbl_Order[OrderID],tbl_Order[CustomerID])</f>
        <v>CUST0200</v>
      </c>
    </row>
    <row r="447" spans="1:9" x14ac:dyDescent="0.4">
      <c r="A447" t="s">
        <v>356</v>
      </c>
      <c r="B447" t="s">
        <v>136</v>
      </c>
      <c r="C447" t="str">
        <f>_xlfn.XLOOKUP(tbl_OrderProduct[[#This Row],[ProductID]],tbl_Product[ProductID],tbl_Product[Category])</f>
        <v>Party</v>
      </c>
      <c r="D447">
        <v>1</v>
      </c>
      <c r="E447" s="3">
        <f>_xlfn.XLOOKUP(tbl_OrderProduct[[#This Row],[ProductID]],tbl_Product[ProductID],tbl_Product[ListPrice])*tbl_OrderProduct[[#This Row],[Quantity]]</f>
        <v>33</v>
      </c>
      <c r="F447">
        <f>_xlfn.XLOOKUP(tbl_OrderProduct[[#This Row],[OrderID]],tbl_Order[OrderID],tbl_Order[Order Year])</f>
        <v>2017</v>
      </c>
      <c r="G447" t="str">
        <f>_xlfn.XLOOKUP(tbl_OrderProduct[[#This Row],[OrderID]],tbl_Order[OrderID],tbl_Order[Order Month Name])</f>
        <v>Feb</v>
      </c>
      <c r="H447" t="str">
        <f>_xlfn.XLOOKUP(tbl_OrderProduct[[#This Row],[ProductID]],tbl_Product[ProductID],tbl_Product[ProductName])</f>
        <v>Don't Split the Data</v>
      </c>
      <c r="I447" t="str">
        <f>_xlfn.XLOOKUP(tbl_OrderProduct[[#This Row],[OrderID]],tbl_Order[OrderID],tbl_Order[CustomerID])</f>
        <v>CUST0200</v>
      </c>
    </row>
    <row r="448" spans="1:9" x14ac:dyDescent="0.4">
      <c r="A448" t="s">
        <v>357</v>
      </c>
      <c r="B448" t="s">
        <v>160</v>
      </c>
      <c r="C448" t="str">
        <f>_xlfn.XLOOKUP(tbl_OrderProduct[[#This Row],[ProductID]],tbl_Product[ProductID],tbl_Product[Category])</f>
        <v>Co-op</v>
      </c>
      <c r="D448">
        <v>1</v>
      </c>
      <c r="E448" s="3">
        <f>_xlfn.XLOOKUP(tbl_OrderProduct[[#This Row],[ProductID]],tbl_Product[ProductID],tbl_Product[ListPrice])*tbl_OrderProduct[[#This Row],[Quantity]]</f>
        <v>38.49</v>
      </c>
      <c r="F448">
        <f>_xlfn.XLOOKUP(tbl_OrderProduct[[#This Row],[OrderID]],tbl_Order[OrderID],tbl_Order[Order Year])</f>
        <v>2017</v>
      </c>
      <c r="G448" t="str">
        <f>_xlfn.XLOOKUP(tbl_OrderProduct[[#This Row],[OrderID]],tbl_Order[OrderID],tbl_Order[Order Month Name])</f>
        <v>Feb</v>
      </c>
      <c r="H448" t="str">
        <f>_xlfn.XLOOKUP(tbl_OrderProduct[[#This Row],[ProductID]],tbl_Product[ProductID],tbl_Product[ProductName])</f>
        <v>Forbidden Functions</v>
      </c>
      <c r="I448" t="str">
        <f>_xlfn.XLOOKUP(tbl_OrderProduct[[#This Row],[OrderID]],tbl_Order[OrderID],tbl_Order[CustomerID])</f>
        <v>CUST0743</v>
      </c>
    </row>
    <row r="449" spans="1:9" x14ac:dyDescent="0.4">
      <c r="A449" t="s">
        <v>357</v>
      </c>
      <c r="B449" t="s">
        <v>138</v>
      </c>
      <c r="C449" t="str">
        <f>_xlfn.XLOOKUP(tbl_OrderProduct[[#This Row],[ProductID]],tbl_Product[ProductID],tbl_Product[Category])</f>
        <v>Classic</v>
      </c>
      <c r="D449">
        <v>1</v>
      </c>
      <c r="E449" s="3">
        <f>_xlfn.XLOOKUP(tbl_OrderProduct[[#This Row],[ProductID]],tbl_Product[ProductID],tbl_Product[ListPrice])*tbl_OrderProduct[[#This Row],[Quantity]]</f>
        <v>62</v>
      </c>
      <c r="F449">
        <f>_xlfn.XLOOKUP(tbl_OrderProduct[[#This Row],[OrderID]],tbl_Order[OrderID],tbl_Order[Order Year])</f>
        <v>2017</v>
      </c>
      <c r="G449" t="str">
        <f>_xlfn.XLOOKUP(tbl_OrderProduct[[#This Row],[OrderID]],tbl_Order[OrderID],tbl_Order[Order Month Name])</f>
        <v>Feb</v>
      </c>
      <c r="H449" t="str">
        <f>_xlfn.XLOOKUP(tbl_OrderProduct[[#This Row],[ProductID]],tbl_Product[ProductID],tbl_Product[ProductName])</f>
        <v>YahtSheets</v>
      </c>
      <c r="I449" t="str">
        <f>_xlfn.XLOOKUP(tbl_OrderProduct[[#This Row],[OrderID]],tbl_Order[OrderID],tbl_Order[CustomerID])</f>
        <v>CUST0743</v>
      </c>
    </row>
    <row r="450" spans="1:9" x14ac:dyDescent="0.4">
      <c r="A450" t="s">
        <v>357</v>
      </c>
      <c r="B450" t="s">
        <v>164</v>
      </c>
      <c r="C450" t="str">
        <f>_xlfn.XLOOKUP(tbl_OrderProduct[[#This Row],[ProductID]],tbl_Product[ProductID],tbl_Product[Category])</f>
        <v>Strategy</v>
      </c>
      <c r="D450">
        <v>1</v>
      </c>
      <c r="E450" s="3">
        <f>_xlfn.XLOOKUP(tbl_OrderProduct[[#This Row],[ProductID]],tbl_Product[ProductID],tbl_Product[ListPrice])*tbl_OrderProduct[[#This Row],[Quantity]]</f>
        <v>29</v>
      </c>
      <c r="F450">
        <f>_xlfn.XLOOKUP(tbl_OrderProduct[[#This Row],[OrderID]],tbl_Order[OrderID],tbl_Order[Order Year])</f>
        <v>2017</v>
      </c>
      <c r="G450" t="str">
        <f>_xlfn.XLOOKUP(tbl_OrderProduct[[#This Row],[OrderID]],tbl_Order[OrderID],tbl_Order[Order Month Name])</f>
        <v>Feb</v>
      </c>
      <c r="H450" t="str">
        <f>_xlfn.XLOOKUP(tbl_OrderProduct[[#This Row],[ProductID]],tbl_Product[ProductID],tbl_Product[ProductName])</f>
        <v>Great Western Lookup</v>
      </c>
      <c r="I450" t="str">
        <f>_xlfn.XLOOKUP(tbl_OrderProduct[[#This Row],[OrderID]],tbl_Order[OrderID],tbl_Order[CustomerID])</f>
        <v>CUST0743</v>
      </c>
    </row>
    <row r="451" spans="1:9" x14ac:dyDescent="0.4">
      <c r="A451" t="s">
        <v>358</v>
      </c>
      <c r="B451" t="s">
        <v>148</v>
      </c>
      <c r="C451" t="str">
        <f>_xlfn.XLOOKUP(tbl_OrderProduct[[#This Row],[ProductID]],tbl_Product[ProductID],tbl_Product[Category])</f>
        <v>Strategy</v>
      </c>
      <c r="D451">
        <v>1</v>
      </c>
      <c r="E451" s="3">
        <f>_xlfn.XLOOKUP(tbl_OrderProduct[[#This Row],[ProductID]],tbl_Product[ProductID],tbl_Product[ListPrice])*tbl_OrderProduct[[#This Row],[Quantity]]</f>
        <v>20.49</v>
      </c>
      <c r="F451">
        <f>_xlfn.XLOOKUP(tbl_OrderProduct[[#This Row],[OrderID]],tbl_Order[OrderID],tbl_Order[Order Year])</f>
        <v>2017</v>
      </c>
      <c r="G451" t="str">
        <f>_xlfn.XLOOKUP(tbl_OrderProduct[[#This Row],[OrderID]],tbl_Order[OrderID],tbl_Order[Order Month Name])</f>
        <v>Feb</v>
      </c>
      <c r="H451" t="str">
        <f>_xlfn.XLOOKUP(tbl_OrderProduct[[#This Row],[ProductID]],tbl_Product[ProductID],tbl_Product[ProductName])</f>
        <v>Cashflow Cascadia</v>
      </c>
      <c r="I451" t="str">
        <f>_xlfn.XLOOKUP(tbl_OrderProduct[[#This Row],[OrderID]],tbl_Order[OrderID],tbl_Order[CustomerID])</f>
        <v>CUST1231</v>
      </c>
    </row>
    <row r="452" spans="1:9" x14ac:dyDescent="0.4">
      <c r="A452" t="s">
        <v>358</v>
      </c>
      <c r="B452" t="s">
        <v>3</v>
      </c>
      <c r="C452" t="str">
        <f>_xlfn.XLOOKUP(tbl_OrderProduct[[#This Row],[ProductID]],tbl_Product[ProductID],tbl_Product[Category])</f>
        <v>Co-op</v>
      </c>
      <c r="D452">
        <v>1</v>
      </c>
      <c r="E452" s="3">
        <f>_xlfn.XLOOKUP(tbl_OrderProduct[[#This Row],[ProductID]],tbl_Product[ProductID],tbl_Product[ListPrice])*tbl_OrderProduct[[#This Row],[Quantity]]</f>
        <v>34.950000000000003</v>
      </c>
      <c r="F452">
        <f>_xlfn.XLOOKUP(tbl_OrderProduct[[#This Row],[OrderID]],tbl_Order[OrderID],tbl_Order[Order Year])</f>
        <v>2017</v>
      </c>
      <c r="G452" t="str">
        <f>_xlfn.XLOOKUP(tbl_OrderProduct[[#This Row],[OrderID]],tbl_Order[OrderID],tbl_Order[Order Month Name])</f>
        <v>Feb</v>
      </c>
      <c r="H452" t="str">
        <f>_xlfn.XLOOKUP(tbl_OrderProduct[[#This Row],[ProductID]],tbl_Product[ProductID],tbl_Product[ProductName])</f>
        <v>Pivot Panic!</v>
      </c>
      <c r="I452" t="str">
        <f>_xlfn.XLOOKUP(tbl_OrderProduct[[#This Row],[OrderID]],tbl_Order[OrderID],tbl_Order[CustomerID])</f>
        <v>CUST1231</v>
      </c>
    </row>
    <row r="453" spans="1:9" x14ac:dyDescent="0.4">
      <c r="A453" t="s">
        <v>358</v>
      </c>
      <c r="B453" t="s">
        <v>160</v>
      </c>
      <c r="C453" t="str">
        <f>_xlfn.XLOOKUP(tbl_OrderProduct[[#This Row],[ProductID]],tbl_Product[ProductID],tbl_Product[Category])</f>
        <v>Co-op</v>
      </c>
      <c r="D453">
        <v>1</v>
      </c>
      <c r="E453" s="3">
        <f>_xlfn.XLOOKUP(tbl_OrderProduct[[#This Row],[ProductID]],tbl_Product[ProductID],tbl_Product[ListPrice])*tbl_OrderProduct[[#This Row],[Quantity]]</f>
        <v>38.49</v>
      </c>
      <c r="F453">
        <f>_xlfn.XLOOKUP(tbl_OrderProduct[[#This Row],[OrderID]],tbl_Order[OrderID],tbl_Order[Order Year])</f>
        <v>2017</v>
      </c>
      <c r="G453" t="str">
        <f>_xlfn.XLOOKUP(tbl_OrderProduct[[#This Row],[OrderID]],tbl_Order[OrderID],tbl_Order[Order Month Name])</f>
        <v>Feb</v>
      </c>
      <c r="H453" t="str">
        <f>_xlfn.XLOOKUP(tbl_OrderProduct[[#This Row],[ProductID]],tbl_Product[ProductID],tbl_Product[ProductName])</f>
        <v>Forbidden Functions</v>
      </c>
      <c r="I453" t="str">
        <f>_xlfn.XLOOKUP(tbl_OrderProduct[[#This Row],[OrderID]],tbl_Order[OrderID],tbl_Order[CustomerID])</f>
        <v>CUST1231</v>
      </c>
    </row>
    <row r="454" spans="1:9" x14ac:dyDescent="0.4">
      <c r="A454" t="s">
        <v>358</v>
      </c>
      <c r="B454" t="s">
        <v>161</v>
      </c>
      <c r="C454" t="str">
        <f>_xlfn.XLOOKUP(tbl_OrderProduct[[#This Row],[ProductID]],tbl_Product[ProductID],tbl_Product[Category])</f>
        <v>Strategy</v>
      </c>
      <c r="D454">
        <v>1</v>
      </c>
      <c r="E454" s="3">
        <f>_xlfn.XLOOKUP(tbl_OrderProduct[[#This Row],[ProductID]],tbl_Product[ProductID],tbl_Product[ListPrice])*tbl_OrderProduct[[#This Row],[Quantity]]</f>
        <v>55.95</v>
      </c>
      <c r="F454">
        <f>_xlfn.XLOOKUP(tbl_OrderProduct[[#This Row],[OrderID]],tbl_Order[OrderID],tbl_Order[Order Year])</f>
        <v>2017</v>
      </c>
      <c r="G454" t="str">
        <f>_xlfn.XLOOKUP(tbl_OrderProduct[[#This Row],[OrderID]],tbl_Order[OrderID],tbl_Order[Order Month Name])</f>
        <v>Feb</v>
      </c>
      <c r="H454" t="str">
        <f>_xlfn.XLOOKUP(tbl_OrderProduct[[#This Row],[ProductID]],tbl_Product[ProductID],tbl_Product[ProductName])</f>
        <v>The Quacks of Quarterburg</v>
      </c>
      <c r="I454" t="str">
        <f>_xlfn.XLOOKUP(tbl_OrderProduct[[#This Row],[OrderID]],tbl_Order[OrderID],tbl_Order[CustomerID])</f>
        <v>CUST1231</v>
      </c>
    </row>
    <row r="455" spans="1:9" x14ac:dyDescent="0.4">
      <c r="A455" t="s">
        <v>359</v>
      </c>
      <c r="B455" t="s">
        <v>150</v>
      </c>
      <c r="C455" t="str">
        <f>_xlfn.XLOOKUP(tbl_OrderProduct[[#This Row],[ProductID]],tbl_Product[ProductID],tbl_Product[Category])</f>
        <v>Party</v>
      </c>
      <c r="D455">
        <v>1</v>
      </c>
      <c r="E455" s="3">
        <f>_xlfn.XLOOKUP(tbl_OrderProduct[[#This Row],[ProductID]],tbl_Product[ProductID],tbl_Product[ListPrice])*tbl_OrderProduct[[#This Row],[Quantity]]</f>
        <v>35</v>
      </c>
      <c r="F455">
        <f>_xlfn.XLOOKUP(tbl_OrderProduct[[#This Row],[OrderID]],tbl_Order[OrderID],tbl_Order[Order Year])</f>
        <v>2017</v>
      </c>
      <c r="G455" t="str">
        <f>_xlfn.XLOOKUP(tbl_OrderProduct[[#This Row],[OrderID]],tbl_Order[OrderID],tbl_Order[Order Month Name])</f>
        <v>Feb</v>
      </c>
      <c r="H455" t="str">
        <f>_xlfn.XLOOKUP(tbl_OrderProduct[[#This Row],[ProductID]],tbl_Product[ProductID],tbl_Product[ProductName])</f>
        <v>Data: The Resistance</v>
      </c>
      <c r="I455" t="str">
        <f>_xlfn.XLOOKUP(tbl_OrderProduct[[#This Row],[OrderID]],tbl_Order[OrderID],tbl_Order[CustomerID])</f>
        <v>CUST0526</v>
      </c>
    </row>
    <row r="456" spans="1:9" x14ac:dyDescent="0.4">
      <c r="A456" t="s">
        <v>359</v>
      </c>
      <c r="B456" t="s">
        <v>6</v>
      </c>
      <c r="C456" t="str">
        <f>_xlfn.XLOOKUP(tbl_OrderProduct[[#This Row],[ProductID]],tbl_Product[ProductID],tbl_Product[Category])</f>
        <v>Adventure</v>
      </c>
      <c r="D456">
        <v>2</v>
      </c>
      <c r="E456" s="3">
        <f>_xlfn.XLOOKUP(tbl_OrderProduct[[#This Row],[ProductID]],tbl_Product[ProductID],tbl_Product[ListPrice])*tbl_OrderProduct[[#This Row],[Quantity]]</f>
        <v>34</v>
      </c>
      <c r="F456">
        <f>_xlfn.XLOOKUP(tbl_OrderProduct[[#This Row],[OrderID]],tbl_Order[OrderID],tbl_Order[Order Year])</f>
        <v>2017</v>
      </c>
      <c r="G456" t="str">
        <f>_xlfn.XLOOKUP(tbl_OrderProduct[[#This Row],[OrderID]],tbl_Order[OrderID],tbl_Order[Order Month Name])</f>
        <v>Feb</v>
      </c>
      <c r="H456" t="str">
        <f>_xlfn.XLOOKUP(tbl_OrderProduct[[#This Row],[ProductID]],tbl_Product[ProductID],tbl_Product[ProductName])</f>
        <v>Pivot &amp; Paper</v>
      </c>
      <c r="I456" t="str">
        <f>_xlfn.XLOOKUP(tbl_OrderProduct[[#This Row],[OrderID]],tbl_Order[OrderID],tbl_Order[CustomerID])</f>
        <v>CUST0526</v>
      </c>
    </row>
    <row r="457" spans="1:9" x14ac:dyDescent="0.4">
      <c r="A457" t="s">
        <v>359</v>
      </c>
      <c r="B457" t="s">
        <v>140</v>
      </c>
      <c r="C457" t="str">
        <f>_xlfn.XLOOKUP(tbl_OrderProduct[[#This Row],[ProductID]],tbl_Product[ProductID],tbl_Product[Category])</f>
        <v>Strategy</v>
      </c>
      <c r="D457">
        <v>3</v>
      </c>
      <c r="E457" s="3">
        <f>_xlfn.XLOOKUP(tbl_OrderProduct[[#This Row],[ProductID]],tbl_Product[ProductID],tbl_Product[ListPrice])*tbl_OrderProduct[[#This Row],[Quantity]]</f>
        <v>190.47</v>
      </c>
      <c r="F457">
        <f>_xlfn.XLOOKUP(tbl_OrderProduct[[#This Row],[OrderID]],tbl_Order[OrderID],tbl_Order[Order Year])</f>
        <v>2017</v>
      </c>
      <c r="G457" t="str">
        <f>_xlfn.XLOOKUP(tbl_OrderProduct[[#This Row],[OrderID]],tbl_Order[OrderID],tbl_Order[Order Month Name])</f>
        <v>Feb</v>
      </c>
      <c r="H457" t="str">
        <f>_xlfn.XLOOKUP(tbl_OrderProduct[[#This Row],[ProductID]],tbl_Product[ProductID],tbl_Product[ProductName])</f>
        <v>The Castles of Mad King Lambda</v>
      </c>
      <c r="I457" t="str">
        <f>_xlfn.XLOOKUP(tbl_OrderProduct[[#This Row],[OrderID]],tbl_Order[OrderID],tbl_Order[CustomerID])</f>
        <v>CUST0526</v>
      </c>
    </row>
    <row r="458" spans="1:9" x14ac:dyDescent="0.4">
      <c r="A458" t="s">
        <v>360</v>
      </c>
      <c r="B458" t="s">
        <v>148</v>
      </c>
      <c r="C458" t="str">
        <f>_xlfn.XLOOKUP(tbl_OrderProduct[[#This Row],[ProductID]],tbl_Product[ProductID],tbl_Product[Category])</f>
        <v>Strategy</v>
      </c>
      <c r="D458">
        <v>1</v>
      </c>
      <c r="E458" s="3">
        <f>_xlfn.XLOOKUP(tbl_OrderProduct[[#This Row],[ProductID]],tbl_Product[ProductID],tbl_Product[ListPrice])*tbl_OrderProduct[[#This Row],[Quantity]]</f>
        <v>20.49</v>
      </c>
      <c r="F458">
        <f>_xlfn.XLOOKUP(tbl_OrderProduct[[#This Row],[OrderID]],tbl_Order[OrderID],tbl_Order[Order Year])</f>
        <v>2017</v>
      </c>
      <c r="G458" t="str">
        <f>_xlfn.XLOOKUP(tbl_OrderProduct[[#This Row],[OrderID]],tbl_Order[OrderID],tbl_Order[Order Month Name])</f>
        <v>Feb</v>
      </c>
      <c r="H458" t="str">
        <f>_xlfn.XLOOKUP(tbl_OrderProduct[[#This Row],[ProductID]],tbl_Product[ProductID],tbl_Product[ProductName])</f>
        <v>Cashflow Cascadia</v>
      </c>
      <c r="I458" t="str">
        <f>_xlfn.XLOOKUP(tbl_OrderProduct[[#This Row],[OrderID]],tbl_Order[OrderID],tbl_Order[CustomerID])</f>
        <v>CUST0670</v>
      </c>
    </row>
    <row r="459" spans="1:9" x14ac:dyDescent="0.4">
      <c r="A459" t="s">
        <v>361</v>
      </c>
      <c r="B459" t="s">
        <v>159</v>
      </c>
      <c r="C459" t="str">
        <f>_xlfn.XLOOKUP(tbl_OrderProduct[[#This Row],[ProductID]],tbl_Product[ProductID],tbl_Product[Category])</f>
        <v>Strategy</v>
      </c>
      <c r="D459">
        <v>1</v>
      </c>
      <c r="E459" s="3">
        <f>_xlfn.XLOOKUP(tbl_OrderProduct[[#This Row],[ProductID]],tbl_Product[ProductID],tbl_Product[ListPrice])*tbl_OrderProduct[[#This Row],[Quantity]]</f>
        <v>58</v>
      </c>
      <c r="F459">
        <f>_xlfn.XLOOKUP(tbl_OrderProduct[[#This Row],[OrderID]],tbl_Order[OrderID],tbl_Order[Order Year])</f>
        <v>2017</v>
      </c>
      <c r="G459" t="str">
        <f>_xlfn.XLOOKUP(tbl_OrderProduct[[#This Row],[OrderID]],tbl_Order[OrderID],tbl_Order[Order Month Name])</f>
        <v>Feb</v>
      </c>
      <c r="H459" t="str">
        <f>_xlfn.XLOOKUP(tbl_OrderProduct[[#This Row],[ProductID]],tbl_Product[ProductID],tbl_Product[ProductName])</f>
        <v>Welcome To … The Dashboard</v>
      </c>
      <c r="I459" t="str">
        <f>_xlfn.XLOOKUP(tbl_OrderProduct[[#This Row],[OrderID]],tbl_Order[OrderID],tbl_Order[CustomerID])</f>
        <v>CUST0144</v>
      </c>
    </row>
    <row r="460" spans="1:9" x14ac:dyDescent="0.4">
      <c r="A460" t="s">
        <v>361</v>
      </c>
      <c r="B460" t="s">
        <v>148</v>
      </c>
      <c r="C460" t="str">
        <f>_xlfn.XLOOKUP(tbl_OrderProduct[[#This Row],[ProductID]],tbl_Product[ProductID],tbl_Product[Category])</f>
        <v>Strategy</v>
      </c>
      <c r="D460">
        <v>2</v>
      </c>
      <c r="E460" s="3">
        <f>_xlfn.XLOOKUP(tbl_OrderProduct[[#This Row],[ProductID]],tbl_Product[ProductID],tbl_Product[ListPrice])*tbl_OrderProduct[[#This Row],[Quantity]]</f>
        <v>40.98</v>
      </c>
      <c r="F460">
        <f>_xlfn.XLOOKUP(tbl_OrderProduct[[#This Row],[OrderID]],tbl_Order[OrderID],tbl_Order[Order Year])</f>
        <v>2017</v>
      </c>
      <c r="G460" t="str">
        <f>_xlfn.XLOOKUP(tbl_OrderProduct[[#This Row],[OrderID]],tbl_Order[OrderID],tbl_Order[Order Month Name])</f>
        <v>Feb</v>
      </c>
      <c r="H460" t="str">
        <f>_xlfn.XLOOKUP(tbl_OrderProduct[[#This Row],[ProductID]],tbl_Product[ProductID],tbl_Product[ProductName])</f>
        <v>Cashflow Cascadia</v>
      </c>
      <c r="I460" t="str">
        <f>_xlfn.XLOOKUP(tbl_OrderProduct[[#This Row],[OrderID]],tbl_Order[OrderID],tbl_Order[CustomerID])</f>
        <v>CUST0144</v>
      </c>
    </row>
    <row r="461" spans="1:9" x14ac:dyDescent="0.4">
      <c r="A461" t="s">
        <v>361</v>
      </c>
      <c r="B461" t="s">
        <v>132</v>
      </c>
      <c r="C461" t="str">
        <f>_xlfn.XLOOKUP(tbl_OrderProduct[[#This Row],[ProductID]],tbl_Product[ProductID],tbl_Product[Category])</f>
        <v>Strategy</v>
      </c>
      <c r="D461">
        <v>1</v>
      </c>
      <c r="E461" s="3">
        <f>_xlfn.XLOOKUP(tbl_OrderProduct[[#This Row],[ProductID]],tbl_Product[ProductID],tbl_Product[ListPrice])*tbl_OrderProduct[[#This Row],[Quantity]]</f>
        <v>16.5</v>
      </c>
      <c r="F461">
        <f>_xlfn.XLOOKUP(tbl_OrderProduct[[#This Row],[OrderID]],tbl_Order[OrderID],tbl_Order[Order Year])</f>
        <v>2017</v>
      </c>
      <c r="G461" t="str">
        <f>_xlfn.XLOOKUP(tbl_OrderProduct[[#This Row],[OrderID]],tbl_Order[OrderID],tbl_Order[Order Month Name])</f>
        <v>Feb</v>
      </c>
      <c r="H461" t="str">
        <f>_xlfn.XLOOKUP(tbl_OrderProduct[[#This Row],[ProductID]],tbl_Product[ProductID],tbl_Product[ProductName])</f>
        <v>Pax Excel</v>
      </c>
      <c r="I461" t="str">
        <f>_xlfn.XLOOKUP(tbl_OrderProduct[[#This Row],[OrderID]],tbl_Order[OrderID],tbl_Order[CustomerID])</f>
        <v>CUST0144</v>
      </c>
    </row>
    <row r="462" spans="1:9" x14ac:dyDescent="0.4">
      <c r="A462" t="s">
        <v>361</v>
      </c>
      <c r="B462" t="s">
        <v>143</v>
      </c>
      <c r="C462" t="str">
        <f>_xlfn.XLOOKUP(tbl_OrderProduct[[#This Row],[ProductID]],tbl_Product[ProductID],tbl_Product[Category])</f>
        <v>Party</v>
      </c>
      <c r="D462">
        <v>1</v>
      </c>
      <c r="E462" s="3">
        <f>_xlfn.XLOOKUP(tbl_OrderProduct[[#This Row],[ProductID]],tbl_Product[ProductID],tbl_Product[ListPrice])*tbl_OrderProduct[[#This Row],[Quantity]]</f>
        <v>21.95</v>
      </c>
      <c r="F462">
        <f>_xlfn.XLOOKUP(tbl_OrderProduct[[#This Row],[OrderID]],tbl_Order[OrderID],tbl_Order[Order Year])</f>
        <v>2017</v>
      </c>
      <c r="G462" t="str">
        <f>_xlfn.XLOOKUP(tbl_OrderProduct[[#This Row],[OrderID]],tbl_Order[OrderID],tbl_Order[Order Month Name])</f>
        <v>Feb</v>
      </c>
      <c r="H462" t="str">
        <f>_xlfn.XLOOKUP(tbl_OrderProduct[[#This Row],[ProductID]],tbl_Product[ProductID],tbl_Product[ProductName])</f>
        <v>Sheets of Nottingham</v>
      </c>
      <c r="I462" t="str">
        <f>_xlfn.XLOOKUP(tbl_OrderProduct[[#This Row],[OrderID]],tbl_Order[OrderID],tbl_Order[CustomerID])</f>
        <v>CUST0144</v>
      </c>
    </row>
    <row r="463" spans="1:9" x14ac:dyDescent="0.4">
      <c r="A463" t="s">
        <v>362</v>
      </c>
      <c r="B463" t="s">
        <v>11</v>
      </c>
      <c r="C463" t="str">
        <f>_xlfn.XLOOKUP(tbl_OrderProduct[[#This Row],[ProductID]],tbl_Product[ProductID],tbl_Product[Category])</f>
        <v>Adventure</v>
      </c>
      <c r="D463">
        <v>3</v>
      </c>
      <c r="E463" s="3">
        <f>_xlfn.XLOOKUP(tbl_OrderProduct[[#This Row],[ProductID]],tbl_Product[ProductID],tbl_Product[ListPrice])*tbl_OrderProduct[[#This Row],[Quantity]]</f>
        <v>59.849999999999994</v>
      </c>
      <c r="F463">
        <f>_xlfn.XLOOKUP(tbl_OrderProduct[[#This Row],[OrderID]],tbl_Order[OrderID],tbl_Order[Order Year])</f>
        <v>2017</v>
      </c>
      <c r="G463" t="str">
        <f>_xlfn.XLOOKUP(tbl_OrderProduct[[#This Row],[OrderID]],tbl_Order[OrderID],tbl_Order[Order Month Name])</f>
        <v>Feb</v>
      </c>
      <c r="H463" t="str">
        <f>_xlfn.XLOOKUP(tbl_OrderProduct[[#This Row],[ProductID]],tbl_Product[ProductID],tbl_Product[ProductName])</f>
        <v>Dungeons &amp; Datasets</v>
      </c>
      <c r="I463" t="str">
        <f>_xlfn.XLOOKUP(tbl_OrderProduct[[#This Row],[OrderID]],tbl_Order[OrderID],tbl_Order[CustomerID])</f>
        <v>CUST0414</v>
      </c>
    </row>
    <row r="464" spans="1:9" x14ac:dyDescent="0.4">
      <c r="A464" t="s">
        <v>362</v>
      </c>
      <c r="B464" t="s">
        <v>6</v>
      </c>
      <c r="C464" t="str">
        <f>_xlfn.XLOOKUP(tbl_OrderProduct[[#This Row],[ProductID]],tbl_Product[ProductID],tbl_Product[Category])</f>
        <v>Adventure</v>
      </c>
      <c r="D464">
        <v>1</v>
      </c>
      <c r="E464" s="3">
        <f>_xlfn.XLOOKUP(tbl_OrderProduct[[#This Row],[ProductID]],tbl_Product[ProductID],tbl_Product[ListPrice])*tbl_OrderProduct[[#This Row],[Quantity]]</f>
        <v>17</v>
      </c>
      <c r="F464">
        <f>_xlfn.XLOOKUP(tbl_OrderProduct[[#This Row],[OrderID]],tbl_Order[OrderID],tbl_Order[Order Year])</f>
        <v>2017</v>
      </c>
      <c r="G464" t="str">
        <f>_xlfn.XLOOKUP(tbl_OrderProduct[[#This Row],[OrderID]],tbl_Order[OrderID],tbl_Order[Order Month Name])</f>
        <v>Feb</v>
      </c>
      <c r="H464" t="str">
        <f>_xlfn.XLOOKUP(tbl_OrderProduct[[#This Row],[ProductID]],tbl_Product[ProductID],tbl_Product[ProductName])</f>
        <v>Pivot &amp; Paper</v>
      </c>
      <c r="I464" t="str">
        <f>_xlfn.XLOOKUP(tbl_OrderProduct[[#This Row],[OrderID]],tbl_Order[OrderID],tbl_Order[CustomerID])</f>
        <v>CUST0414</v>
      </c>
    </row>
    <row r="465" spans="1:9" x14ac:dyDescent="0.4">
      <c r="A465" t="s">
        <v>362</v>
      </c>
      <c r="B465" t="s">
        <v>132</v>
      </c>
      <c r="C465" t="str">
        <f>_xlfn.XLOOKUP(tbl_OrderProduct[[#This Row],[ProductID]],tbl_Product[ProductID],tbl_Product[Category])</f>
        <v>Strategy</v>
      </c>
      <c r="D465">
        <v>1</v>
      </c>
      <c r="E465" s="3">
        <f>_xlfn.XLOOKUP(tbl_OrderProduct[[#This Row],[ProductID]],tbl_Product[ProductID],tbl_Product[ListPrice])*tbl_OrderProduct[[#This Row],[Quantity]]</f>
        <v>16.5</v>
      </c>
      <c r="F465">
        <f>_xlfn.XLOOKUP(tbl_OrderProduct[[#This Row],[OrderID]],tbl_Order[OrderID],tbl_Order[Order Year])</f>
        <v>2017</v>
      </c>
      <c r="G465" t="str">
        <f>_xlfn.XLOOKUP(tbl_OrderProduct[[#This Row],[OrderID]],tbl_Order[OrderID],tbl_Order[Order Month Name])</f>
        <v>Feb</v>
      </c>
      <c r="H465" t="str">
        <f>_xlfn.XLOOKUP(tbl_OrderProduct[[#This Row],[ProductID]],tbl_Product[ProductID],tbl_Product[ProductName])</f>
        <v>Pax Excel</v>
      </c>
      <c r="I465" t="str">
        <f>_xlfn.XLOOKUP(tbl_OrderProduct[[#This Row],[OrderID]],tbl_Order[OrderID],tbl_Order[CustomerID])</f>
        <v>CUST0414</v>
      </c>
    </row>
    <row r="466" spans="1:9" x14ac:dyDescent="0.4">
      <c r="A466" t="s">
        <v>363</v>
      </c>
      <c r="B466" t="s">
        <v>140</v>
      </c>
      <c r="C466" t="str">
        <f>_xlfn.XLOOKUP(tbl_OrderProduct[[#This Row],[ProductID]],tbl_Product[ProductID],tbl_Product[Category])</f>
        <v>Strategy</v>
      </c>
      <c r="D466">
        <v>1</v>
      </c>
      <c r="E466" s="3">
        <f>_xlfn.XLOOKUP(tbl_OrderProduct[[#This Row],[ProductID]],tbl_Product[ProductID],tbl_Product[ListPrice])*tbl_OrderProduct[[#This Row],[Quantity]]</f>
        <v>63.49</v>
      </c>
      <c r="F466">
        <f>_xlfn.XLOOKUP(tbl_OrderProduct[[#This Row],[OrderID]],tbl_Order[OrderID],tbl_Order[Order Year])</f>
        <v>2017</v>
      </c>
      <c r="G466" t="str">
        <f>_xlfn.XLOOKUP(tbl_OrderProduct[[#This Row],[OrderID]],tbl_Order[OrderID],tbl_Order[Order Month Name])</f>
        <v>Mar</v>
      </c>
      <c r="H466" t="str">
        <f>_xlfn.XLOOKUP(tbl_OrderProduct[[#This Row],[ProductID]],tbl_Product[ProductID],tbl_Product[ProductName])</f>
        <v>The Castles of Mad King Lambda</v>
      </c>
      <c r="I466" t="str">
        <f>_xlfn.XLOOKUP(tbl_OrderProduct[[#This Row],[OrderID]],tbl_Order[OrderID],tbl_Order[CustomerID])</f>
        <v>CUST0123</v>
      </c>
    </row>
    <row r="467" spans="1:9" x14ac:dyDescent="0.4">
      <c r="A467" t="s">
        <v>363</v>
      </c>
      <c r="B467" t="s">
        <v>129</v>
      </c>
      <c r="C467" t="str">
        <f>_xlfn.XLOOKUP(tbl_OrderProduct[[#This Row],[ProductID]],tbl_Product[ProductID],tbl_Product[Category])</f>
        <v>Party</v>
      </c>
      <c r="D467">
        <v>1</v>
      </c>
      <c r="E467" s="3">
        <f>_xlfn.XLOOKUP(tbl_OrderProduct[[#This Row],[ProductID]],tbl_Product[ProductID],tbl_Product[ListPrice])*tbl_OrderProduct[[#This Row],[Quantity]]</f>
        <v>49.49</v>
      </c>
      <c r="F467">
        <f>_xlfn.XLOOKUP(tbl_OrderProduct[[#This Row],[OrderID]],tbl_Order[OrderID],tbl_Order[Order Year])</f>
        <v>2017</v>
      </c>
      <c r="G467" t="str">
        <f>_xlfn.XLOOKUP(tbl_OrderProduct[[#This Row],[OrderID]],tbl_Order[OrderID],tbl_Order[Order Month Name])</f>
        <v>Mar</v>
      </c>
      <c r="H467" t="str">
        <f>_xlfn.XLOOKUP(tbl_OrderProduct[[#This Row],[ProductID]],tbl_Product[ProductID],tbl_Product[ProductName])</f>
        <v>Fieldnames</v>
      </c>
      <c r="I467" t="str">
        <f>_xlfn.XLOOKUP(tbl_OrderProduct[[#This Row],[OrderID]],tbl_Order[OrderID],tbl_Order[CustomerID])</f>
        <v>CUST0123</v>
      </c>
    </row>
    <row r="468" spans="1:9" x14ac:dyDescent="0.4">
      <c r="A468" t="s">
        <v>363</v>
      </c>
      <c r="B468" t="s">
        <v>135</v>
      </c>
      <c r="C468" t="str">
        <f>_xlfn.XLOOKUP(tbl_OrderProduct[[#This Row],[ProductID]],tbl_Product[ProductID],tbl_Product[Category])</f>
        <v>Classic</v>
      </c>
      <c r="D468">
        <v>2</v>
      </c>
      <c r="E468" s="3">
        <f>_xlfn.XLOOKUP(tbl_OrderProduct[[#This Row],[ProductID]],tbl_Product[ProductID],tbl_Product[ListPrice])*tbl_OrderProduct[[#This Row],[Quantity]]</f>
        <v>33.979999999999997</v>
      </c>
      <c r="F468">
        <f>_xlfn.XLOOKUP(tbl_OrderProduct[[#This Row],[OrderID]],tbl_Order[OrderID],tbl_Order[Order Year])</f>
        <v>2017</v>
      </c>
      <c r="G468" t="str">
        <f>_xlfn.XLOOKUP(tbl_OrderProduct[[#This Row],[OrderID]],tbl_Order[OrderID],tbl_Order[Order Month Name])</f>
        <v>Mar</v>
      </c>
      <c r="H468" t="str">
        <f>_xlfn.XLOOKUP(tbl_OrderProduct[[#This Row],[ProductID]],tbl_Product[ProductID],tbl_Product[ProductName])</f>
        <v>Monopoly: Pivot Table Edition</v>
      </c>
      <c r="I468" t="str">
        <f>_xlfn.XLOOKUP(tbl_OrderProduct[[#This Row],[OrderID]],tbl_Order[OrderID],tbl_Order[CustomerID])</f>
        <v>CUST0123</v>
      </c>
    </row>
    <row r="469" spans="1:9" x14ac:dyDescent="0.4">
      <c r="A469" t="s">
        <v>363</v>
      </c>
      <c r="B469" t="s">
        <v>158</v>
      </c>
      <c r="C469" t="str">
        <f>_xlfn.XLOOKUP(tbl_OrderProduct[[#This Row],[ProductID]],tbl_Product[ProductID],tbl_Product[Category])</f>
        <v>Classic</v>
      </c>
      <c r="D469">
        <v>2</v>
      </c>
      <c r="E469" s="3">
        <f>_xlfn.XLOOKUP(tbl_OrderProduct[[#This Row],[ProductID]],tbl_Product[ProductID],tbl_Product[ListPrice])*tbl_OrderProduct[[#This Row],[Quantity]]</f>
        <v>90</v>
      </c>
      <c r="F469">
        <f>_xlfn.XLOOKUP(tbl_OrderProduct[[#This Row],[OrderID]],tbl_Order[OrderID],tbl_Order[Order Year])</f>
        <v>2017</v>
      </c>
      <c r="G469" t="str">
        <f>_xlfn.XLOOKUP(tbl_OrderProduct[[#This Row],[OrderID]],tbl_Order[OrderID],tbl_Order[Order Month Name])</f>
        <v>Mar</v>
      </c>
      <c r="H469" t="str">
        <f>_xlfn.XLOOKUP(tbl_OrderProduct[[#This Row],[ProductID]],tbl_Product[ProductID],tbl_Product[ProductName])</f>
        <v>Carcassone: Financial Quarters</v>
      </c>
      <c r="I469" t="str">
        <f>_xlfn.XLOOKUP(tbl_OrderProduct[[#This Row],[OrderID]],tbl_Order[OrderID],tbl_Order[CustomerID])</f>
        <v>CUST0123</v>
      </c>
    </row>
    <row r="470" spans="1:9" x14ac:dyDescent="0.4">
      <c r="A470" t="s">
        <v>364</v>
      </c>
      <c r="B470" t="s">
        <v>135</v>
      </c>
      <c r="C470" t="str">
        <f>_xlfn.XLOOKUP(tbl_OrderProduct[[#This Row],[ProductID]],tbl_Product[ProductID],tbl_Product[Category])</f>
        <v>Classic</v>
      </c>
      <c r="D470">
        <v>2</v>
      </c>
      <c r="E470" s="3">
        <f>_xlfn.XLOOKUP(tbl_OrderProduct[[#This Row],[ProductID]],tbl_Product[ProductID],tbl_Product[ListPrice])*tbl_OrderProduct[[#This Row],[Quantity]]</f>
        <v>33.979999999999997</v>
      </c>
      <c r="F470">
        <f>_xlfn.XLOOKUP(tbl_OrderProduct[[#This Row],[OrderID]],tbl_Order[OrderID],tbl_Order[Order Year])</f>
        <v>2017</v>
      </c>
      <c r="G470" t="str">
        <f>_xlfn.XLOOKUP(tbl_OrderProduct[[#This Row],[OrderID]],tbl_Order[OrderID],tbl_Order[Order Month Name])</f>
        <v>Mar</v>
      </c>
      <c r="H470" t="str">
        <f>_xlfn.XLOOKUP(tbl_OrderProduct[[#This Row],[ProductID]],tbl_Product[ProductID],tbl_Product[ProductName])</f>
        <v>Monopoly: Pivot Table Edition</v>
      </c>
      <c r="I470" t="str">
        <f>_xlfn.XLOOKUP(tbl_OrderProduct[[#This Row],[OrderID]],tbl_Order[OrderID],tbl_Order[CustomerID])</f>
        <v>CUST0192</v>
      </c>
    </row>
    <row r="471" spans="1:9" x14ac:dyDescent="0.4">
      <c r="A471" t="s">
        <v>364</v>
      </c>
      <c r="B471" t="s">
        <v>159</v>
      </c>
      <c r="C471" t="str">
        <f>_xlfn.XLOOKUP(tbl_OrderProduct[[#This Row],[ProductID]],tbl_Product[ProductID],tbl_Product[Category])</f>
        <v>Strategy</v>
      </c>
      <c r="D471">
        <v>3</v>
      </c>
      <c r="E471" s="3">
        <f>_xlfn.XLOOKUP(tbl_OrderProduct[[#This Row],[ProductID]],tbl_Product[ProductID],tbl_Product[ListPrice])*tbl_OrderProduct[[#This Row],[Quantity]]</f>
        <v>174</v>
      </c>
      <c r="F471">
        <f>_xlfn.XLOOKUP(tbl_OrderProduct[[#This Row],[OrderID]],tbl_Order[OrderID],tbl_Order[Order Year])</f>
        <v>2017</v>
      </c>
      <c r="G471" t="str">
        <f>_xlfn.XLOOKUP(tbl_OrderProduct[[#This Row],[OrderID]],tbl_Order[OrderID],tbl_Order[Order Month Name])</f>
        <v>Mar</v>
      </c>
      <c r="H471" t="str">
        <f>_xlfn.XLOOKUP(tbl_OrderProduct[[#This Row],[ProductID]],tbl_Product[ProductID],tbl_Product[ProductName])</f>
        <v>Welcome To … The Dashboard</v>
      </c>
      <c r="I471" t="str">
        <f>_xlfn.XLOOKUP(tbl_OrderProduct[[#This Row],[OrderID]],tbl_Order[OrderID],tbl_Order[CustomerID])</f>
        <v>CUST0192</v>
      </c>
    </row>
    <row r="472" spans="1:9" x14ac:dyDescent="0.4">
      <c r="A472" t="s">
        <v>365</v>
      </c>
      <c r="B472" t="s">
        <v>7</v>
      </c>
      <c r="C472" t="str">
        <f>_xlfn.XLOOKUP(tbl_OrderProduct[[#This Row],[ProductID]],tbl_Product[ProductID],tbl_Product[Category])</f>
        <v>Strategy</v>
      </c>
      <c r="D472">
        <v>1</v>
      </c>
      <c r="E472" s="3">
        <f>_xlfn.XLOOKUP(tbl_OrderProduct[[#This Row],[ProductID]],tbl_Product[ProductID],tbl_Product[ListPrice])*tbl_OrderProduct[[#This Row],[Quantity]]</f>
        <v>53</v>
      </c>
      <c r="F472">
        <f>_xlfn.XLOOKUP(tbl_OrderProduct[[#This Row],[OrderID]],tbl_Order[OrderID],tbl_Order[Order Year])</f>
        <v>2017</v>
      </c>
      <c r="G472" t="str">
        <f>_xlfn.XLOOKUP(tbl_OrderProduct[[#This Row],[OrderID]],tbl_Order[OrderID],tbl_Order[Order Month Name])</f>
        <v>Mar</v>
      </c>
      <c r="H472" t="str">
        <f>_xlfn.XLOOKUP(tbl_OrderProduct[[#This Row],[ProductID]],tbl_Product[ProductID],tbl_Product[ProductName])</f>
        <v>Evercell</v>
      </c>
      <c r="I472" t="str">
        <f>_xlfn.XLOOKUP(tbl_OrderProduct[[#This Row],[OrderID]],tbl_Order[OrderID],tbl_Order[CustomerID])</f>
        <v>CUST0169</v>
      </c>
    </row>
    <row r="473" spans="1:9" x14ac:dyDescent="0.4">
      <c r="A473" t="s">
        <v>365</v>
      </c>
      <c r="B473" t="s">
        <v>141</v>
      </c>
      <c r="C473" t="str">
        <f>_xlfn.XLOOKUP(tbl_OrderProduct[[#This Row],[ProductID]],tbl_Product[ProductID],tbl_Product[Category])</f>
        <v>Strategy</v>
      </c>
      <c r="D473">
        <v>1</v>
      </c>
      <c r="E473" s="3">
        <f>_xlfn.XLOOKUP(tbl_OrderProduct[[#This Row],[ProductID]],tbl_Product[ProductID],tbl_Product[ListPrice])*tbl_OrderProduct[[#This Row],[Quantity]]</f>
        <v>24</v>
      </c>
      <c r="F473">
        <f>_xlfn.XLOOKUP(tbl_OrderProduct[[#This Row],[OrderID]],tbl_Order[OrderID],tbl_Order[Order Year])</f>
        <v>2017</v>
      </c>
      <c r="G473" t="str">
        <f>_xlfn.XLOOKUP(tbl_OrderProduct[[#This Row],[OrderID]],tbl_Order[OrderID],tbl_Order[Order Month Name])</f>
        <v>Mar</v>
      </c>
      <c r="H473" t="str">
        <f>_xlfn.XLOOKUP(tbl_OrderProduct[[#This Row],[ProductID]],tbl_Product[ProductID],tbl_Product[ProductName])</f>
        <v>Wingspanalytics</v>
      </c>
      <c r="I473" t="str">
        <f>_xlfn.XLOOKUP(tbl_OrderProduct[[#This Row],[OrderID]],tbl_Order[OrderID],tbl_Order[CustomerID])</f>
        <v>CUST0169</v>
      </c>
    </row>
    <row r="474" spans="1:9" x14ac:dyDescent="0.4">
      <c r="A474" t="s">
        <v>366</v>
      </c>
      <c r="B474" t="s">
        <v>165</v>
      </c>
      <c r="C474" t="str">
        <f>_xlfn.XLOOKUP(tbl_OrderProduct[[#This Row],[ProductID]],tbl_Product[ProductID],tbl_Product[Category])</f>
        <v>Party</v>
      </c>
      <c r="D474">
        <v>1</v>
      </c>
      <c r="E474" s="3">
        <f>_xlfn.XLOOKUP(tbl_OrderProduct[[#This Row],[ProductID]],tbl_Product[ProductID],tbl_Product[ListPrice])*tbl_OrderProduct[[#This Row],[Quantity]]</f>
        <v>26.49</v>
      </c>
      <c r="F474">
        <f>_xlfn.XLOOKUP(tbl_OrderProduct[[#This Row],[OrderID]],tbl_Order[OrderID],tbl_Order[Order Year])</f>
        <v>2017</v>
      </c>
      <c r="G474" t="str">
        <f>_xlfn.XLOOKUP(tbl_OrderProduct[[#This Row],[OrderID]],tbl_Order[OrderID],tbl_Order[Order Month Name])</f>
        <v>Mar</v>
      </c>
      <c r="H474" t="str">
        <f>_xlfn.XLOOKUP(tbl_OrderProduct[[#This Row],[ProductID]],tbl_Product[ProductID],tbl_Product[ProductName])</f>
        <v>Dashboard Wavelength</v>
      </c>
      <c r="I474" t="str">
        <f>_xlfn.XLOOKUP(tbl_OrderProduct[[#This Row],[OrderID]],tbl_Order[OrderID],tbl_Order[CustomerID])</f>
        <v>CUST0216</v>
      </c>
    </row>
    <row r="475" spans="1:9" x14ac:dyDescent="0.4">
      <c r="A475" t="s">
        <v>366</v>
      </c>
      <c r="B475" t="s">
        <v>2</v>
      </c>
      <c r="C475" t="str">
        <f>_xlfn.XLOOKUP(tbl_OrderProduct[[#This Row],[ProductID]],tbl_Product[ProductID],tbl_Product[Category])</f>
        <v>Strategy</v>
      </c>
      <c r="D475">
        <v>1</v>
      </c>
      <c r="E475" s="3">
        <f>_xlfn.XLOOKUP(tbl_OrderProduct[[#This Row],[ProductID]],tbl_Product[ProductID],tbl_Product[ListPrice])*tbl_OrderProduct[[#This Row],[Quantity]]</f>
        <v>12.95</v>
      </c>
      <c r="F475">
        <f>_xlfn.XLOOKUP(tbl_OrderProduct[[#This Row],[OrderID]],tbl_Order[OrderID],tbl_Order[Order Year])</f>
        <v>2017</v>
      </c>
      <c r="G475" t="str">
        <f>_xlfn.XLOOKUP(tbl_OrderProduct[[#This Row],[OrderID]],tbl_Order[OrderID],tbl_Order[Order Month Name])</f>
        <v>Mar</v>
      </c>
      <c r="H475" t="str">
        <f>_xlfn.XLOOKUP(tbl_OrderProduct[[#This Row],[ProductID]],tbl_Product[ProductID],tbl_Product[ProductName])</f>
        <v>DAX Machina</v>
      </c>
      <c r="I475" t="str">
        <f>_xlfn.XLOOKUP(tbl_OrderProduct[[#This Row],[OrderID]],tbl_Order[OrderID],tbl_Order[CustomerID])</f>
        <v>CUST0216</v>
      </c>
    </row>
    <row r="476" spans="1:9" x14ac:dyDescent="0.4">
      <c r="A476" t="s">
        <v>366</v>
      </c>
      <c r="B476" t="s">
        <v>145</v>
      </c>
      <c r="C476" t="str">
        <f>_xlfn.XLOOKUP(tbl_OrderProduct[[#This Row],[ProductID]],tbl_Product[ProductID],tbl_Product[Category])</f>
        <v>Adventure</v>
      </c>
      <c r="D476">
        <v>1</v>
      </c>
      <c r="E476" s="3">
        <f>_xlfn.XLOOKUP(tbl_OrderProduct[[#This Row],[ProductID]],tbl_Product[ProductID],tbl_Product[ListPrice])*tbl_OrderProduct[[#This Row],[Quantity]]</f>
        <v>40.5</v>
      </c>
      <c r="F476">
        <f>_xlfn.XLOOKUP(tbl_OrderProduct[[#This Row],[OrderID]],tbl_Order[OrderID],tbl_Order[Order Year])</f>
        <v>2017</v>
      </c>
      <c r="G476" t="str">
        <f>_xlfn.XLOOKUP(tbl_OrderProduct[[#This Row],[OrderID]],tbl_Order[OrderID],tbl_Order[Order Month Name])</f>
        <v>Mar</v>
      </c>
      <c r="H476" t="str">
        <f>_xlfn.XLOOKUP(tbl_OrderProduct[[#This Row],[ProductID]],tbl_Product[ProductID],tbl_Product[ProductName])</f>
        <v>Audit Call of Cthulhu</v>
      </c>
      <c r="I476" t="str">
        <f>_xlfn.XLOOKUP(tbl_OrderProduct[[#This Row],[OrderID]],tbl_Order[OrderID],tbl_Order[CustomerID])</f>
        <v>CUST0216</v>
      </c>
    </row>
    <row r="477" spans="1:9" x14ac:dyDescent="0.4">
      <c r="A477" t="s">
        <v>366</v>
      </c>
      <c r="B477" t="s">
        <v>137</v>
      </c>
      <c r="C477" t="str">
        <f>_xlfn.XLOOKUP(tbl_OrderProduct[[#This Row],[ProductID]],tbl_Product[ProductID],tbl_Product[Category])</f>
        <v>Classic</v>
      </c>
      <c r="D477">
        <v>3</v>
      </c>
      <c r="E477" s="3">
        <f>_xlfn.XLOOKUP(tbl_OrderProduct[[#This Row],[ProductID]],tbl_Product[ProductID],tbl_Product[ListPrice])*tbl_OrderProduct[[#This Row],[Quantity]]</f>
        <v>212.96999999999997</v>
      </c>
      <c r="F477">
        <f>_xlfn.XLOOKUP(tbl_OrderProduct[[#This Row],[OrderID]],tbl_Order[OrderID],tbl_Order[Order Year])</f>
        <v>2017</v>
      </c>
      <c r="G477" t="str">
        <f>_xlfn.XLOOKUP(tbl_OrderProduct[[#This Row],[OrderID]],tbl_Order[OrderID],tbl_Order[Order Month Name])</f>
        <v>Mar</v>
      </c>
      <c r="H477" t="str">
        <f>_xlfn.XLOOKUP(tbl_OrderProduct[[#This Row],[ProductID]],tbl_Product[ProductID],tbl_Product[ProductName])</f>
        <v>Ticket to Ride: Financial Express</v>
      </c>
      <c r="I477" t="str">
        <f>_xlfn.XLOOKUP(tbl_OrderProduct[[#This Row],[OrderID]],tbl_Order[OrderID],tbl_Order[CustomerID])</f>
        <v>CUST0216</v>
      </c>
    </row>
    <row r="478" spans="1:9" x14ac:dyDescent="0.4">
      <c r="A478" t="s">
        <v>366</v>
      </c>
      <c r="B478" t="s">
        <v>131</v>
      </c>
      <c r="C478" t="str">
        <f>_xlfn.XLOOKUP(tbl_OrderProduct[[#This Row],[ProductID]],tbl_Product[ProductID],tbl_Product[Category])</f>
        <v>Strategy</v>
      </c>
      <c r="D478">
        <v>1</v>
      </c>
      <c r="E478" s="3">
        <f>_xlfn.XLOOKUP(tbl_OrderProduct[[#This Row],[ProductID]],tbl_Product[ProductID],tbl_Product[ListPrice])*tbl_OrderProduct[[#This Row],[Quantity]]</f>
        <v>49</v>
      </c>
      <c r="F478">
        <f>_xlfn.XLOOKUP(tbl_OrderProduct[[#This Row],[OrderID]],tbl_Order[OrderID],tbl_Order[Order Year])</f>
        <v>2017</v>
      </c>
      <c r="G478" t="str">
        <f>_xlfn.XLOOKUP(tbl_OrderProduct[[#This Row],[OrderID]],tbl_Order[OrderID],tbl_Order[Order Month Name])</f>
        <v>Mar</v>
      </c>
      <c r="H478" t="str">
        <f>_xlfn.XLOOKUP(tbl_OrderProduct[[#This Row],[ProductID]],tbl_Product[ProductID],tbl_Product[ProductName])</f>
        <v>7 Chart Wonders</v>
      </c>
      <c r="I478" t="str">
        <f>_xlfn.XLOOKUP(tbl_OrderProduct[[#This Row],[OrderID]],tbl_Order[OrderID],tbl_Order[CustomerID])</f>
        <v>CUST0216</v>
      </c>
    </row>
    <row r="479" spans="1:9" x14ac:dyDescent="0.4">
      <c r="A479" t="s">
        <v>367</v>
      </c>
      <c r="B479" t="s">
        <v>161</v>
      </c>
      <c r="C479" t="str">
        <f>_xlfn.XLOOKUP(tbl_OrderProduct[[#This Row],[ProductID]],tbl_Product[ProductID],tbl_Product[Category])</f>
        <v>Strategy</v>
      </c>
      <c r="D479">
        <v>1</v>
      </c>
      <c r="E479" s="3">
        <f>_xlfn.XLOOKUP(tbl_OrderProduct[[#This Row],[ProductID]],tbl_Product[ProductID],tbl_Product[ListPrice])*tbl_OrderProduct[[#This Row],[Quantity]]</f>
        <v>55.95</v>
      </c>
      <c r="F479">
        <f>_xlfn.XLOOKUP(tbl_OrderProduct[[#This Row],[OrderID]],tbl_Order[OrderID],tbl_Order[Order Year])</f>
        <v>2017</v>
      </c>
      <c r="G479" t="str">
        <f>_xlfn.XLOOKUP(tbl_OrderProduct[[#This Row],[OrderID]],tbl_Order[OrderID],tbl_Order[Order Month Name])</f>
        <v>Mar</v>
      </c>
      <c r="H479" t="str">
        <f>_xlfn.XLOOKUP(tbl_OrderProduct[[#This Row],[ProductID]],tbl_Product[ProductID],tbl_Product[ProductName])</f>
        <v>The Quacks of Quarterburg</v>
      </c>
      <c r="I479" t="str">
        <f>_xlfn.XLOOKUP(tbl_OrderProduct[[#This Row],[OrderID]],tbl_Order[OrderID],tbl_Order[CustomerID])</f>
        <v>CUST1208</v>
      </c>
    </row>
    <row r="480" spans="1:9" x14ac:dyDescent="0.4">
      <c r="A480" t="s">
        <v>367</v>
      </c>
      <c r="B480" t="s">
        <v>6</v>
      </c>
      <c r="C480" t="str">
        <f>_xlfn.XLOOKUP(tbl_OrderProduct[[#This Row],[ProductID]],tbl_Product[ProductID],tbl_Product[Category])</f>
        <v>Adventure</v>
      </c>
      <c r="D480">
        <v>1</v>
      </c>
      <c r="E480" s="3">
        <f>_xlfn.XLOOKUP(tbl_OrderProduct[[#This Row],[ProductID]],tbl_Product[ProductID],tbl_Product[ListPrice])*tbl_OrderProduct[[#This Row],[Quantity]]</f>
        <v>17</v>
      </c>
      <c r="F480">
        <f>_xlfn.XLOOKUP(tbl_OrderProduct[[#This Row],[OrderID]],tbl_Order[OrderID],tbl_Order[Order Year])</f>
        <v>2017</v>
      </c>
      <c r="G480" t="str">
        <f>_xlfn.XLOOKUP(tbl_OrderProduct[[#This Row],[OrderID]],tbl_Order[OrderID],tbl_Order[Order Month Name])</f>
        <v>Mar</v>
      </c>
      <c r="H480" t="str">
        <f>_xlfn.XLOOKUP(tbl_OrderProduct[[#This Row],[ProductID]],tbl_Product[ProductID],tbl_Product[ProductName])</f>
        <v>Pivot &amp; Paper</v>
      </c>
      <c r="I480" t="str">
        <f>_xlfn.XLOOKUP(tbl_OrderProduct[[#This Row],[OrderID]],tbl_Order[OrderID],tbl_Order[CustomerID])</f>
        <v>CUST1208</v>
      </c>
    </row>
    <row r="481" spans="1:9" x14ac:dyDescent="0.4">
      <c r="A481" t="s">
        <v>368</v>
      </c>
      <c r="B481" t="s">
        <v>139</v>
      </c>
      <c r="C481" t="str">
        <f>_xlfn.XLOOKUP(tbl_OrderProduct[[#This Row],[ProductID]],tbl_Product[ProductID],tbl_Product[Category])</f>
        <v>Strategy</v>
      </c>
      <c r="D481">
        <v>1</v>
      </c>
      <c r="E481" s="3">
        <f>_xlfn.XLOOKUP(tbl_OrderProduct[[#This Row],[ProductID]],tbl_Product[ProductID],tbl_Product[ListPrice])*tbl_OrderProduct[[#This Row],[Quantity]]</f>
        <v>54.99</v>
      </c>
      <c r="F481">
        <f>_xlfn.XLOOKUP(tbl_OrderProduct[[#This Row],[OrderID]],tbl_Order[OrderID],tbl_Order[Order Year])</f>
        <v>2017</v>
      </c>
      <c r="G481" t="str">
        <f>_xlfn.XLOOKUP(tbl_OrderProduct[[#This Row],[OrderID]],tbl_Order[OrderID],tbl_Order[Order Month Name])</f>
        <v>Mar</v>
      </c>
      <c r="H481" t="str">
        <f>_xlfn.XLOOKUP(tbl_OrderProduct[[#This Row],[ProductID]],tbl_Product[ProductID],tbl_Product[ProductName])</f>
        <v>Azul: Pie Chart Edition</v>
      </c>
      <c r="I481" t="str">
        <f>_xlfn.XLOOKUP(tbl_OrderProduct[[#This Row],[OrderID]],tbl_Order[OrderID],tbl_Order[CustomerID])</f>
        <v>CUST0724</v>
      </c>
    </row>
    <row r="482" spans="1:9" x14ac:dyDescent="0.4">
      <c r="A482" t="s">
        <v>368</v>
      </c>
      <c r="B482" t="s">
        <v>11</v>
      </c>
      <c r="C482" t="str">
        <f>_xlfn.XLOOKUP(tbl_OrderProduct[[#This Row],[ProductID]],tbl_Product[ProductID],tbl_Product[Category])</f>
        <v>Adventure</v>
      </c>
      <c r="D482">
        <v>1</v>
      </c>
      <c r="E482" s="3">
        <f>_xlfn.XLOOKUP(tbl_OrderProduct[[#This Row],[ProductID]],tbl_Product[ProductID],tbl_Product[ListPrice])*tbl_OrderProduct[[#This Row],[Quantity]]</f>
        <v>19.95</v>
      </c>
      <c r="F482">
        <f>_xlfn.XLOOKUP(tbl_OrderProduct[[#This Row],[OrderID]],tbl_Order[OrderID],tbl_Order[Order Year])</f>
        <v>2017</v>
      </c>
      <c r="G482" t="str">
        <f>_xlfn.XLOOKUP(tbl_OrderProduct[[#This Row],[OrderID]],tbl_Order[OrderID],tbl_Order[Order Month Name])</f>
        <v>Mar</v>
      </c>
      <c r="H482" t="str">
        <f>_xlfn.XLOOKUP(tbl_OrderProduct[[#This Row],[ProductID]],tbl_Product[ProductID],tbl_Product[ProductName])</f>
        <v>Dungeons &amp; Datasets</v>
      </c>
      <c r="I482" t="str">
        <f>_xlfn.XLOOKUP(tbl_OrderProduct[[#This Row],[OrderID]],tbl_Order[OrderID],tbl_Order[CustomerID])</f>
        <v>CUST0724</v>
      </c>
    </row>
    <row r="483" spans="1:9" x14ac:dyDescent="0.4">
      <c r="A483" t="s">
        <v>368</v>
      </c>
      <c r="B483" t="s">
        <v>161</v>
      </c>
      <c r="C483" t="str">
        <f>_xlfn.XLOOKUP(tbl_OrderProduct[[#This Row],[ProductID]],tbl_Product[ProductID],tbl_Product[Category])</f>
        <v>Strategy</v>
      </c>
      <c r="D483">
        <v>1</v>
      </c>
      <c r="E483" s="3">
        <f>_xlfn.XLOOKUP(tbl_OrderProduct[[#This Row],[ProductID]],tbl_Product[ProductID],tbl_Product[ListPrice])*tbl_OrderProduct[[#This Row],[Quantity]]</f>
        <v>55.95</v>
      </c>
      <c r="F483">
        <f>_xlfn.XLOOKUP(tbl_OrderProduct[[#This Row],[OrderID]],tbl_Order[OrderID],tbl_Order[Order Year])</f>
        <v>2017</v>
      </c>
      <c r="G483" t="str">
        <f>_xlfn.XLOOKUP(tbl_OrderProduct[[#This Row],[OrderID]],tbl_Order[OrderID],tbl_Order[Order Month Name])</f>
        <v>Mar</v>
      </c>
      <c r="H483" t="str">
        <f>_xlfn.XLOOKUP(tbl_OrderProduct[[#This Row],[ProductID]],tbl_Product[ProductID],tbl_Product[ProductName])</f>
        <v>The Quacks of Quarterburg</v>
      </c>
      <c r="I483" t="str">
        <f>_xlfn.XLOOKUP(tbl_OrderProduct[[#This Row],[OrderID]],tbl_Order[OrderID],tbl_Order[CustomerID])</f>
        <v>CUST0724</v>
      </c>
    </row>
    <row r="484" spans="1:9" x14ac:dyDescent="0.4">
      <c r="A484" t="s">
        <v>368</v>
      </c>
      <c r="B484" t="s">
        <v>140</v>
      </c>
      <c r="C484" t="str">
        <f>_xlfn.XLOOKUP(tbl_OrderProduct[[#This Row],[ProductID]],tbl_Product[ProductID],tbl_Product[Category])</f>
        <v>Strategy</v>
      </c>
      <c r="D484">
        <v>1</v>
      </c>
      <c r="E484" s="3">
        <f>_xlfn.XLOOKUP(tbl_OrderProduct[[#This Row],[ProductID]],tbl_Product[ProductID],tbl_Product[ListPrice])*tbl_OrderProduct[[#This Row],[Quantity]]</f>
        <v>63.49</v>
      </c>
      <c r="F484">
        <f>_xlfn.XLOOKUP(tbl_OrderProduct[[#This Row],[OrderID]],tbl_Order[OrderID],tbl_Order[Order Year])</f>
        <v>2017</v>
      </c>
      <c r="G484" t="str">
        <f>_xlfn.XLOOKUP(tbl_OrderProduct[[#This Row],[OrderID]],tbl_Order[OrderID],tbl_Order[Order Month Name])</f>
        <v>Mar</v>
      </c>
      <c r="H484" t="str">
        <f>_xlfn.XLOOKUP(tbl_OrderProduct[[#This Row],[ProductID]],tbl_Product[ProductID],tbl_Product[ProductName])</f>
        <v>The Castles of Mad King Lambda</v>
      </c>
      <c r="I484" t="str">
        <f>_xlfn.XLOOKUP(tbl_OrderProduct[[#This Row],[OrderID]],tbl_Order[OrderID],tbl_Order[CustomerID])</f>
        <v>CUST0724</v>
      </c>
    </row>
    <row r="485" spans="1:9" x14ac:dyDescent="0.4">
      <c r="A485" t="s">
        <v>369</v>
      </c>
      <c r="B485" t="s">
        <v>131</v>
      </c>
      <c r="C485" t="str">
        <f>_xlfn.XLOOKUP(tbl_OrderProduct[[#This Row],[ProductID]],tbl_Product[ProductID],tbl_Product[Category])</f>
        <v>Strategy</v>
      </c>
      <c r="D485">
        <v>1</v>
      </c>
      <c r="E485" s="3">
        <f>_xlfn.XLOOKUP(tbl_OrderProduct[[#This Row],[ProductID]],tbl_Product[ProductID],tbl_Product[ListPrice])*tbl_OrderProduct[[#This Row],[Quantity]]</f>
        <v>49</v>
      </c>
      <c r="F485">
        <f>_xlfn.XLOOKUP(tbl_OrderProduct[[#This Row],[OrderID]],tbl_Order[OrderID],tbl_Order[Order Year])</f>
        <v>2017</v>
      </c>
      <c r="G485" t="str">
        <f>_xlfn.XLOOKUP(tbl_OrderProduct[[#This Row],[OrderID]],tbl_Order[OrderID],tbl_Order[Order Month Name])</f>
        <v>Mar</v>
      </c>
      <c r="H485" t="str">
        <f>_xlfn.XLOOKUP(tbl_OrderProduct[[#This Row],[ProductID]],tbl_Product[ProductID],tbl_Product[ProductName])</f>
        <v>7 Chart Wonders</v>
      </c>
      <c r="I485" t="str">
        <f>_xlfn.XLOOKUP(tbl_OrderProduct[[#This Row],[OrderID]],tbl_Order[OrderID],tbl_Order[CustomerID])</f>
        <v>CUST0301</v>
      </c>
    </row>
    <row r="486" spans="1:9" x14ac:dyDescent="0.4">
      <c r="A486" t="s">
        <v>370</v>
      </c>
      <c r="B486" t="s">
        <v>139</v>
      </c>
      <c r="C486" t="str">
        <f>_xlfn.XLOOKUP(tbl_OrderProduct[[#This Row],[ProductID]],tbl_Product[ProductID],tbl_Product[Category])</f>
        <v>Strategy</v>
      </c>
      <c r="D486">
        <v>1</v>
      </c>
      <c r="E486" s="3">
        <f>_xlfn.XLOOKUP(tbl_OrderProduct[[#This Row],[ProductID]],tbl_Product[ProductID],tbl_Product[ListPrice])*tbl_OrderProduct[[#This Row],[Quantity]]</f>
        <v>54.99</v>
      </c>
      <c r="F486">
        <f>_xlfn.XLOOKUP(tbl_OrderProduct[[#This Row],[OrderID]],tbl_Order[OrderID],tbl_Order[Order Year])</f>
        <v>2017</v>
      </c>
      <c r="G486" t="str">
        <f>_xlfn.XLOOKUP(tbl_OrderProduct[[#This Row],[OrderID]],tbl_Order[OrderID],tbl_Order[Order Month Name])</f>
        <v>Mar</v>
      </c>
      <c r="H486" t="str">
        <f>_xlfn.XLOOKUP(tbl_OrderProduct[[#This Row],[ProductID]],tbl_Product[ProductID],tbl_Product[ProductName])</f>
        <v>Azul: Pie Chart Edition</v>
      </c>
      <c r="I486" t="str">
        <f>_xlfn.XLOOKUP(tbl_OrderProduct[[#This Row],[OrderID]],tbl_Order[OrderID],tbl_Order[CustomerID])</f>
        <v>CUST0065</v>
      </c>
    </row>
    <row r="487" spans="1:9" x14ac:dyDescent="0.4">
      <c r="A487" t="s">
        <v>370</v>
      </c>
      <c r="B487" t="s">
        <v>152</v>
      </c>
      <c r="C487" t="str">
        <f>_xlfn.XLOOKUP(tbl_OrderProduct[[#This Row],[ProductID]],tbl_Product[ProductID],tbl_Product[Category])</f>
        <v>Party</v>
      </c>
      <c r="D487">
        <v>3</v>
      </c>
      <c r="E487" s="3">
        <f>_xlfn.XLOOKUP(tbl_OrderProduct[[#This Row],[ProductID]],tbl_Product[ProductID],tbl_Product[ListPrice])*tbl_OrderProduct[[#This Row],[Quantity]]</f>
        <v>179.85000000000002</v>
      </c>
      <c r="F487">
        <f>_xlfn.XLOOKUP(tbl_OrderProduct[[#This Row],[OrderID]],tbl_Order[OrderID],tbl_Order[Order Year])</f>
        <v>2017</v>
      </c>
      <c r="G487" t="str">
        <f>_xlfn.XLOOKUP(tbl_OrderProduct[[#This Row],[OrderID]],tbl_Order[OrderID],tbl_Order[Order Month Name])</f>
        <v>Mar</v>
      </c>
      <c r="H487" t="str">
        <f>_xlfn.XLOOKUP(tbl_OrderProduct[[#This Row],[ProductID]],tbl_Product[ProductID],tbl_Product[ProductName])</f>
        <v>Formulate!</v>
      </c>
      <c r="I487" t="str">
        <f>_xlfn.XLOOKUP(tbl_OrderProduct[[#This Row],[OrderID]],tbl_Order[OrderID],tbl_Order[CustomerID])</f>
        <v>CUST0065</v>
      </c>
    </row>
    <row r="488" spans="1:9" x14ac:dyDescent="0.4">
      <c r="A488" t="s">
        <v>370</v>
      </c>
      <c r="B488" t="s">
        <v>134</v>
      </c>
      <c r="C488" t="str">
        <f>_xlfn.XLOOKUP(tbl_OrderProduct[[#This Row],[ProductID]],tbl_Product[ProductID],tbl_Product[Category])</f>
        <v>Co-op</v>
      </c>
      <c r="D488">
        <v>1</v>
      </c>
      <c r="E488" s="3">
        <f>_xlfn.XLOOKUP(tbl_OrderProduct[[#This Row],[ProductID]],tbl_Product[ProductID],tbl_Product[ListPrice])*tbl_OrderProduct[[#This Row],[Quantity]]</f>
        <v>33.5</v>
      </c>
      <c r="F488">
        <f>_xlfn.XLOOKUP(tbl_OrderProduct[[#This Row],[OrderID]],tbl_Order[OrderID],tbl_Order[Order Year])</f>
        <v>2017</v>
      </c>
      <c r="G488" t="str">
        <f>_xlfn.XLOOKUP(tbl_OrderProduct[[#This Row],[OrderID]],tbl_Order[OrderID],tbl_Order[Order Month Name])</f>
        <v>Mar</v>
      </c>
      <c r="H488" t="str">
        <f>_xlfn.XLOOKUP(tbl_OrderProduct[[#This Row],[ProductID]],tbl_Product[ProductID],tbl_Product[ProductName])</f>
        <v>The Spill: Data Breach</v>
      </c>
      <c r="I488" t="str">
        <f>_xlfn.XLOOKUP(tbl_OrderProduct[[#This Row],[OrderID]],tbl_Order[OrderID],tbl_Order[CustomerID])</f>
        <v>CUST0065</v>
      </c>
    </row>
    <row r="489" spans="1:9" x14ac:dyDescent="0.4">
      <c r="A489" t="s">
        <v>370</v>
      </c>
      <c r="B489" t="s">
        <v>146</v>
      </c>
      <c r="C489" t="str">
        <f>_xlfn.XLOOKUP(tbl_OrderProduct[[#This Row],[ProductID]],tbl_Product[ProductID],tbl_Product[Category])</f>
        <v>Strategy</v>
      </c>
      <c r="D489">
        <v>1</v>
      </c>
      <c r="E489" s="3">
        <f>_xlfn.XLOOKUP(tbl_OrderProduct[[#This Row],[ProductID]],tbl_Product[ProductID],tbl_Product[ListPrice])*tbl_OrderProduct[[#This Row],[Quantity]]</f>
        <v>49.49</v>
      </c>
      <c r="F489">
        <f>_xlfn.XLOOKUP(tbl_OrderProduct[[#This Row],[OrderID]],tbl_Order[OrderID],tbl_Order[Order Year])</f>
        <v>2017</v>
      </c>
      <c r="G489" t="str">
        <f>_xlfn.XLOOKUP(tbl_OrderProduct[[#This Row],[OrderID]],tbl_Order[OrderID],tbl_Order[Order Month Name])</f>
        <v>Mar</v>
      </c>
      <c r="H489" t="str">
        <f>_xlfn.XLOOKUP(tbl_OrderProduct[[#This Row],[ProductID]],tbl_Product[ProductID],tbl_Product[ProductName])</f>
        <v>Terraforming Tableau</v>
      </c>
      <c r="I489" t="str">
        <f>_xlfn.XLOOKUP(tbl_OrderProduct[[#This Row],[OrderID]],tbl_Order[OrderID],tbl_Order[CustomerID])</f>
        <v>CUST0065</v>
      </c>
    </row>
    <row r="490" spans="1:9" x14ac:dyDescent="0.4">
      <c r="A490" t="s">
        <v>371</v>
      </c>
      <c r="B490" t="s">
        <v>140</v>
      </c>
      <c r="C490" t="str">
        <f>_xlfn.XLOOKUP(tbl_OrderProduct[[#This Row],[ProductID]],tbl_Product[ProductID],tbl_Product[Category])</f>
        <v>Strategy</v>
      </c>
      <c r="D490">
        <v>1</v>
      </c>
      <c r="E490" s="3">
        <f>_xlfn.XLOOKUP(tbl_OrderProduct[[#This Row],[ProductID]],tbl_Product[ProductID],tbl_Product[ListPrice])*tbl_OrderProduct[[#This Row],[Quantity]]</f>
        <v>63.49</v>
      </c>
      <c r="F490">
        <f>_xlfn.XLOOKUP(tbl_OrderProduct[[#This Row],[OrderID]],tbl_Order[OrderID],tbl_Order[Order Year])</f>
        <v>2017</v>
      </c>
      <c r="G490" t="str">
        <f>_xlfn.XLOOKUP(tbl_OrderProduct[[#This Row],[OrderID]],tbl_Order[OrderID],tbl_Order[Order Month Name])</f>
        <v>Mar</v>
      </c>
      <c r="H490" t="str">
        <f>_xlfn.XLOOKUP(tbl_OrderProduct[[#This Row],[ProductID]],tbl_Product[ProductID],tbl_Product[ProductName])</f>
        <v>The Castles of Mad King Lambda</v>
      </c>
      <c r="I490" t="str">
        <f>_xlfn.XLOOKUP(tbl_OrderProduct[[#This Row],[OrderID]],tbl_Order[OrderID],tbl_Order[CustomerID])</f>
        <v>CUST0812</v>
      </c>
    </row>
    <row r="491" spans="1:9" x14ac:dyDescent="0.4">
      <c r="A491" t="s">
        <v>372</v>
      </c>
      <c r="B491" t="s">
        <v>159</v>
      </c>
      <c r="C491" t="str">
        <f>_xlfn.XLOOKUP(tbl_OrderProduct[[#This Row],[ProductID]],tbl_Product[ProductID],tbl_Product[Category])</f>
        <v>Strategy</v>
      </c>
      <c r="D491">
        <v>1</v>
      </c>
      <c r="E491" s="3">
        <f>_xlfn.XLOOKUP(tbl_OrderProduct[[#This Row],[ProductID]],tbl_Product[ProductID],tbl_Product[ListPrice])*tbl_OrderProduct[[#This Row],[Quantity]]</f>
        <v>58</v>
      </c>
      <c r="F491">
        <f>_xlfn.XLOOKUP(tbl_OrderProduct[[#This Row],[OrderID]],tbl_Order[OrderID],tbl_Order[Order Year])</f>
        <v>2017</v>
      </c>
      <c r="G491" t="str">
        <f>_xlfn.XLOOKUP(tbl_OrderProduct[[#This Row],[OrderID]],tbl_Order[OrderID],tbl_Order[Order Month Name])</f>
        <v>Mar</v>
      </c>
      <c r="H491" t="str">
        <f>_xlfn.XLOOKUP(tbl_OrderProduct[[#This Row],[ProductID]],tbl_Product[ProductID],tbl_Product[ProductName])</f>
        <v>Welcome To … The Dashboard</v>
      </c>
      <c r="I491" t="str">
        <f>_xlfn.XLOOKUP(tbl_OrderProduct[[#This Row],[OrderID]],tbl_Order[OrderID],tbl_Order[CustomerID])</f>
        <v>CUST0947</v>
      </c>
    </row>
    <row r="492" spans="1:9" x14ac:dyDescent="0.4">
      <c r="A492" t="s">
        <v>373</v>
      </c>
      <c r="B492" t="s">
        <v>164</v>
      </c>
      <c r="C492" t="str">
        <f>_xlfn.XLOOKUP(tbl_OrderProduct[[#This Row],[ProductID]],tbl_Product[ProductID],tbl_Product[Category])</f>
        <v>Strategy</v>
      </c>
      <c r="D492">
        <v>3</v>
      </c>
      <c r="E492" s="3">
        <f>_xlfn.XLOOKUP(tbl_OrderProduct[[#This Row],[ProductID]],tbl_Product[ProductID],tbl_Product[ListPrice])*tbl_OrderProduct[[#This Row],[Quantity]]</f>
        <v>87</v>
      </c>
      <c r="F492">
        <f>_xlfn.XLOOKUP(tbl_OrderProduct[[#This Row],[OrderID]],tbl_Order[OrderID],tbl_Order[Order Year])</f>
        <v>2017</v>
      </c>
      <c r="G492" t="str">
        <f>_xlfn.XLOOKUP(tbl_OrderProduct[[#This Row],[OrderID]],tbl_Order[OrderID],tbl_Order[Order Month Name])</f>
        <v>Mar</v>
      </c>
      <c r="H492" t="str">
        <f>_xlfn.XLOOKUP(tbl_OrderProduct[[#This Row],[ProductID]],tbl_Product[ProductID],tbl_Product[ProductName])</f>
        <v>Great Western Lookup</v>
      </c>
      <c r="I492" t="str">
        <f>_xlfn.XLOOKUP(tbl_OrderProduct[[#This Row],[OrderID]],tbl_Order[OrderID],tbl_Order[CustomerID])</f>
        <v>CUST0442</v>
      </c>
    </row>
    <row r="493" spans="1:9" x14ac:dyDescent="0.4">
      <c r="A493" t="s">
        <v>373</v>
      </c>
      <c r="B493" t="s">
        <v>165</v>
      </c>
      <c r="C493" t="str">
        <f>_xlfn.XLOOKUP(tbl_OrderProduct[[#This Row],[ProductID]],tbl_Product[ProductID],tbl_Product[Category])</f>
        <v>Party</v>
      </c>
      <c r="D493">
        <v>1</v>
      </c>
      <c r="E493" s="3">
        <f>_xlfn.XLOOKUP(tbl_OrderProduct[[#This Row],[ProductID]],tbl_Product[ProductID],tbl_Product[ListPrice])*tbl_OrderProduct[[#This Row],[Quantity]]</f>
        <v>26.49</v>
      </c>
      <c r="F493">
        <f>_xlfn.XLOOKUP(tbl_OrderProduct[[#This Row],[OrderID]],tbl_Order[OrderID],tbl_Order[Order Year])</f>
        <v>2017</v>
      </c>
      <c r="G493" t="str">
        <f>_xlfn.XLOOKUP(tbl_OrderProduct[[#This Row],[OrderID]],tbl_Order[OrderID],tbl_Order[Order Month Name])</f>
        <v>Mar</v>
      </c>
      <c r="H493" t="str">
        <f>_xlfn.XLOOKUP(tbl_OrderProduct[[#This Row],[ProductID]],tbl_Product[ProductID],tbl_Product[ProductName])</f>
        <v>Dashboard Wavelength</v>
      </c>
      <c r="I493" t="str">
        <f>_xlfn.XLOOKUP(tbl_OrderProduct[[#This Row],[OrderID]],tbl_Order[OrderID],tbl_Order[CustomerID])</f>
        <v>CUST0442</v>
      </c>
    </row>
    <row r="494" spans="1:9" x14ac:dyDescent="0.4">
      <c r="A494" t="s">
        <v>374</v>
      </c>
      <c r="B494" t="s">
        <v>139</v>
      </c>
      <c r="C494" t="str">
        <f>_xlfn.XLOOKUP(tbl_OrderProduct[[#This Row],[ProductID]],tbl_Product[ProductID],tbl_Product[Category])</f>
        <v>Strategy</v>
      </c>
      <c r="D494">
        <v>2</v>
      </c>
      <c r="E494" s="3">
        <f>_xlfn.XLOOKUP(tbl_OrderProduct[[#This Row],[ProductID]],tbl_Product[ProductID],tbl_Product[ListPrice])*tbl_OrderProduct[[#This Row],[Quantity]]</f>
        <v>109.98</v>
      </c>
      <c r="F494">
        <f>_xlfn.XLOOKUP(tbl_OrderProduct[[#This Row],[OrderID]],tbl_Order[OrderID],tbl_Order[Order Year])</f>
        <v>2017</v>
      </c>
      <c r="G494" t="str">
        <f>_xlfn.XLOOKUP(tbl_OrderProduct[[#This Row],[OrderID]],tbl_Order[OrderID],tbl_Order[Order Month Name])</f>
        <v>Mar</v>
      </c>
      <c r="H494" t="str">
        <f>_xlfn.XLOOKUP(tbl_OrderProduct[[#This Row],[ProductID]],tbl_Product[ProductID],tbl_Product[ProductName])</f>
        <v>Azul: Pie Chart Edition</v>
      </c>
      <c r="I494" t="str">
        <f>_xlfn.XLOOKUP(tbl_OrderProduct[[#This Row],[OrderID]],tbl_Order[OrderID],tbl_Order[CustomerID])</f>
        <v>CUST0178</v>
      </c>
    </row>
    <row r="495" spans="1:9" x14ac:dyDescent="0.4">
      <c r="A495" t="s">
        <v>375</v>
      </c>
      <c r="B495" t="s">
        <v>156</v>
      </c>
      <c r="C495" t="str">
        <f>_xlfn.XLOOKUP(tbl_OrderProduct[[#This Row],[ProductID]],tbl_Product[ProductID],tbl_Product[Category])</f>
        <v>Strategy</v>
      </c>
      <c r="D495">
        <v>1</v>
      </c>
      <c r="E495" s="3">
        <f>_xlfn.XLOOKUP(tbl_OrderProduct[[#This Row],[ProductID]],tbl_Product[ProductID],tbl_Product[ListPrice])*tbl_OrderProduct[[#This Row],[Quantity]]</f>
        <v>40.99</v>
      </c>
      <c r="F495">
        <f>_xlfn.XLOOKUP(tbl_OrderProduct[[#This Row],[OrderID]],tbl_Order[OrderID],tbl_Order[Order Year])</f>
        <v>2017</v>
      </c>
      <c r="G495" t="str">
        <f>_xlfn.XLOOKUP(tbl_OrderProduct[[#This Row],[OrderID]],tbl_Order[OrderID],tbl_Order[Order Month Name])</f>
        <v>Apr</v>
      </c>
      <c r="H495" t="str">
        <f>_xlfn.XLOOKUP(tbl_OrderProduct[[#This Row],[ProductID]],tbl_Product[ProductID],tbl_Product[ProductName])</f>
        <v>Cells of Caledonia</v>
      </c>
      <c r="I495" t="str">
        <f>_xlfn.XLOOKUP(tbl_OrderProduct[[#This Row],[OrderID]],tbl_Order[OrderID],tbl_Order[CustomerID])</f>
        <v>CUST0205</v>
      </c>
    </row>
    <row r="496" spans="1:9" x14ac:dyDescent="0.4">
      <c r="A496" t="s">
        <v>375</v>
      </c>
      <c r="B496" t="s">
        <v>9</v>
      </c>
      <c r="C496" t="str">
        <f>_xlfn.XLOOKUP(tbl_OrderProduct[[#This Row],[ProductID]],tbl_Product[ProductID],tbl_Product[Category])</f>
        <v>Strategy</v>
      </c>
      <c r="D496">
        <v>1</v>
      </c>
      <c r="E496" s="3">
        <f>_xlfn.XLOOKUP(tbl_OrderProduct[[#This Row],[ProductID]],tbl_Product[ProductID],tbl_Product[ListPrice])*tbl_OrderProduct[[#This Row],[Quantity]]</f>
        <v>73.95</v>
      </c>
      <c r="F496">
        <f>_xlfn.XLOOKUP(tbl_OrderProduct[[#This Row],[OrderID]],tbl_Order[OrderID],tbl_Order[Order Year])</f>
        <v>2017</v>
      </c>
      <c r="G496" t="str">
        <f>_xlfn.XLOOKUP(tbl_OrderProduct[[#This Row],[OrderID]],tbl_Order[OrderID],tbl_Order[Order Month Name])</f>
        <v>Apr</v>
      </c>
      <c r="H496" t="str">
        <f>_xlfn.XLOOKUP(tbl_OrderProduct[[#This Row],[ProductID]],tbl_Product[ProductID],tbl_Product[ProductName])</f>
        <v>Tiny Epic Formulas</v>
      </c>
      <c r="I496" t="str">
        <f>_xlfn.XLOOKUP(tbl_OrderProduct[[#This Row],[OrderID]],tbl_Order[OrderID],tbl_Order[CustomerID])</f>
        <v>CUST0205</v>
      </c>
    </row>
    <row r="497" spans="1:9" x14ac:dyDescent="0.4">
      <c r="A497" t="s">
        <v>376</v>
      </c>
      <c r="B497" t="s">
        <v>144</v>
      </c>
      <c r="C497" t="str">
        <f>_xlfn.XLOOKUP(tbl_OrderProduct[[#This Row],[ProductID]],tbl_Product[ProductID],tbl_Product[Category])</f>
        <v>Strategy</v>
      </c>
      <c r="D497">
        <v>1</v>
      </c>
      <c r="E497" s="3">
        <f>_xlfn.XLOOKUP(tbl_OrderProduct[[#This Row],[ProductID]],tbl_Product[ProductID],tbl_Product[ListPrice])*tbl_OrderProduct[[#This Row],[Quantity]]</f>
        <v>64.95</v>
      </c>
      <c r="F497">
        <f>_xlfn.XLOOKUP(tbl_OrderProduct[[#This Row],[OrderID]],tbl_Order[OrderID],tbl_Order[Order Year])</f>
        <v>2017</v>
      </c>
      <c r="G497" t="str">
        <f>_xlfn.XLOOKUP(tbl_OrderProduct[[#This Row],[OrderID]],tbl_Order[OrderID],tbl_Order[Order Month Name])</f>
        <v>Apr</v>
      </c>
      <c r="H497" t="str">
        <f>_xlfn.XLOOKUP(tbl_OrderProduct[[#This Row],[ProductID]],tbl_Product[ProductID],tbl_Product[ProductName])</f>
        <v>Between Two Spreadsheets</v>
      </c>
      <c r="I497" t="str">
        <f>_xlfn.XLOOKUP(tbl_OrderProduct[[#This Row],[OrderID]],tbl_Order[OrderID],tbl_Order[CustomerID])</f>
        <v>CUST0337</v>
      </c>
    </row>
    <row r="498" spans="1:9" x14ac:dyDescent="0.4">
      <c r="A498" t="s">
        <v>376</v>
      </c>
      <c r="B498" t="s">
        <v>149</v>
      </c>
      <c r="C498" t="str">
        <f>_xlfn.XLOOKUP(tbl_OrderProduct[[#This Row],[ProductID]],tbl_Product[ProductID],tbl_Product[Category])</f>
        <v>Co-op</v>
      </c>
      <c r="D498">
        <v>1</v>
      </c>
      <c r="E498" s="3">
        <f>_xlfn.XLOOKUP(tbl_OrderProduct[[#This Row],[ProductID]],tbl_Product[ProductID],tbl_Product[ListPrice])*tbl_OrderProduct[[#This Row],[Quantity]]</f>
        <v>20.99</v>
      </c>
      <c r="F498">
        <f>_xlfn.XLOOKUP(tbl_OrderProduct[[#This Row],[OrderID]],tbl_Order[OrderID],tbl_Order[Order Year])</f>
        <v>2017</v>
      </c>
      <c r="G498" t="str">
        <f>_xlfn.XLOOKUP(tbl_OrderProduct[[#This Row],[OrderID]],tbl_Order[OrderID],tbl_Order[Order Month Name])</f>
        <v>Apr</v>
      </c>
      <c r="H498" t="str">
        <f>_xlfn.XLOOKUP(tbl_OrderProduct[[#This Row],[ProductID]],tbl_Product[ProductID],tbl_Product[ProductName])</f>
        <v>Pandemic: #REF! Outbreak</v>
      </c>
      <c r="I498" t="str">
        <f>_xlfn.XLOOKUP(tbl_OrderProduct[[#This Row],[OrderID]],tbl_Order[OrderID],tbl_Order[CustomerID])</f>
        <v>CUST0337</v>
      </c>
    </row>
    <row r="499" spans="1:9" x14ac:dyDescent="0.4">
      <c r="A499" t="s">
        <v>377</v>
      </c>
      <c r="B499" t="s">
        <v>152</v>
      </c>
      <c r="C499" t="str">
        <f>_xlfn.XLOOKUP(tbl_OrderProduct[[#This Row],[ProductID]],tbl_Product[ProductID],tbl_Product[Category])</f>
        <v>Party</v>
      </c>
      <c r="D499">
        <v>1</v>
      </c>
      <c r="E499" s="3">
        <f>_xlfn.XLOOKUP(tbl_OrderProduct[[#This Row],[ProductID]],tbl_Product[ProductID],tbl_Product[ListPrice])*tbl_OrderProduct[[#This Row],[Quantity]]</f>
        <v>59.95</v>
      </c>
      <c r="F499">
        <f>_xlfn.XLOOKUP(tbl_OrderProduct[[#This Row],[OrderID]],tbl_Order[OrderID],tbl_Order[Order Year])</f>
        <v>2017</v>
      </c>
      <c r="G499" t="str">
        <f>_xlfn.XLOOKUP(tbl_OrderProduct[[#This Row],[OrderID]],tbl_Order[OrderID],tbl_Order[Order Month Name])</f>
        <v>Apr</v>
      </c>
      <c r="H499" t="str">
        <f>_xlfn.XLOOKUP(tbl_OrderProduct[[#This Row],[ProductID]],tbl_Product[ProductID],tbl_Product[ProductName])</f>
        <v>Formulate!</v>
      </c>
      <c r="I499" t="str">
        <f>_xlfn.XLOOKUP(tbl_OrderProduct[[#This Row],[OrderID]],tbl_Order[OrderID],tbl_Order[CustomerID])</f>
        <v>CUST1201</v>
      </c>
    </row>
    <row r="500" spans="1:9" x14ac:dyDescent="0.4">
      <c r="A500" t="s">
        <v>378</v>
      </c>
      <c r="B500" t="s">
        <v>137</v>
      </c>
      <c r="C500" t="str">
        <f>_xlfn.XLOOKUP(tbl_OrderProduct[[#This Row],[ProductID]],tbl_Product[ProductID],tbl_Product[Category])</f>
        <v>Classic</v>
      </c>
      <c r="D500">
        <v>2</v>
      </c>
      <c r="E500" s="3">
        <f>_xlfn.XLOOKUP(tbl_OrderProduct[[#This Row],[ProductID]],tbl_Product[ProductID],tbl_Product[ListPrice])*tbl_OrderProduct[[#This Row],[Quantity]]</f>
        <v>141.97999999999999</v>
      </c>
      <c r="F500">
        <f>_xlfn.XLOOKUP(tbl_OrderProduct[[#This Row],[OrderID]],tbl_Order[OrderID],tbl_Order[Order Year])</f>
        <v>2017</v>
      </c>
      <c r="G500" t="str">
        <f>_xlfn.XLOOKUP(tbl_OrderProduct[[#This Row],[OrderID]],tbl_Order[OrderID],tbl_Order[Order Month Name])</f>
        <v>Apr</v>
      </c>
      <c r="H500" t="str">
        <f>_xlfn.XLOOKUP(tbl_OrderProduct[[#This Row],[ProductID]],tbl_Product[ProductID],tbl_Product[ProductName])</f>
        <v>Ticket to Ride: Financial Express</v>
      </c>
      <c r="I500" t="str">
        <f>_xlfn.XLOOKUP(tbl_OrderProduct[[#This Row],[OrderID]],tbl_Order[OrderID],tbl_Order[CustomerID])</f>
        <v>CUST0305</v>
      </c>
    </row>
    <row r="501" spans="1:9" x14ac:dyDescent="0.4">
      <c r="A501" t="s">
        <v>378</v>
      </c>
      <c r="B501" t="s">
        <v>11</v>
      </c>
      <c r="C501" t="str">
        <f>_xlfn.XLOOKUP(tbl_OrderProduct[[#This Row],[ProductID]],tbl_Product[ProductID],tbl_Product[Category])</f>
        <v>Adventure</v>
      </c>
      <c r="D501">
        <v>1</v>
      </c>
      <c r="E501" s="3">
        <f>_xlfn.XLOOKUP(tbl_OrderProduct[[#This Row],[ProductID]],tbl_Product[ProductID],tbl_Product[ListPrice])*tbl_OrderProduct[[#This Row],[Quantity]]</f>
        <v>19.95</v>
      </c>
      <c r="F501">
        <f>_xlfn.XLOOKUP(tbl_OrderProduct[[#This Row],[OrderID]],tbl_Order[OrderID],tbl_Order[Order Year])</f>
        <v>2017</v>
      </c>
      <c r="G501" t="str">
        <f>_xlfn.XLOOKUP(tbl_OrderProduct[[#This Row],[OrderID]],tbl_Order[OrderID],tbl_Order[Order Month Name])</f>
        <v>Apr</v>
      </c>
      <c r="H501" t="str">
        <f>_xlfn.XLOOKUP(tbl_OrderProduct[[#This Row],[ProductID]],tbl_Product[ProductID],tbl_Product[ProductName])</f>
        <v>Dungeons &amp; Datasets</v>
      </c>
      <c r="I501" t="str">
        <f>_xlfn.XLOOKUP(tbl_OrderProduct[[#This Row],[OrderID]],tbl_Order[OrderID],tbl_Order[CustomerID])</f>
        <v>CUST0305</v>
      </c>
    </row>
    <row r="502" spans="1:9" x14ac:dyDescent="0.4">
      <c r="A502" t="s">
        <v>378</v>
      </c>
      <c r="B502" t="s">
        <v>156</v>
      </c>
      <c r="C502" t="str">
        <f>_xlfn.XLOOKUP(tbl_OrderProduct[[#This Row],[ProductID]],tbl_Product[ProductID],tbl_Product[Category])</f>
        <v>Strategy</v>
      </c>
      <c r="D502">
        <v>2</v>
      </c>
      <c r="E502" s="3">
        <f>_xlfn.XLOOKUP(tbl_OrderProduct[[#This Row],[ProductID]],tbl_Product[ProductID],tbl_Product[ListPrice])*tbl_OrderProduct[[#This Row],[Quantity]]</f>
        <v>81.98</v>
      </c>
      <c r="F502">
        <f>_xlfn.XLOOKUP(tbl_OrderProduct[[#This Row],[OrderID]],tbl_Order[OrderID],tbl_Order[Order Year])</f>
        <v>2017</v>
      </c>
      <c r="G502" t="str">
        <f>_xlfn.XLOOKUP(tbl_OrderProduct[[#This Row],[OrderID]],tbl_Order[OrderID],tbl_Order[Order Month Name])</f>
        <v>Apr</v>
      </c>
      <c r="H502" t="str">
        <f>_xlfn.XLOOKUP(tbl_OrderProduct[[#This Row],[ProductID]],tbl_Product[ProductID],tbl_Product[ProductName])</f>
        <v>Cells of Caledonia</v>
      </c>
      <c r="I502" t="str">
        <f>_xlfn.XLOOKUP(tbl_OrderProduct[[#This Row],[OrderID]],tbl_Order[OrderID],tbl_Order[CustomerID])</f>
        <v>CUST0305</v>
      </c>
    </row>
    <row r="503" spans="1:9" x14ac:dyDescent="0.4">
      <c r="A503" t="s">
        <v>378</v>
      </c>
      <c r="B503" t="s">
        <v>140</v>
      </c>
      <c r="C503" t="str">
        <f>_xlfn.XLOOKUP(tbl_OrderProduct[[#This Row],[ProductID]],tbl_Product[ProductID],tbl_Product[Category])</f>
        <v>Strategy</v>
      </c>
      <c r="D503">
        <v>1</v>
      </c>
      <c r="E503" s="3">
        <f>_xlfn.XLOOKUP(tbl_OrderProduct[[#This Row],[ProductID]],tbl_Product[ProductID],tbl_Product[ListPrice])*tbl_OrderProduct[[#This Row],[Quantity]]</f>
        <v>63.49</v>
      </c>
      <c r="F503">
        <f>_xlfn.XLOOKUP(tbl_OrderProduct[[#This Row],[OrderID]],tbl_Order[OrderID],tbl_Order[Order Year])</f>
        <v>2017</v>
      </c>
      <c r="G503" t="str">
        <f>_xlfn.XLOOKUP(tbl_OrderProduct[[#This Row],[OrderID]],tbl_Order[OrderID],tbl_Order[Order Month Name])</f>
        <v>Apr</v>
      </c>
      <c r="H503" t="str">
        <f>_xlfn.XLOOKUP(tbl_OrderProduct[[#This Row],[ProductID]],tbl_Product[ProductID],tbl_Product[ProductName])</f>
        <v>The Castles of Mad King Lambda</v>
      </c>
      <c r="I503" t="str">
        <f>_xlfn.XLOOKUP(tbl_OrderProduct[[#This Row],[OrderID]],tbl_Order[OrderID],tbl_Order[CustomerID])</f>
        <v>CUST0305</v>
      </c>
    </row>
    <row r="504" spans="1:9" x14ac:dyDescent="0.4">
      <c r="A504" t="s">
        <v>378</v>
      </c>
      <c r="B504" t="s">
        <v>130</v>
      </c>
      <c r="C504" t="str">
        <f>_xlfn.XLOOKUP(tbl_OrderProduct[[#This Row],[ProductID]],tbl_Product[ProductID],tbl_Product[Category])</f>
        <v>Strategy</v>
      </c>
      <c r="D504">
        <v>1</v>
      </c>
      <c r="E504" s="3">
        <f>_xlfn.XLOOKUP(tbl_OrderProduct[[#This Row],[ProductID]],tbl_Product[ProductID],tbl_Product[ListPrice])*tbl_OrderProduct[[#This Row],[Quantity]]</f>
        <v>15.5</v>
      </c>
      <c r="F504">
        <f>_xlfn.XLOOKUP(tbl_OrderProduct[[#This Row],[OrderID]],tbl_Order[OrderID],tbl_Order[Order Year])</f>
        <v>2017</v>
      </c>
      <c r="G504" t="str">
        <f>_xlfn.XLOOKUP(tbl_OrderProduct[[#This Row],[OrderID]],tbl_Order[OrderID],tbl_Order[Order Month Name])</f>
        <v>Apr</v>
      </c>
      <c r="H504" t="str">
        <f>_xlfn.XLOOKUP(tbl_OrderProduct[[#This Row],[ProductID]],tbl_Product[ProductID],tbl_Product[ProductName])</f>
        <v>Brass: Budget</v>
      </c>
      <c r="I504" t="str">
        <f>_xlfn.XLOOKUP(tbl_OrderProduct[[#This Row],[OrderID]],tbl_Order[OrderID],tbl_Order[CustomerID])</f>
        <v>CUST0305</v>
      </c>
    </row>
    <row r="505" spans="1:9" x14ac:dyDescent="0.4">
      <c r="A505" t="s">
        <v>379</v>
      </c>
      <c r="B505" t="s">
        <v>163</v>
      </c>
      <c r="C505" t="str">
        <f>_xlfn.XLOOKUP(tbl_OrderProduct[[#This Row],[ProductID]],tbl_Product[ProductID],tbl_Product[Category])</f>
        <v>Party</v>
      </c>
      <c r="D505">
        <v>2</v>
      </c>
      <c r="E505" s="3">
        <f>_xlfn.XLOOKUP(tbl_OrderProduct[[#This Row],[ProductID]],tbl_Product[ProductID],tbl_Product[ListPrice])*tbl_OrderProduct[[#This Row],[Quantity]]</f>
        <v>76</v>
      </c>
      <c r="F505">
        <f>_xlfn.XLOOKUP(tbl_OrderProduct[[#This Row],[OrderID]],tbl_Order[OrderID],tbl_Order[Order Year])</f>
        <v>2017</v>
      </c>
      <c r="G505" t="str">
        <f>_xlfn.XLOOKUP(tbl_OrderProduct[[#This Row],[OrderID]],tbl_Order[OrderID],tbl_Order[Order Month Name])</f>
        <v>Apr</v>
      </c>
      <c r="H505" t="str">
        <f>_xlfn.XLOOKUP(tbl_OrderProduct[[#This Row],[ProductID]],tbl_Product[ProductID],tbl_Product[ProductName])</f>
        <v>Charts Against Humanity</v>
      </c>
      <c r="I505" t="str">
        <f>_xlfn.XLOOKUP(tbl_OrderProduct[[#This Row],[OrderID]],tbl_Order[OrderID],tbl_Order[CustomerID])</f>
        <v>CUST0985</v>
      </c>
    </row>
    <row r="506" spans="1:9" x14ac:dyDescent="0.4">
      <c r="A506" t="s">
        <v>379</v>
      </c>
      <c r="B506" t="s">
        <v>137</v>
      </c>
      <c r="C506" t="str">
        <f>_xlfn.XLOOKUP(tbl_OrderProduct[[#This Row],[ProductID]],tbl_Product[ProductID],tbl_Product[Category])</f>
        <v>Classic</v>
      </c>
      <c r="D506">
        <v>2</v>
      </c>
      <c r="E506" s="3">
        <f>_xlfn.XLOOKUP(tbl_OrderProduct[[#This Row],[ProductID]],tbl_Product[ProductID],tbl_Product[ListPrice])*tbl_OrderProduct[[#This Row],[Quantity]]</f>
        <v>141.97999999999999</v>
      </c>
      <c r="F506">
        <f>_xlfn.XLOOKUP(tbl_OrderProduct[[#This Row],[OrderID]],tbl_Order[OrderID],tbl_Order[Order Year])</f>
        <v>2017</v>
      </c>
      <c r="G506" t="str">
        <f>_xlfn.XLOOKUP(tbl_OrderProduct[[#This Row],[OrderID]],tbl_Order[OrderID],tbl_Order[Order Month Name])</f>
        <v>Apr</v>
      </c>
      <c r="H506" t="str">
        <f>_xlfn.XLOOKUP(tbl_OrderProduct[[#This Row],[ProductID]],tbl_Product[ProductID],tbl_Product[ProductName])</f>
        <v>Ticket to Ride: Financial Express</v>
      </c>
      <c r="I506" t="str">
        <f>_xlfn.XLOOKUP(tbl_OrderProduct[[#This Row],[OrderID]],tbl_Order[OrderID],tbl_Order[CustomerID])</f>
        <v>CUST0985</v>
      </c>
    </row>
    <row r="507" spans="1:9" x14ac:dyDescent="0.4">
      <c r="A507" t="s">
        <v>379</v>
      </c>
      <c r="B507" t="s">
        <v>134</v>
      </c>
      <c r="C507" t="str">
        <f>_xlfn.XLOOKUP(tbl_OrderProduct[[#This Row],[ProductID]],tbl_Product[ProductID],tbl_Product[Category])</f>
        <v>Co-op</v>
      </c>
      <c r="D507">
        <v>2</v>
      </c>
      <c r="E507" s="3">
        <f>_xlfn.XLOOKUP(tbl_OrderProduct[[#This Row],[ProductID]],tbl_Product[ProductID],tbl_Product[ListPrice])*tbl_OrderProduct[[#This Row],[Quantity]]</f>
        <v>67</v>
      </c>
      <c r="F507">
        <f>_xlfn.XLOOKUP(tbl_OrderProduct[[#This Row],[OrderID]],tbl_Order[OrderID],tbl_Order[Order Year])</f>
        <v>2017</v>
      </c>
      <c r="G507" t="str">
        <f>_xlfn.XLOOKUP(tbl_OrderProduct[[#This Row],[OrderID]],tbl_Order[OrderID],tbl_Order[Order Month Name])</f>
        <v>Apr</v>
      </c>
      <c r="H507" t="str">
        <f>_xlfn.XLOOKUP(tbl_OrderProduct[[#This Row],[ProductID]],tbl_Product[ProductID],tbl_Product[ProductName])</f>
        <v>The Spill: Data Breach</v>
      </c>
      <c r="I507" t="str">
        <f>_xlfn.XLOOKUP(tbl_OrderProduct[[#This Row],[OrderID]],tbl_Order[OrderID],tbl_Order[CustomerID])</f>
        <v>CUST0985</v>
      </c>
    </row>
    <row r="508" spans="1:9" x14ac:dyDescent="0.4">
      <c r="A508" t="s">
        <v>379</v>
      </c>
      <c r="B508" t="s">
        <v>162</v>
      </c>
      <c r="C508" t="str">
        <f>_xlfn.XLOOKUP(tbl_OrderProduct[[#This Row],[ProductID]],tbl_Product[ProductID],tbl_Product[Category])</f>
        <v>Strategy</v>
      </c>
      <c r="D508">
        <v>2</v>
      </c>
      <c r="E508" s="3">
        <f>_xlfn.XLOOKUP(tbl_OrderProduct[[#This Row],[ProductID]],tbl_Product[ProductID],tbl_Product[ListPrice])*tbl_OrderProduct[[#This Row],[Quantity]]</f>
        <v>35</v>
      </c>
      <c r="F508">
        <f>_xlfn.XLOOKUP(tbl_OrderProduct[[#This Row],[OrderID]],tbl_Order[OrderID],tbl_Order[Order Year])</f>
        <v>2017</v>
      </c>
      <c r="G508" t="str">
        <f>_xlfn.XLOOKUP(tbl_OrderProduct[[#This Row],[OrderID]],tbl_Order[OrderID],tbl_Order[Order Month Name])</f>
        <v>Apr</v>
      </c>
      <c r="H508" t="str">
        <f>_xlfn.XLOOKUP(tbl_OrderProduct[[#This Row],[ProductID]],tbl_Product[ProductID],tbl_Product[ProductName])</f>
        <v>Spreadsheet Legacy</v>
      </c>
      <c r="I508" t="str">
        <f>_xlfn.XLOOKUP(tbl_OrderProduct[[#This Row],[OrderID]],tbl_Order[OrderID],tbl_Order[CustomerID])</f>
        <v>CUST0985</v>
      </c>
    </row>
    <row r="509" spans="1:9" x14ac:dyDescent="0.4">
      <c r="A509" t="s">
        <v>379</v>
      </c>
      <c r="B509" t="s">
        <v>136</v>
      </c>
      <c r="C509" t="str">
        <f>_xlfn.XLOOKUP(tbl_OrderProduct[[#This Row],[ProductID]],tbl_Product[ProductID],tbl_Product[Category])</f>
        <v>Party</v>
      </c>
      <c r="D509">
        <v>1</v>
      </c>
      <c r="E509" s="3">
        <f>_xlfn.XLOOKUP(tbl_OrderProduct[[#This Row],[ProductID]],tbl_Product[ProductID],tbl_Product[ListPrice])*tbl_OrderProduct[[#This Row],[Quantity]]</f>
        <v>33</v>
      </c>
      <c r="F509">
        <f>_xlfn.XLOOKUP(tbl_OrderProduct[[#This Row],[OrderID]],tbl_Order[OrderID],tbl_Order[Order Year])</f>
        <v>2017</v>
      </c>
      <c r="G509" t="str">
        <f>_xlfn.XLOOKUP(tbl_OrderProduct[[#This Row],[OrderID]],tbl_Order[OrderID],tbl_Order[Order Month Name])</f>
        <v>Apr</v>
      </c>
      <c r="H509" t="str">
        <f>_xlfn.XLOOKUP(tbl_OrderProduct[[#This Row],[ProductID]],tbl_Product[ProductID],tbl_Product[ProductName])</f>
        <v>Don't Split the Data</v>
      </c>
      <c r="I509" t="str">
        <f>_xlfn.XLOOKUP(tbl_OrderProduct[[#This Row],[OrderID]],tbl_Order[OrderID],tbl_Order[CustomerID])</f>
        <v>CUST0985</v>
      </c>
    </row>
    <row r="510" spans="1:9" x14ac:dyDescent="0.4">
      <c r="A510" t="s">
        <v>380</v>
      </c>
      <c r="B510" t="s">
        <v>161</v>
      </c>
      <c r="C510" t="str">
        <f>_xlfn.XLOOKUP(tbl_OrderProduct[[#This Row],[ProductID]],tbl_Product[ProductID],tbl_Product[Category])</f>
        <v>Strategy</v>
      </c>
      <c r="D510">
        <v>1</v>
      </c>
      <c r="E510" s="3">
        <f>_xlfn.XLOOKUP(tbl_OrderProduct[[#This Row],[ProductID]],tbl_Product[ProductID],tbl_Product[ListPrice])*tbl_OrderProduct[[#This Row],[Quantity]]</f>
        <v>55.95</v>
      </c>
      <c r="F510">
        <f>_xlfn.XLOOKUP(tbl_OrderProduct[[#This Row],[OrderID]],tbl_Order[OrderID],tbl_Order[Order Year])</f>
        <v>2017</v>
      </c>
      <c r="G510" t="str">
        <f>_xlfn.XLOOKUP(tbl_OrderProduct[[#This Row],[OrderID]],tbl_Order[OrderID],tbl_Order[Order Month Name])</f>
        <v>Apr</v>
      </c>
      <c r="H510" t="str">
        <f>_xlfn.XLOOKUP(tbl_OrderProduct[[#This Row],[ProductID]],tbl_Product[ProductID],tbl_Product[ProductName])</f>
        <v>The Quacks of Quarterburg</v>
      </c>
      <c r="I510" t="str">
        <f>_xlfn.XLOOKUP(tbl_OrderProduct[[#This Row],[OrderID]],tbl_Order[OrderID],tbl_Order[CustomerID])</f>
        <v>CUST0521</v>
      </c>
    </row>
    <row r="511" spans="1:9" x14ac:dyDescent="0.4">
      <c r="A511" t="s">
        <v>381</v>
      </c>
      <c r="B511" t="s">
        <v>8</v>
      </c>
      <c r="C511" t="str">
        <f>_xlfn.XLOOKUP(tbl_OrderProduct[[#This Row],[ProductID]],tbl_Product[ProductID],tbl_Product[Category])</f>
        <v>Adventure</v>
      </c>
      <c r="D511">
        <v>2</v>
      </c>
      <c r="E511" s="3">
        <f>_xlfn.XLOOKUP(tbl_OrderProduct[[#This Row],[ProductID]],tbl_Product[ProductID],tbl_Product[ListPrice])*tbl_OrderProduct[[#This Row],[Quantity]]</f>
        <v>109</v>
      </c>
      <c r="F511">
        <f>_xlfn.XLOOKUP(tbl_OrderProduct[[#This Row],[OrderID]],tbl_Order[OrderID],tbl_Order[Order Year])</f>
        <v>2017</v>
      </c>
      <c r="G511" t="str">
        <f>_xlfn.XLOOKUP(tbl_OrderProduct[[#This Row],[OrderID]],tbl_Order[OrderID],tbl_Order[Order Month Name])</f>
        <v>Apr</v>
      </c>
      <c r="H511" t="str">
        <f>_xlfn.XLOOKUP(tbl_OrderProduct[[#This Row],[ProductID]],tbl_Product[ProductID],tbl_Product[ProductName])</f>
        <v>Spreadsheets &amp; Sidequests</v>
      </c>
      <c r="I511" t="str">
        <f>_xlfn.XLOOKUP(tbl_OrderProduct[[#This Row],[OrderID]],tbl_Order[OrderID],tbl_Order[CustomerID])</f>
        <v>CUST1003</v>
      </c>
    </row>
    <row r="512" spans="1:9" x14ac:dyDescent="0.4">
      <c r="A512" t="s">
        <v>382</v>
      </c>
      <c r="B512" t="s">
        <v>146</v>
      </c>
      <c r="C512" t="str">
        <f>_xlfn.XLOOKUP(tbl_OrderProduct[[#This Row],[ProductID]],tbl_Product[ProductID],tbl_Product[Category])</f>
        <v>Strategy</v>
      </c>
      <c r="D512">
        <v>2</v>
      </c>
      <c r="E512" s="3">
        <f>_xlfn.XLOOKUP(tbl_OrderProduct[[#This Row],[ProductID]],tbl_Product[ProductID],tbl_Product[ListPrice])*tbl_OrderProduct[[#This Row],[Quantity]]</f>
        <v>98.98</v>
      </c>
      <c r="F512">
        <f>_xlfn.XLOOKUP(tbl_OrderProduct[[#This Row],[OrderID]],tbl_Order[OrderID],tbl_Order[Order Year])</f>
        <v>2017</v>
      </c>
      <c r="G512" t="str">
        <f>_xlfn.XLOOKUP(tbl_OrderProduct[[#This Row],[OrderID]],tbl_Order[OrderID],tbl_Order[Order Month Name])</f>
        <v>Apr</v>
      </c>
      <c r="H512" t="str">
        <f>_xlfn.XLOOKUP(tbl_OrderProduct[[#This Row],[ProductID]],tbl_Product[ProductID],tbl_Product[ProductName])</f>
        <v>Terraforming Tableau</v>
      </c>
      <c r="I512" t="str">
        <f>_xlfn.XLOOKUP(tbl_OrderProduct[[#This Row],[OrderID]],tbl_Order[OrderID],tbl_Order[CustomerID])</f>
        <v>CUST1190</v>
      </c>
    </row>
    <row r="513" spans="1:9" x14ac:dyDescent="0.4">
      <c r="A513" t="s">
        <v>382</v>
      </c>
      <c r="B513" t="s">
        <v>147</v>
      </c>
      <c r="C513" t="str">
        <f>_xlfn.XLOOKUP(tbl_OrderProduct[[#This Row],[ProductID]],tbl_Product[ProductID],tbl_Product[Category])</f>
        <v>Classic</v>
      </c>
      <c r="D513">
        <v>1</v>
      </c>
      <c r="E513" s="3">
        <f>_xlfn.XLOOKUP(tbl_OrderProduct[[#This Row],[ProductID]],tbl_Product[ProductID],tbl_Product[ListPrice])*tbl_OrderProduct[[#This Row],[Quantity]]</f>
        <v>40.950000000000003</v>
      </c>
      <c r="F513">
        <f>_xlfn.XLOOKUP(tbl_OrderProduct[[#This Row],[OrderID]],tbl_Order[OrderID],tbl_Order[Order Year])</f>
        <v>2017</v>
      </c>
      <c r="G513" t="str">
        <f>_xlfn.XLOOKUP(tbl_OrderProduct[[#This Row],[OrderID]],tbl_Order[OrderID],tbl_Order[Order Month Name])</f>
        <v>Apr</v>
      </c>
      <c r="H513" t="str">
        <f>_xlfn.XLOOKUP(tbl_OrderProduct[[#This Row],[ProductID]],tbl_Product[ProductID],tbl_Product[ProductName])</f>
        <v>Formula Scrabble</v>
      </c>
      <c r="I513" t="str">
        <f>_xlfn.XLOOKUP(tbl_OrderProduct[[#This Row],[OrderID]],tbl_Order[OrderID],tbl_Order[CustomerID])</f>
        <v>CUST1190</v>
      </c>
    </row>
    <row r="514" spans="1:9" x14ac:dyDescent="0.4">
      <c r="A514" t="s">
        <v>382</v>
      </c>
      <c r="B514" t="s">
        <v>130</v>
      </c>
      <c r="C514" t="str">
        <f>_xlfn.XLOOKUP(tbl_OrderProduct[[#This Row],[ProductID]],tbl_Product[ProductID],tbl_Product[Category])</f>
        <v>Strategy</v>
      </c>
      <c r="D514">
        <v>1</v>
      </c>
      <c r="E514" s="3">
        <f>_xlfn.XLOOKUP(tbl_OrderProduct[[#This Row],[ProductID]],tbl_Product[ProductID],tbl_Product[ListPrice])*tbl_OrderProduct[[#This Row],[Quantity]]</f>
        <v>15.5</v>
      </c>
      <c r="F514">
        <f>_xlfn.XLOOKUP(tbl_OrderProduct[[#This Row],[OrderID]],tbl_Order[OrderID],tbl_Order[Order Year])</f>
        <v>2017</v>
      </c>
      <c r="G514" t="str">
        <f>_xlfn.XLOOKUP(tbl_OrderProduct[[#This Row],[OrderID]],tbl_Order[OrderID],tbl_Order[Order Month Name])</f>
        <v>Apr</v>
      </c>
      <c r="H514" t="str">
        <f>_xlfn.XLOOKUP(tbl_OrderProduct[[#This Row],[ProductID]],tbl_Product[ProductID],tbl_Product[ProductName])</f>
        <v>Brass: Budget</v>
      </c>
      <c r="I514" t="str">
        <f>_xlfn.XLOOKUP(tbl_OrderProduct[[#This Row],[OrderID]],tbl_Order[OrderID],tbl_Order[CustomerID])</f>
        <v>CUST1190</v>
      </c>
    </row>
    <row r="515" spans="1:9" x14ac:dyDescent="0.4">
      <c r="A515" t="s">
        <v>382</v>
      </c>
      <c r="B515" t="s">
        <v>151</v>
      </c>
      <c r="C515" t="str">
        <f>_xlfn.XLOOKUP(tbl_OrderProduct[[#This Row],[ProductID]],tbl_Product[ProductID],tbl_Product[Category])</f>
        <v>Adventure</v>
      </c>
      <c r="D515">
        <v>1</v>
      </c>
      <c r="E515" s="3">
        <f>_xlfn.XLOOKUP(tbl_OrderProduct[[#This Row],[ProductID]],tbl_Product[ProductID],tbl_Product[ListPrice])*tbl_OrderProduct[[#This Row],[Quantity]]</f>
        <v>60.95</v>
      </c>
      <c r="F515">
        <f>_xlfn.XLOOKUP(tbl_OrderProduct[[#This Row],[OrderID]],tbl_Order[OrderID],tbl_Order[Order Year])</f>
        <v>2017</v>
      </c>
      <c r="G515" t="str">
        <f>_xlfn.XLOOKUP(tbl_OrderProduct[[#This Row],[OrderID]],tbl_Order[OrderID],tbl_Order[Order Month Name])</f>
        <v>Apr</v>
      </c>
      <c r="H515" t="str">
        <f>_xlfn.XLOOKUP(tbl_OrderProduct[[#This Row],[ProductID]],tbl_Product[ProductID],tbl_Product[ProductName])</f>
        <v>Unmatched: Analyst's Edition</v>
      </c>
      <c r="I515" t="str">
        <f>_xlfn.XLOOKUP(tbl_OrderProduct[[#This Row],[OrderID]],tbl_Order[OrderID],tbl_Order[CustomerID])</f>
        <v>CUST1190</v>
      </c>
    </row>
    <row r="516" spans="1:9" x14ac:dyDescent="0.4">
      <c r="A516" t="s">
        <v>382</v>
      </c>
      <c r="B516" t="s">
        <v>154</v>
      </c>
      <c r="C516" t="str">
        <f>_xlfn.XLOOKUP(tbl_OrderProduct[[#This Row],[ProductID]],tbl_Product[ProductID],tbl_Product[Category])</f>
        <v>Strategy</v>
      </c>
      <c r="D516">
        <v>1</v>
      </c>
      <c r="E516" s="3">
        <f>_xlfn.XLOOKUP(tbl_OrderProduct[[#This Row],[ProductID]],tbl_Product[ProductID],tbl_Product[ListPrice])*tbl_OrderProduct[[#This Row],[Quantity]]</f>
        <v>31</v>
      </c>
      <c r="F516">
        <f>_xlfn.XLOOKUP(tbl_OrderProduct[[#This Row],[OrderID]],tbl_Order[OrderID],tbl_Order[Order Year])</f>
        <v>2017</v>
      </c>
      <c r="G516" t="str">
        <f>_xlfn.XLOOKUP(tbl_OrderProduct[[#This Row],[OrderID]],tbl_Order[OrderID],tbl_Order[Order Month Name])</f>
        <v>Apr</v>
      </c>
      <c r="H516" t="str">
        <f>_xlfn.XLOOKUP(tbl_OrderProduct[[#This Row],[ProductID]],tbl_Product[ProductID],tbl_Product[ProductName])</f>
        <v>Roll for Regression</v>
      </c>
      <c r="I516" t="str">
        <f>_xlfn.XLOOKUP(tbl_OrderProduct[[#This Row],[OrderID]],tbl_Order[OrderID],tbl_Order[CustomerID])</f>
        <v>CUST1190</v>
      </c>
    </row>
    <row r="517" spans="1:9" x14ac:dyDescent="0.4">
      <c r="A517" t="s">
        <v>383</v>
      </c>
      <c r="B517" t="s">
        <v>147</v>
      </c>
      <c r="C517" t="str">
        <f>_xlfn.XLOOKUP(tbl_OrderProduct[[#This Row],[ProductID]],tbl_Product[ProductID],tbl_Product[Category])</f>
        <v>Classic</v>
      </c>
      <c r="D517">
        <v>1</v>
      </c>
      <c r="E517" s="3">
        <f>_xlfn.XLOOKUP(tbl_OrderProduct[[#This Row],[ProductID]],tbl_Product[ProductID],tbl_Product[ListPrice])*tbl_OrderProduct[[#This Row],[Quantity]]</f>
        <v>40.950000000000003</v>
      </c>
      <c r="F517">
        <f>_xlfn.XLOOKUP(tbl_OrderProduct[[#This Row],[OrderID]],tbl_Order[OrderID],tbl_Order[Order Year])</f>
        <v>2017</v>
      </c>
      <c r="G517" t="str">
        <f>_xlfn.XLOOKUP(tbl_OrderProduct[[#This Row],[OrderID]],tbl_Order[OrderID],tbl_Order[Order Month Name])</f>
        <v>Apr</v>
      </c>
      <c r="H517" t="str">
        <f>_xlfn.XLOOKUP(tbl_OrderProduct[[#This Row],[ProductID]],tbl_Product[ProductID],tbl_Product[ProductName])</f>
        <v>Formula Scrabble</v>
      </c>
      <c r="I517" t="str">
        <f>_xlfn.XLOOKUP(tbl_OrderProduct[[#This Row],[OrderID]],tbl_Order[OrderID],tbl_Order[CustomerID])</f>
        <v>CUST1131</v>
      </c>
    </row>
    <row r="518" spans="1:9" x14ac:dyDescent="0.4">
      <c r="A518" t="s">
        <v>383</v>
      </c>
      <c r="B518" t="s">
        <v>163</v>
      </c>
      <c r="C518" t="str">
        <f>_xlfn.XLOOKUP(tbl_OrderProduct[[#This Row],[ProductID]],tbl_Product[ProductID],tbl_Product[Category])</f>
        <v>Party</v>
      </c>
      <c r="D518">
        <v>2</v>
      </c>
      <c r="E518" s="3">
        <f>_xlfn.XLOOKUP(tbl_OrderProduct[[#This Row],[ProductID]],tbl_Product[ProductID],tbl_Product[ListPrice])*tbl_OrderProduct[[#This Row],[Quantity]]</f>
        <v>76</v>
      </c>
      <c r="F518">
        <f>_xlfn.XLOOKUP(tbl_OrderProduct[[#This Row],[OrderID]],tbl_Order[OrderID],tbl_Order[Order Year])</f>
        <v>2017</v>
      </c>
      <c r="G518" t="str">
        <f>_xlfn.XLOOKUP(tbl_OrderProduct[[#This Row],[OrderID]],tbl_Order[OrderID],tbl_Order[Order Month Name])</f>
        <v>Apr</v>
      </c>
      <c r="H518" t="str">
        <f>_xlfn.XLOOKUP(tbl_OrderProduct[[#This Row],[ProductID]],tbl_Product[ProductID],tbl_Product[ProductName])</f>
        <v>Charts Against Humanity</v>
      </c>
      <c r="I518" t="str">
        <f>_xlfn.XLOOKUP(tbl_OrderProduct[[#This Row],[OrderID]],tbl_Order[OrderID],tbl_Order[CustomerID])</f>
        <v>CUST1131</v>
      </c>
    </row>
    <row r="519" spans="1:9" x14ac:dyDescent="0.4">
      <c r="A519" t="s">
        <v>383</v>
      </c>
      <c r="B519" t="s">
        <v>129</v>
      </c>
      <c r="C519" t="str">
        <f>_xlfn.XLOOKUP(tbl_OrderProduct[[#This Row],[ProductID]],tbl_Product[ProductID],tbl_Product[Category])</f>
        <v>Party</v>
      </c>
      <c r="D519">
        <v>1</v>
      </c>
      <c r="E519" s="3">
        <f>_xlfn.XLOOKUP(tbl_OrderProduct[[#This Row],[ProductID]],tbl_Product[ProductID],tbl_Product[ListPrice])*tbl_OrderProduct[[#This Row],[Quantity]]</f>
        <v>49.49</v>
      </c>
      <c r="F519">
        <f>_xlfn.XLOOKUP(tbl_OrderProduct[[#This Row],[OrderID]],tbl_Order[OrderID],tbl_Order[Order Year])</f>
        <v>2017</v>
      </c>
      <c r="G519" t="str">
        <f>_xlfn.XLOOKUP(tbl_OrderProduct[[#This Row],[OrderID]],tbl_Order[OrderID],tbl_Order[Order Month Name])</f>
        <v>Apr</v>
      </c>
      <c r="H519" t="str">
        <f>_xlfn.XLOOKUP(tbl_OrderProduct[[#This Row],[ProductID]],tbl_Product[ProductID],tbl_Product[ProductName])</f>
        <v>Fieldnames</v>
      </c>
      <c r="I519" t="str">
        <f>_xlfn.XLOOKUP(tbl_OrderProduct[[#This Row],[OrderID]],tbl_Order[OrderID],tbl_Order[CustomerID])</f>
        <v>CUST1131</v>
      </c>
    </row>
    <row r="520" spans="1:9" x14ac:dyDescent="0.4">
      <c r="A520" t="s">
        <v>384</v>
      </c>
      <c r="B520" t="s">
        <v>164</v>
      </c>
      <c r="C520" t="str">
        <f>_xlfn.XLOOKUP(tbl_OrderProduct[[#This Row],[ProductID]],tbl_Product[ProductID],tbl_Product[Category])</f>
        <v>Strategy</v>
      </c>
      <c r="D520">
        <v>1</v>
      </c>
      <c r="E520" s="3">
        <f>_xlfn.XLOOKUP(tbl_OrderProduct[[#This Row],[ProductID]],tbl_Product[ProductID],tbl_Product[ListPrice])*tbl_OrderProduct[[#This Row],[Quantity]]</f>
        <v>29</v>
      </c>
      <c r="F520">
        <f>_xlfn.XLOOKUP(tbl_OrderProduct[[#This Row],[OrderID]],tbl_Order[OrderID],tbl_Order[Order Year])</f>
        <v>2017</v>
      </c>
      <c r="G520" t="str">
        <f>_xlfn.XLOOKUP(tbl_OrderProduct[[#This Row],[OrderID]],tbl_Order[OrderID],tbl_Order[Order Month Name])</f>
        <v>Apr</v>
      </c>
      <c r="H520" t="str">
        <f>_xlfn.XLOOKUP(tbl_OrderProduct[[#This Row],[ProductID]],tbl_Product[ProductID],tbl_Product[ProductName])</f>
        <v>Great Western Lookup</v>
      </c>
      <c r="I520" t="str">
        <f>_xlfn.XLOOKUP(tbl_OrderProduct[[#This Row],[OrderID]],tbl_Order[OrderID],tbl_Order[CustomerID])</f>
        <v>CUST0352</v>
      </c>
    </row>
    <row r="521" spans="1:9" x14ac:dyDescent="0.4">
      <c r="A521" t="s">
        <v>385</v>
      </c>
      <c r="B521" t="s">
        <v>137</v>
      </c>
      <c r="C521" t="str">
        <f>_xlfn.XLOOKUP(tbl_OrderProduct[[#This Row],[ProductID]],tbl_Product[ProductID],tbl_Product[Category])</f>
        <v>Classic</v>
      </c>
      <c r="D521">
        <v>1</v>
      </c>
      <c r="E521" s="3">
        <f>_xlfn.XLOOKUP(tbl_OrderProduct[[#This Row],[ProductID]],tbl_Product[ProductID],tbl_Product[ListPrice])*tbl_OrderProduct[[#This Row],[Quantity]]</f>
        <v>70.989999999999995</v>
      </c>
      <c r="F521">
        <f>_xlfn.XLOOKUP(tbl_OrderProduct[[#This Row],[OrderID]],tbl_Order[OrderID],tbl_Order[Order Year])</f>
        <v>2017</v>
      </c>
      <c r="G521" t="str">
        <f>_xlfn.XLOOKUP(tbl_OrderProduct[[#This Row],[OrderID]],tbl_Order[OrderID],tbl_Order[Order Month Name])</f>
        <v>Apr</v>
      </c>
      <c r="H521" t="str">
        <f>_xlfn.XLOOKUP(tbl_OrderProduct[[#This Row],[ProductID]],tbl_Product[ProductID],tbl_Product[ProductName])</f>
        <v>Ticket to Ride: Financial Express</v>
      </c>
      <c r="I521" t="str">
        <f>_xlfn.XLOOKUP(tbl_OrderProduct[[#This Row],[OrderID]],tbl_Order[OrderID],tbl_Order[CustomerID])</f>
        <v>CUST0428</v>
      </c>
    </row>
    <row r="522" spans="1:9" x14ac:dyDescent="0.4">
      <c r="A522" t="s">
        <v>386</v>
      </c>
      <c r="B522" t="s">
        <v>165</v>
      </c>
      <c r="C522" t="str">
        <f>_xlfn.XLOOKUP(tbl_OrderProduct[[#This Row],[ProductID]],tbl_Product[ProductID],tbl_Product[Category])</f>
        <v>Party</v>
      </c>
      <c r="D522">
        <v>1</v>
      </c>
      <c r="E522" s="3">
        <f>_xlfn.XLOOKUP(tbl_OrderProduct[[#This Row],[ProductID]],tbl_Product[ProductID],tbl_Product[ListPrice])*tbl_OrderProduct[[#This Row],[Quantity]]</f>
        <v>26.49</v>
      </c>
      <c r="F522">
        <f>_xlfn.XLOOKUP(tbl_OrderProduct[[#This Row],[OrderID]],tbl_Order[OrderID],tbl_Order[Order Year])</f>
        <v>2017</v>
      </c>
      <c r="G522" t="str">
        <f>_xlfn.XLOOKUP(tbl_OrderProduct[[#This Row],[OrderID]],tbl_Order[OrderID],tbl_Order[Order Month Name])</f>
        <v>Apr</v>
      </c>
      <c r="H522" t="str">
        <f>_xlfn.XLOOKUP(tbl_OrderProduct[[#This Row],[ProductID]],tbl_Product[ProductID],tbl_Product[ProductName])</f>
        <v>Dashboard Wavelength</v>
      </c>
      <c r="I522" t="str">
        <f>_xlfn.XLOOKUP(tbl_OrderProduct[[#This Row],[OrderID]],tbl_Order[OrderID],tbl_Order[CustomerID])</f>
        <v>CUST0417</v>
      </c>
    </row>
    <row r="523" spans="1:9" x14ac:dyDescent="0.4">
      <c r="A523" t="s">
        <v>386</v>
      </c>
      <c r="B523" t="s">
        <v>158</v>
      </c>
      <c r="C523" t="str">
        <f>_xlfn.XLOOKUP(tbl_OrderProduct[[#This Row],[ProductID]],tbl_Product[ProductID],tbl_Product[Category])</f>
        <v>Classic</v>
      </c>
      <c r="D523">
        <v>1</v>
      </c>
      <c r="E523" s="3">
        <f>_xlfn.XLOOKUP(tbl_OrderProduct[[#This Row],[ProductID]],tbl_Product[ProductID],tbl_Product[ListPrice])*tbl_OrderProduct[[#This Row],[Quantity]]</f>
        <v>45</v>
      </c>
      <c r="F523">
        <f>_xlfn.XLOOKUP(tbl_OrderProduct[[#This Row],[OrderID]],tbl_Order[OrderID],tbl_Order[Order Year])</f>
        <v>2017</v>
      </c>
      <c r="G523" t="str">
        <f>_xlfn.XLOOKUP(tbl_OrderProduct[[#This Row],[OrderID]],tbl_Order[OrderID],tbl_Order[Order Month Name])</f>
        <v>Apr</v>
      </c>
      <c r="H523" t="str">
        <f>_xlfn.XLOOKUP(tbl_OrderProduct[[#This Row],[ProductID]],tbl_Product[ProductID],tbl_Product[ProductName])</f>
        <v>Carcassone: Financial Quarters</v>
      </c>
      <c r="I523" t="str">
        <f>_xlfn.XLOOKUP(tbl_OrderProduct[[#This Row],[OrderID]],tbl_Order[OrderID],tbl_Order[CustomerID])</f>
        <v>CUST0417</v>
      </c>
    </row>
    <row r="524" spans="1:9" x14ac:dyDescent="0.4">
      <c r="A524" t="s">
        <v>386</v>
      </c>
      <c r="B524" t="s">
        <v>130</v>
      </c>
      <c r="C524" t="str">
        <f>_xlfn.XLOOKUP(tbl_OrderProduct[[#This Row],[ProductID]],tbl_Product[ProductID],tbl_Product[Category])</f>
        <v>Strategy</v>
      </c>
      <c r="D524">
        <v>2</v>
      </c>
      <c r="E524" s="3">
        <f>_xlfn.XLOOKUP(tbl_OrderProduct[[#This Row],[ProductID]],tbl_Product[ProductID],tbl_Product[ListPrice])*tbl_OrderProduct[[#This Row],[Quantity]]</f>
        <v>31</v>
      </c>
      <c r="F524">
        <f>_xlfn.XLOOKUP(tbl_OrderProduct[[#This Row],[OrderID]],tbl_Order[OrderID],tbl_Order[Order Year])</f>
        <v>2017</v>
      </c>
      <c r="G524" t="str">
        <f>_xlfn.XLOOKUP(tbl_OrderProduct[[#This Row],[OrderID]],tbl_Order[OrderID],tbl_Order[Order Month Name])</f>
        <v>Apr</v>
      </c>
      <c r="H524" t="str">
        <f>_xlfn.XLOOKUP(tbl_OrderProduct[[#This Row],[ProductID]],tbl_Product[ProductID],tbl_Product[ProductName])</f>
        <v>Brass: Budget</v>
      </c>
      <c r="I524" t="str">
        <f>_xlfn.XLOOKUP(tbl_OrderProduct[[#This Row],[OrderID]],tbl_Order[OrderID],tbl_Order[CustomerID])</f>
        <v>CUST0417</v>
      </c>
    </row>
    <row r="525" spans="1:9" x14ac:dyDescent="0.4">
      <c r="A525" t="s">
        <v>386</v>
      </c>
      <c r="B525" t="s">
        <v>141</v>
      </c>
      <c r="C525" t="str">
        <f>_xlfn.XLOOKUP(tbl_OrderProduct[[#This Row],[ProductID]],tbl_Product[ProductID],tbl_Product[Category])</f>
        <v>Strategy</v>
      </c>
      <c r="D525">
        <v>2</v>
      </c>
      <c r="E525" s="3">
        <f>_xlfn.XLOOKUP(tbl_OrderProduct[[#This Row],[ProductID]],tbl_Product[ProductID],tbl_Product[ListPrice])*tbl_OrderProduct[[#This Row],[Quantity]]</f>
        <v>48</v>
      </c>
      <c r="F525">
        <f>_xlfn.XLOOKUP(tbl_OrderProduct[[#This Row],[OrderID]],tbl_Order[OrderID],tbl_Order[Order Year])</f>
        <v>2017</v>
      </c>
      <c r="G525" t="str">
        <f>_xlfn.XLOOKUP(tbl_OrderProduct[[#This Row],[OrderID]],tbl_Order[OrderID],tbl_Order[Order Month Name])</f>
        <v>Apr</v>
      </c>
      <c r="H525" t="str">
        <f>_xlfn.XLOOKUP(tbl_OrderProduct[[#This Row],[ProductID]],tbl_Product[ProductID],tbl_Product[ProductName])</f>
        <v>Wingspanalytics</v>
      </c>
      <c r="I525" t="str">
        <f>_xlfn.XLOOKUP(tbl_OrderProduct[[#This Row],[OrderID]],tbl_Order[OrderID],tbl_Order[CustomerID])</f>
        <v>CUST0417</v>
      </c>
    </row>
    <row r="526" spans="1:9" x14ac:dyDescent="0.4">
      <c r="A526" t="s">
        <v>387</v>
      </c>
      <c r="B526" t="s">
        <v>137</v>
      </c>
      <c r="C526" t="str">
        <f>_xlfn.XLOOKUP(tbl_OrderProduct[[#This Row],[ProductID]],tbl_Product[ProductID],tbl_Product[Category])</f>
        <v>Classic</v>
      </c>
      <c r="D526">
        <v>3</v>
      </c>
      <c r="E526" s="3">
        <f>_xlfn.XLOOKUP(tbl_OrderProduct[[#This Row],[ProductID]],tbl_Product[ProductID],tbl_Product[ListPrice])*tbl_OrderProduct[[#This Row],[Quantity]]</f>
        <v>212.96999999999997</v>
      </c>
      <c r="F526">
        <f>_xlfn.XLOOKUP(tbl_OrderProduct[[#This Row],[OrderID]],tbl_Order[OrderID],tbl_Order[Order Year])</f>
        <v>2017</v>
      </c>
      <c r="G526" t="str">
        <f>_xlfn.XLOOKUP(tbl_OrderProduct[[#This Row],[OrderID]],tbl_Order[OrderID],tbl_Order[Order Month Name])</f>
        <v>Apr</v>
      </c>
      <c r="H526" t="str">
        <f>_xlfn.XLOOKUP(tbl_OrderProduct[[#This Row],[ProductID]],tbl_Product[ProductID],tbl_Product[ProductName])</f>
        <v>Ticket to Ride: Financial Express</v>
      </c>
      <c r="I526" t="str">
        <f>_xlfn.XLOOKUP(tbl_OrderProduct[[#This Row],[OrderID]],tbl_Order[OrderID],tbl_Order[CustomerID])</f>
        <v>CUST0498</v>
      </c>
    </row>
    <row r="527" spans="1:9" x14ac:dyDescent="0.4">
      <c r="A527" t="s">
        <v>387</v>
      </c>
      <c r="B527" t="s">
        <v>155</v>
      </c>
      <c r="C527" t="str">
        <f>_xlfn.XLOOKUP(tbl_OrderProduct[[#This Row],[ProductID]],tbl_Product[ProductID],tbl_Product[Category])</f>
        <v>Strategy</v>
      </c>
      <c r="D527">
        <v>1</v>
      </c>
      <c r="E527" s="3">
        <f>_xlfn.XLOOKUP(tbl_OrderProduct[[#This Row],[ProductID]],tbl_Product[ProductID],tbl_Product[ListPrice])*tbl_OrderProduct[[#This Row],[Quantity]]</f>
        <v>27</v>
      </c>
      <c r="F527">
        <f>_xlfn.XLOOKUP(tbl_OrderProduct[[#This Row],[OrderID]],tbl_Order[OrderID],tbl_Order[Order Year])</f>
        <v>2017</v>
      </c>
      <c r="G527" t="str">
        <f>_xlfn.XLOOKUP(tbl_OrderProduct[[#This Row],[OrderID]],tbl_Order[OrderID],tbl_Order[Order Month Name])</f>
        <v>Apr</v>
      </c>
      <c r="H527" t="str">
        <f>_xlfn.XLOOKUP(tbl_OrderProduct[[#This Row],[ProductID]],tbl_Product[ProductID],tbl_Product[ProductName])</f>
        <v>Depreciation Trail</v>
      </c>
      <c r="I527" t="str">
        <f>_xlfn.XLOOKUP(tbl_OrderProduct[[#This Row],[OrderID]],tbl_Order[OrderID],tbl_Order[CustomerID])</f>
        <v>CUST0498</v>
      </c>
    </row>
    <row r="528" spans="1:9" x14ac:dyDescent="0.4">
      <c r="A528" t="s">
        <v>387</v>
      </c>
      <c r="B528" t="s">
        <v>165</v>
      </c>
      <c r="C528" t="str">
        <f>_xlfn.XLOOKUP(tbl_OrderProduct[[#This Row],[ProductID]],tbl_Product[ProductID],tbl_Product[Category])</f>
        <v>Party</v>
      </c>
      <c r="D528">
        <v>2</v>
      </c>
      <c r="E528" s="3">
        <f>_xlfn.XLOOKUP(tbl_OrderProduct[[#This Row],[ProductID]],tbl_Product[ProductID],tbl_Product[ListPrice])*tbl_OrderProduct[[#This Row],[Quantity]]</f>
        <v>52.98</v>
      </c>
      <c r="F528">
        <f>_xlfn.XLOOKUP(tbl_OrderProduct[[#This Row],[OrderID]],tbl_Order[OrderID],tbl_Order[Order Year])</f>
        <v>2017</v>
      </c>
      <c r="G528" t="str">
        <f>_xlfn.XLOOKUP(tbl_OrderProduct[[#This Row],[OrderID]],tbl_Order[OrderID],tbl_Order[Order Month Name])</f>
        <v>Apr</v>
      </c>
      <c r="H528" t="str">
        <f>_xlfn.XLOOKUP(tbl_OrderProduct[[#This Row],[ProductID]],tbl_Product[ProductID],tbl_Product[ProductName])</f>
        <v>Dashboard Wavelength</v>
      </c>
      <c r="I528" t="str">
        <f>_xlfn.XLOOKUP(tbl_OrderProduct[[#This Row],[OrderID]],tbl_Order[OrderID],tbl_Order[CustomerID])</f>
        <v>CUST0498</v>
      </c>
    </row>
    <row r="529" spans="1:9" x14ac:dyDescent="0.4">
      <c r="A529" t="s">
        <v>387</v>
      </c>
      <c r="B529" t="s">
        <v>134</v>
      </c>
      <c r="C529" t="str">
        <f>_xlfn.XLOOKUP(tbl_OrderProduct[[#This Row],[ProductID]],tbl_Product[ProductID],tbl_Product[Category])</f>
        <v>Co-op</v>
      </c>
      <c r="D529">
        <v>1</v>
      </c>
      <c r="E529" s="3">
        <f>_xlfn.XLOOKUP(tbl_OrderProduct[[#This Row],[ProductID]],tbl_Product[ProductID],tbl_Product[ListPrice])*tbl_OrderProduct[[#This Row],[Quantity]]</f>
        <v>33.5</v>
      </c>
      <c r="F529">
        <f>_xlfn.XLOOKUP(tbl_OrderProduct[[#This Row],[OrderID]],tbl_Order[OrderID],tbl_Order[Order Year])</f>
        <v>2017</v>
      </c>
      <c r="G529" t="str">
        <f>_xlfn.XLOOKUP(tbl_OrderProduct[[#This Row],[OrderID]],tbl_Order[OrderID],tbl_Order[Order Month Name])</f>
        <v>Apr</v>
      </c>
      <c r="H529" t="str">
        <f>_xlfn.XLOOKUP(tbl_OrderProduct[[#This Row],[ProductID]],tbl_Product[ProductID],tbl_Product[ProductName])</f>
        <v>The Spill: Data Breach</v>
      </c>
      <c r="I529" t="str">
        <f>_xlfn.XLOOKUP(tbl_OrderProduct[[#This Row],[OrderID]],tbl_Order[OrderID],tbl_Order[CustomerID])</f>
        <v>CUST0498</v>
      </c>
    </row>
    <row r="530" spans="1:9" x14ac:dyDescent="0.4">
      <c r="A530" t="s">
        <v>388</v>
      </c>
      <c r="B530" t="s">
        <v>143</v>
      </c>
      <c r="C530" t="str">
        <f>_xlfn.XLOOKUP(tbl_OrderProduct[[#This Row],[ProductID]],tbl_Product[ProductID],tbl_Product[Category])</f>
        <v>Party</v>
      </c>
      <c r="D530">
        <v>1</v>
      </c>
      <c r="E530" s="3">
        <f>_xlfn.XLOOKUP(tbl_OrderProduct[[#This Row],[ProductID]],tbl_Product[ProductID],tbl_Product[ListPrice])*tbl_OrderProduct[[#This Row],[Quantity]]</f>
        <v>21.95</v>
      </c>
      <c r="F530">
        <f>_xlfn.XLOOKUP(tbl_OrderProduct[[#This Row],[OrderID]],tbl_Order[OrderID],tbl_Order[Order Year])</f>
        <v>2017</v>
      </c>
      <c r="G530" t="str">
        <f>_xlfn.XLOOKUP(tbl_OrderProduct[[#This Row],[OrderID]],tbl_Order[OrderID],tbl_Order[Order Month Name])</f>
        <v>Apr</v>
      </c>
      <c r="H530" t="str">
        <f>_xlfn.XLOOKUP(tbl_OrderProduct[[#This Row],[ProductID]],tbl_Product[ProductID],tbl_Product[ProductName])</f>
        <v>Sheets of Nottingham</v>
      </c>
      <c r="I530" t="str">
        <f>_xlfn.XLOOKUP(tbl_OrderProduct[[#This Row],[OrderID]],tbl_Order[OrderID],tbl_Order[CustomerID])</f>
        <v>CUST1166</v>
      </c>
    </row>
    <row r="531" spans="1:9" x14ac:dyDescent="0.4">
      <c r="A531" t="s">
        <v>388</v>
      </c>
      <c r="B531" t="s">
        <v>129</v>
      </c>
      <c r="C531" t="str">
        <f>_xlfn.XLOOKUP(tbl_OrderProduct[[#This Row],[ProductID]],tbl_Product[ProductID],tbl_Product[Category])</f>
        <v>Party</v>
      </c>
      <c r="D531">
        <v>1</v>
      </c>
      <c r="E531" s="3">
        <f>_xlfn.XLOOKUP(tbl_OrderProduct[[#This Row],[ProductID]],tbl_Product[ProductID],tbl_Product[ListPrice])*tbl_OrderProduct[[#This Row],[Quantity]]</f>
        <v>49.49</v>
      </c>
      <c r="F531">
        <f>_xlfn.XLOOKUP(tbl_OrderProduct[[#This Row],[OrderID]],tbl_Order[OrderID],tbl_Order[Order Year])</f>
        <v>2017</v>
      </c>
      <c r="G531" t="str">
        <f>_xlfn.XLOOKUP(tbl_OrderProduct[[#This Row],[OrderID]],tbl_Order[OrderID],tbl_Order[Order Month Name])</f>
        <v>Apr</v>
      </c>
      <c r="H531" t="str">
        <f>_xlfn.XLOOKUP(tbl_OrderProduct[[#This Row],[ProductID]],tbl_Product[ProductID],tbl_Product[ProductName])</f>
        <v>Fieldnames</v>
      </c>
      <c r="I531" t="str">
        <f>_xlfn.XLOOKUP(tbl_OrderProduct[[#This Row],[OrderID]],tbl_Order[OrderID],tbl_Order[CustomerID])</f>
        <v>CUST1166</v>
      </c>
    </row>
    <row r="532" spans="1:9" x14ac:dyDescent="0.4">
      <c r="A532" t="s">
        <v>388</v>
      </c>
      <c r="B532" t="s">
        <v>130</v>
      </c>
      <c r="C532" t="str">
        <f>_xlfn.XLOOKUP(tbl_OrderProduct[[#This Row],[ProductID]],tbl_Product[ProductID],tbl_Product[Category])</f>
        <v>Strategy</v>
      </c>
      <c r="D532">
        <v>1</v>
      </c>
      <c r="E532" s="3">
        <f>_xlfn.XLOOKUP(tbl_OrderProduct[[#This Row],[ProductID]],tbl_Product[ProductID],tbl_Product[ListPrice])*tbl_OrderProduct[[#This Row],[Quantity]]</f>
        <v>15.5</v>
      </c>
      <c r="F532">
        <f>_xlfn.XLOOKUP(tbl_OrderProduct[[#This Row],[OrderID]],tbl_Order[OrderID],tbl_Order[Order Year])</f>
        <v>2017</v>
      </c>
      <c r="G532" t="str">
        <f>_xlfn.XLOOKUP(tbl_OrderProduct[[#This Row],[OrderID]],tbl_Order[OrderID],tbl_Order[Order Month Name])</f>
        <v>Apr</v>
      </c>
      <c r="H532" t="str">
        <f>_xlfn.XLOOKUP(tbl_OrderProduct[[#This Row],[ProductID]],tbl_Product[ProductID],tbl_Product[ProductName])</f>
        <v>Brass: Budget</v>
      </c>
      <c r="I532" t="str">
        <f>_xlfn.XLOOKUP(tbl_OrderProduct[[#This Row],[OrderID]],tbl_Order[OrderID],tbl_Order[CustomerID])</f>
        <v>CUST1166</v>
      </c>
    </row>
    <row r="533" spans="1:9" x14ac:dyDescent="0.4">
      <c r="A533" t="s">
        <v>388</v>
      </c>
      <c r="B533" t="s">
        <v>157</v>
      </c>
      <c r="C533" t="str">
        <f>_xlfn.XLOOKUP(tbl_OrderProduct[[#This Row],[ProductID]],tbl_Product[ProductID],tbl_Product[Category])</f>
        <v>Strategy</v>
      </c>
      <c r="D533">
        <v>1</v>
      </c>
      <c r="E533" s="3">
        <f>_xlfn.XLOOKUP(tbl_OrderProduct[[#This Row],[ProductID]],tbl_Product[ProductID],tbl_Product[ListPrice])*tbl_OrderProduct[[#This Row],[Quantity]]</f>
        <v>47</v>
      </c>
      <c r="F533">
        <f>_xlfn.XLOOKUP(tbl_OrderProduct[[#This Row],[OrderID]],tbl_Order[OrderID],tbl_Order[Order Year])</f>
        <v>2017</v>
      </c>
      <c r="G533" t="str">
        <f>_xlfn.XLOOKUP(tbl_OrderProduct[[#This Row],[OrderID]],tbl_Order[OrderID],tbl_Order[Order Month Name])</f>
        <v>Apr</v>
      </c>
      <c r="H533" t="str">
        <f>_xlfn.XLOOKUP(tbl_OrderProduct[[#This Row],[ProductID]],tbl_Product[ProductID],tbl_Product[ProductName])</f>
        <v>A Dasboard Contrived</v>
      </c>
      <c r="I533" t="str">
        <f>_xlfn.XLOOKUP(tbl_OrderProduct[[#This Row],[OrderID]],tbl_Order[OrderID],tbl_Order[CustomerID])</f>
        <v>CUST1166</v>
      </c>
    </row>
    <row r="534" spans="1:9" x14ac:dyDescent="0.4">
      <c r="A534" t="s">
        <v>389</v>
      </c>
      <c r="B534" t="s">
        <v>135</v>
      </c>
      <c r="C534" t="str">
        <f>_xlfn.XLOOKUP(tbl_OrderProduct[[#This Row],[ProductID]],tbl_Product[ProductID],tbl_Product[Category])</f>
        <v>Classic</v>
      </c>
      <c r="D534">
        <v>1</v>
      </c>
      <c r="E534" s="3">
        <f>_xlfn.XLOOKUP(tbl_OrderProduct[[#This Row],[ProductID]],tbl_Product[ProductID],tbl_Product[ListPrice])*tbl_OrderProduct[[#This Row],[Quantity]]</f>
        <v>16.989999999999998</v>
      </c>
      <c r="F534">
        <f>_xlfn.XLOOKUP(tbl_OrderProduct[[#This Row],[OrderID]],tbl_Order[OrderID],tbl_Order[Order Year])</f>
        <v>2017</v>
      </c>
      <c r="G534" t="str">
        <f>_xlfn.XLOOKUP(tbl_OrderProduct[[#This Row],[OrderID]],tbl_Order[OrderID],tbl_Order[Order Month Name])</f>
        <v>Apr</v>
      </c>
      <c r="H534" t="str">
        <f>_xlfn.XLOOKUP(tbl_OrderProduct[[#This Row],[ProductID]],tbl_Product[ProductID],tbl_Product[ProductName])</f>
        <v>Monopoly: Pivot Table Edition</v>
      </c>
      <c r="I534" t="str">
        <f>_xlfn.XLOOKUP(tbl_OrderProduct[[#This Row],[OrderID]],tbl_Order[OrderID],tbl_Order[CustomerID])</f>
        <v>CUST1284</v>
      </c>
    </row>
    <row r="535" spans="1:9" x14ac:dyDescent="0.4">
      <c r="A535" t="s">
        <v>390</v>
      </c>
      <c r="B535" t="s">
        <v>144</v>
      </c>
      <c r="C535" t="str">
        <f>_xlfn.XLOOKUP(tbl_OrderProduct[[#This Row],[ProductID]],tbl_Product[ProductID],tbl_Product[Category])</f>
        <v>Strategy</v>
      </c>
      <c r="D535">
        <v>1</v>
      </c>
      <c r="E535" s="3">
        <f>_xlfn.XLOOKUP(tbl_OrderProduct[[#This Row],[ProductID]],tbl_Product[ProductID],tbl_Product[ListPrice])*tbl_OrderProduct[[#This Row],[Quantity]]</f>
        <v>64.95</v>
      </c>
      <c r="F535">
        <f>_xlfn.XLOOKUP(tbl_OrderProduct[[#This Row],[OrderID]],tbl_Order[OrderID],tbl_Order[Order Year])</f>
        <v>2017</v>
      </c>
      <c r="G535" t="str">
        <f>_xlfn.XLOOKUP(tbl_OrderProduct[[#This Row],[OrderID]],tbl_Order[OrderID],tbl_Order[Order Month Name])</f>
        <v>May</v>
      </c>
      <c r="H535" t="str">
        <f>_xlfn.XLOOKUP(tbl_OrderProduct[[#This Row],[ProductID]],tbl_Product[ProductID],tbl_Product[ProductName])</f>
        <v>Between Two Spreadsheets</v>
      </c>
      <c r="I535" t="str">
        <f>_xlfn.XLOOKUP(tbl_OrderProduct[[#This Row],[OrderID]],tbl_Order[OrderID],tbl_Order[CustomerID])</f>
        <v>CUST0643</v>
      </c>
    </row>
    <row r="536" spans="1:9" x14ac:dyDescent="0.4">
      <c r="A536" t="s">
        <v>390</v>
      </c>
      <c r="B536" t="s">
        <v>136</v>
      </c>
      <c r="C536" t="str">
        <f>_xlfn.XLOOKUP(tbl_OrderProduct[[#This Row],[ProductID]],tbl_Product[ProductID],tbl_Product[Category])</f>
        <v>Party</v>
      </c>
      <c r="D536">
        <v>1</v>
      </c>
      <c r="E536" s="3">
        <f>_xlfn.XLOOKUP(tbl_OrderProduct[[#This Row],[ProductID]],tbl_Product[ProductID],tbl_Product[ListPrice])*tbl_OrderProduct[[#This Row],[Quantity]]</f>
        <v>33</v>
      </c>
      <c r="F536">
        <f>_xlfn.XLOOKUP(tbl_OrderProduct[[#This Row],[OrderID]],tbl_Order[OrderID],tbl_Order[Order Year])</f>
        <v>2017</v>
      </c>
      <c r="G536" t="str">
        <f>_xlfn.XLOOKUP(tbl_OrderProduct[[#This Row],[OrderID]],tbl_Order[OrderID],tbl_Order[Order Month Name])</f>
        <v>May</v>
      </c>
      <c r="H536" t="str">
        <f>_xlfn.XLOOKUP(tbl_OrderProduct[[#This Row],[ProductID]],tbl_Product[ProductID],tbl_Product[ProductName])</f>
        <v>Don't Split the Data</v>
      </c>
      <c r="I536" t="str">
        <f>_xlfn.XLOOKUP(tbl_OrderProduct[[#This Row],[OrderID]],tbl_Order[OrderID],tbl_Order[CustomerID])</f>
        <v>CUST0643</v>
      </c>
    </row>
    <row r="537" spans="1:9" x14ac:dyDescent="0.4">
      <c r="A537" t="s">
        <v>390</v>
      </c>
      <c r="B537" t="s">
        <v>148</v>
      </c>
      <c r="C537" t="str">
        <f>_xlfn.XLOOKUP(tbl_OrderProduct[[#This Row],[ProductID]],tbl_Product[ProductID],tbl_Product[Category])</f>
        <v>Strategy</v>
      </c>
      <c r="D537">
        <v>1</v>
      </c>
      <c r="E537" s="3">
        <f>_xlfn.XLOOKUP(tbl_OrderProduct[[#This Row],[ProductID]],tbl_Product[ProductID],tbl_Product[ListPrice])*tbl_OrderProduct[[#This Row],[Quantity]]</f>
        <v>20.49</v>
      </c>
      <c r="F537">
        <f>_xlfn.XLOOKUP(tbl_OrderProduct[[#This Row],[OrderID]],tbl_Order[OrderID],tbl_Order[Order Year])</f>
        <v>2017</v>
      </c>
      <c r="G537" t="str">
        <f>_xlfn.XLOOKUP(tbl_OrderProduct[[#This Row],[OrderID]],tbl_Order[OrderID],tbl_Order[Order Month Name])</f>
        <v>May</v>
      </c>
      <c r="H537" t="str">
        <f>_xlfn.XLOOKUP(tbl_OrderProduct[[#This Row],[ProductID]],tbl_Product[ProductID],tbl_Product[ProductName])</f>
        <v>Cashflow Cascadia</v>
      </c>
      <c r="I537" t="str">
        <f>_xlfn.XLOOKUP(tbl_OrderProduct[[#This Row],[OrderID]],tbl_Order[OrderID],tbl_Order[CustomerID])</f>
        <v>CUST0643</v>
      </c>
    </row>
    <row r="538" spans="1:9" x14ac:dyDescent="0.4">
      <c r="A538" t="s">
        <v>390</v>
      </c>
      <c r="B538" t="s">
        <v>155</v>
      </c>
      <c r="C538" t="str">
        <f>_xlfn.XLOOKUP(tbl_OrderProduct[[#This Row],[ProductID]],tbl_Product[ProductID],tbl_Product[Category])</f>
        <v>Strategy</v>
      </c>
      <c r="D538">
        <v>1</v>
      </c>
      <c r="E538" s="3">
        <f>_xlfn.XLOOKUP(tbl_OrderProduct[[#This Row],[ProductID]],tbl_Product[ProductID],tbl_Product[ListPrice])*tbl_OrderProduct[[#This Row],[Quantity]]</f>
        <v>27</v>
      </c>
      <c r="F538">
        <f>_xlfn.XLOOKUP(tbl_OrderProduct[[#This Row],[OrderID]],tbl_Order[OrderID],tbl_Order[Order Year])</f>
        <v>2017</v>
      </c>
      <c r="G538" t="str">
        <f>_xlfn.XLOOKUP(tbl_OrderProduct[[#This Row],[OrderID]],tbl_Order[OrderID],tbl_Order[Order Month Name])</f>
        <v>May</v>
      </c>
      <c r="H538" t="str">
        <f>_xlfn.XLOOKUP(tbl_OrderProduct[[#This Row],[ProductID]],tbl_Product[ProductID],tbl_Product[ProductName])</f>
        <v>Depreciation Trail</v>
      </c>
      <c r="I538" t="str">
        <f>_xlfn.XLOOKUP(tbl_OrderProduct[[#This Row],[OrderID]],tbl_Order[OrderID],tbl_Order[CustomerID])</f>
        <v>CUST0643</v>
      </c>
    </row>
    <row r="539" spans="1:9" x14ac:dyDescent="0.4">
      <c r="A539" t="s">
        <v>390</v>
      </c>
      <c r="B539" t="s">
        <v>150</v>
      </c>
      <c r="C539" t="str">
        <f>_xlfn.XLOOKUP(tbl_OrderProduct[[#This Row],[ProductID]],tbl_Product[ProductID],tbl_Product[Category])</f>
        <v>Party</v>
      </c>
      <c r="D539">
        <v>1</v>
      </c>
      <c r="E539" s="3">
        <f>_xlfn.XLOOKUP(tbl_OrderProduct[[#This Row],[ProductID]],tbl_Product[ProductID],tbl_Product[ListPrice])*tbl_OrderProduct[[#This Row],[Quantity]]</f>
        <v>35</v>
      </c>
      <c r="F539">
        <f>_xlfn.XLOOKUP(tbl_OrderProduct[[#This Row],[OrderID]],tbl_Order[OrderID],tbl_Order[Order Year])</f>
        <v>2017</v>
      </c>
      <c r="G539" t="str">
        <f>_xlfn.XLOOKUP(tbl_OrderProduct[[#This Row],[OrderID]],tbl_Order[OrderID],tbl_Order[Order Month Name])</f>
        <v>May</v>
      </c>
      <c r="H539" t="str">
        <f>_xlfn.XLOOKUP(tbl_OrderProduct[[#This Row],[ProductID]],tbl_Product[ProductID],tbl_Product[ProductName])</f>
        <v>Data: The Resistance</v>
      </c>
      <c r="I539" t="str">
        <f>_xlfn.XLOOKUP(tbl_OrderProduct[[#This Row],[OrderID]],tbl_Order[OrderID],tbl_Order[CustomerID])</f>
        <v>CUST0643</v>
      </c>
    </row>
    <row r="540" spans="1:9" x14ac:dyDescent="0.4">
      <c r="A540" t="s">
        <v>390</v>
      </c>
      <c r="B540" t="s">
        <v>163</v>
      </c>
      <c r="C540" t="str">
        <f>_xlfn.XLOOKUP(tbl_OrderProduct[[#This Row],[ProductID]],tbl_Product[ProductID],tbl_Product[Category])</f>
        <v>Party</v>
      </c>
      <c r="D540">
        <v>1</v>
      </c>
      <c r="E540" s="3">
        <f>_xlfn.XLOOKUP(tbl_OrderProduct[[#This Row],[ProductID]],tbl_Product[ProductID],tbl_Product[ListPrice])*tbl_OrderProduct[[#This Row],[Quantity]]</f>
        <v>38</v>
      </c>
      <c r="F540">
        <f>_xlfn.XLOOKUP(tbl_OrderProduct[[#This Row],[OrderID]],tbl_Order[OrderID],tbl_Order[Order Year])</f>
        <v>2017</v>
      </c>
      <c r="G540" t="str">
        <f>_xlfn.XLOOKUP(tbl_OrderProduct[[#This Row],[OrderID]],tbl_Order[OrderID],tbl_Order[Order Month Name])</f>
        <v>May</v>
      </c>
      <c r="H540" t="str">
        <f>_xlfn.XLOOKUP(tbl_OrderProduct[[#This Row],[ProductID]],tbl_Product[ProductID],tbl_Product[ProductName])</f>
        <v>Charts Against Humanity</v>
      </c>
      <c r="I540" t="str">
        <f>_xlfn.XLOOKUP(tbl_OrderProduct[[#This Row],[OrderID]],tbl_Order[OrderID],tbl_Order[CustomerID])</f>
        <v>CUST0643</v>
      </c>
    </row>
    <row r="541" spans="1:9" x14ac:dyDescent="0.4">
      <c r="A541" t="s">
        <v>391</v>
      </c>
      <c r="B541" t="s">
        <v>139</v>
      </c>
      <c r="C541" t="str">
        <f>_xlfn.XLOOKUP(tbl_OrderProduct[[#This Row],[ProductID]],tbl_Product[ProductID],tbl_Product[Category])</f>
        <v>Strategy</v>
      </c>
      <c r="D541">
        <v>1</v>
      </c>
      <c r="E541" s="3">
        <f>_xlfn.XLOOKUP(tbl_OrderProduct[[#This Row],[ProductID]],tbl_Product[ProductID],tbl_Product[ListPrice])*tbl_OrderProduct[[#This Row],[Quantity]]</f>
        <v>54.99</v>
      </c>
      <c r="F541">
        <f>_xlfn.XLOOKUP(tbl_OrderProduct[[#This Row],[OrderID]],tbl_Order[OrderID],tbl_Order[Order Year])</f>
        <v>2017</v>
      </c>
      <c r="G541" t="str">
        <f>_xlfn.XLOOKUP(tbl_OrderProduct[[#This Row],[OrderID]],tbl_Order[OrderID],tbl_Order[Order Month Name])</f>
        <v>May</v>
      </c>
      <c r="H541" t="str">
        <f>_xlfn.XLOOKUP(tbl_OrderProduct[[#This Row],[ProductID]],tbl_Product[ProductID],tbl_Product[ProductName])</f>
        <v>Azul: Pie Chart Edition</v>
      </c>
      <c r="I541" t="str">
        <f>_xlfn.XLOOKUP(tbl_OrderProduct[[#This Row],[OrderID]],tbl_Order[OrderID],tbl_Order[CustomerID])</f>
        <v>CUST0374</v>
      </c>
    </row>
    <row r="542" spans="1:9" x14ac:dyDescent="0.4">
      <c r="A542" t="s">
        <v>392</v>
      </c>
      <c r="B542" t="s">
        <v>161</v>
      </c>
      <c r="C542" t="str">
        <f>_xlfn.XLOOKUP(tbl_OrderProduct[[#This Row],[ProductID]],tbl_Product[ProductID],tbl_Product[Category])</f>
        <v>Strategy</v>
      </c>
      <c r="D542">
        <v>1</v>
      </c>
      <c r="E542" s="3">
        <f>_xlfn.XLOOKUP(tbl_OrderProduct[[#This Row],[ProductID]],tbl_Product[ProductID],tbl_Product[ListPrice])*tbl_OrderProduct[[#This Row],[Quantity]]</f>
        <v>55.95</v>
      </c>
      <c r="F542">
        <f>_xlfn.XLOOKUP(tbl_OrderProduct[[#This Row],[OrderID]],tbl_Order[OrderID],tbl_Order[Order Year])</f>
        <v>2017</v>
      </c>
      <c r="G542" t="str">
        <f>_xlfn.XLOOKUP(tbl_OrderProduct[[#This Row],[OrderID]],tbl_Order[OrderID],tbl_Order[Order Month Name])</f>
        <v>May</v>
      </c>
      <c r="H542" t="str">
        <f>_xlfn.XLOOKUP(tbl_OrderProduct[[#This Row],[ProductID]],tbl_Product[ProductID],tbl_Product[ProductName])</f>
        <v>The Quacks of Quarterburg</v>
      </c>
      <c r="I542" t="str">
        <f>_xlfn.XLOOKUP(tbl_OrderProduct[[#This Row],[OrderID]],tbl_Order[OrderID],tbl_Order[CustomerID])</f>
        <v>CUST0368</v>
      </c>
    </row>
    <row r="543" spans="1:9" x14ac:dyDescent="0.4">
      <c r="A543" t="s">
        <v>392</v>
      </c>
      <c r="B543" t="s">
        <v>133</v>
      </c>
      <c r="C543" t="str">
        <f>_xlfn.XLOOKUP(tbl_OrderProduct[[#This Row],[ProductID]],tbl_Product[ProductID],tbl_Product[Category])</f>
        <v>Adventure</v>
      </c>
      <c r="D543">
        <v>1</v>
      </c>
      <c r="E543" s="3">
        <f>_xlfn.XLOOKUP(tbl_OrderProduct[[#This Row],[ProductID]],tbl_Product[ProductID],tbl_Product[ListPrice])*tbl_OrderProduct[[#This Row],[Quantity]]</f>
        <v>23.95</v>
      </c>
      <c r="F543">
        <f>_xlfn.XLOOKUP(tbl_OrderProduct[[#This Row],[OrderID]],tbl_Order[OrderID],tbl_Order[Order Year])</f>
        <v>2017</v>
      </c>
      <c r="G543" t="str">
        <f>_xlfn.XLOOKUP(tbl_OrderProduct[[#This Row],[OrderID]],tbl_Order[OrderID],tbl_Order[Order Month Name])</f>
        <v>May</v>
      </c>
      <c r="H543" t="str">
        <f>_xlfn.XLOOKUP(tbl_OrderProduct[[#This Row],[ProductID]],tbl_Product[ProductID],tbl_Product[ProductName])</f>
        <v>DataCraft: Fields &amp; Measures</v>
      </c>
      <c r="I543" t="str">
        <f>_xlfn.XLOOKUP(tbl_OrderProduct[[#This Row],[OrderID]],tbl_Order[OrderID],tbl_Order[CustomerID])</f>
        <v>CUST0368</v>
      </c>
    </row>
    <row r="544" spans="1:9" x14ac:dyDescent="0.4">
      <c r="A544" t="s">
        <v>393</v>
      </c>
      <c r="B544" t="s">
        <v>10</v>
      </c>
      <c r="C544" t="str">
        <f>_xlfn.XLOOKUP(tbl_OrderProduct[[#This Row],[ProductID]],tbl_Product[ProductID],tbl_Product[Category])</f>
        <v>Party</v>
      </c>
      <c r="D544">
        <v>1</v>
      </c>
      <c r="E544" s="3">
        <f>_xlfn.XLOOKUP(tbl_OrderProduct[[#This Row],[ProductID]],tbl_Product[ProductID],tbl_Product[ListPrice])*tbl_OrderProduct[[#This Row],[Quantity]]</f>
        <v>49</v>
      </c>
      <c r="F544">
        <f>_xlfn.XLOOKUP(tbl_OrderProduct[[#This Row],[OrderID]],tbl_Order[OrderID],tbl_Order[Order Year])</f>
        <v>2017</v>
      </c>
      <c r="G544" t="str">
        <f>_xlfn.XLOOKUP(tbl_OrderProduct[[#This Row],[OrderID]],tbl_Order[OrderID],tbl_Order[Order Month Name])</f>
        <v>May</v>
      </c>
      <c r="H544" t="str">
        <f>_xlfn.XLOOKUP(tbl_OrderProduct[[#This Row],[ProductID]],tbl_Product[ProductID],tbl_Product[ProductName])</f>
        <v>Pivot or Perish</v>
      </c>
      <c r="I544" t="str">
        <f>_xlfn.XLOOKUP(tbl_OrderProduct[[#This Row],[OrderID]],tbl_Order[OrderID],tbl_Order[CustomerID])</f>
        <v>CUST1272</v>
      </c>
    </row>
    <row r="545" spans="1:9" x14ac:dyDescent="0.4">
      <c r="A545" t="s">
        <v>393</v>
      </c>
      <c r="B545" t="s">
        <v>2</v>
      </c>
      <c r="C545" t="str">
        <f>_xlfn.XLOOKUP(tbl_OrderProduct[[#This Row],[ProductID]],tbl_Product[ProductID],tbl_Product[Category])</f>
        <v>Strategy</v>
      </c>
      <c r="D545">
        <v>1</v>
      </c>
      <c r="E545" s="3">
        <f>_xlfn.XLOOKUP(tbl_OrderProduct[[#This Row],[ProductID]],tbl_Product[ProductID],tbl_Product[ListPrice])*tbl_OrderProduct[[#This Row],[Quantity]]</f>
        <v>12.95</v>
      </c>
      <c r="F545">
        <f>_xlfn.XLOOKUP(tbl_OrderProduct[[#This Row],[OrderID]],tbl_Order[OrderID],tbl_Order[Order Year])</f>
        <v>2017</v>
      </c>
      <c r="G545" t="str">
        <f>_xlfn.XLOOKUP(tbl_OrderProduct[[#This Row],[OrderID]],tbl_Order[OrderID],tbl_Order[Order Month Name])</f>
        <v>May</v>
      </c>
      <c r="H545" t="str">
        <f>_xlfn.XLOOKUP(tbl_OrderProduct[[#This Row],[ProductID]],tbl_Product[ProductID],tbl_Product[ProductName])</f>
        <v>DAX Machina</v>
      </c>
      <c r="I545" t="str">
        <f>_xlfn.XLOOKUP(tbl_OrderProduct[[#This Row],[OrderID]],tbl_Order[OrderID],tbl_Order[CustomerID])</f>
        <v>CUST1272</v>
      </c>
    </row>
    <row r="546" spans="1:9" x14ac:dyDescent="0.4">
      <c r="A546" t="s">
        <v>394</v>
      </c>
      <c r="B546" t="s">
        <v>131</v>
      </c>
      <c r="C546" t="str">
        <f>_xlfn.XLOOKUP(tbl_OrderProduct[[#This Row],[ProductID]],tbl_Product[ProductID],tbl_Product[Category])</f>
        <v>Strategy</v>
      </c>
      <c r="D546">
        <v>2</v>
      </c>
      <c r="E546" s="3">
        <f>_xlfn.XLOOKUP(tbl_OrderProduct[[#This Row],[ProductID]],tbl_Product[ProductID],tbl_Product[ListPrice])*tbl_OrderProduct[[#This Row],[Quantity]]</f>
        <v>98</v>
      </c>
      <c r="F546">
        <f>_xlfn.XLOOKUP(tbl_OrderProduct[[#This Row],[OrderID]],tbl_Order[OrderID],tbl_Order[Order Year])</f>
        <v>2017</v>
      </c>
      <c r="G546" t="str">
        <f>_xlfn.XLOOKUP(tbl_OrderProduct[[#This Row],[OrderID]],tbl_Order[OrderID],tbl_Order[Order Month Name])</f>
        <v>May</v>
      </c>
      <c r="H546" t="str">
        <f>_xlfn.XLOOKUP(tbl_OrderProduct[[#This Row],[ProductID]],tbl_Product[ProductID],tbl_Product[ProductName])</f>
        <v>7 Chart Wonders</v>
      </c>
      <c r="I546" t="str">
        <f>_xlfn.XLOOKUP(tbl_OrderProduct[[#This Row],[OrderID]],tbl_Order[OrderID],tbl_Order[CustomerID])</f>
        <v>CUST0728</v>
      </c>
    </row>
    <row r="547" spans="1:9" x14ac:dyDescent="0.4">
      <c r="A547" t="s">
        <v>395</v>
      </c>
      <c r="B547" t="s">
        <v>138</v>
      </c>
      <c r="C547" t="str">
        <f>_xlfn.XLOOKUP(tbl_OrderProduct[[#This Row],[ProductID]],tbl_Product[ProductID],tbl_Product[Category])</f>
        <v>Classic</v>
      </c>
      <c r="D547">
        <v>2</v>
      </c>
      <c r="E547" s="3">
        <f>_xlfn.XLOOKUP(tbl_OrderProduct[[#This Row],[ProductID]],tbl_Product[ProductID],tbl_Product[ListPrice])*tbl_OrderProduct[[#This Row],[Quantity]]</f>
        <v>124</v>
      </c>
      <c r="F547">
        <f>_xlfn.XLOOKUP(tbl_OrderProduct[[#This Row],[OrderID]],tbl_Order[OrderID],tbl_Order[Order Year])</f>
        <v>2017</v>
      </c>
      <c r="G547" t="str">
        <f>_xlfn.XLOOKUP(tbl_OrderProduct[[#This Row],[OrderID]],tbl_Order[OrderID],tbl_Order[Order Month Name])</f>
        <v>May</v>
      </c>
      <c r="H547" t="str">
        <f>_xlfn.XLOOKUP(tbl_OrderProduct[[#This Row],[ProductID]],tbl_Product[ProductID],tbl_Product[ProductName])</f>
        <v>YahtSheets</v>
      </c>
      <c r="I547" t="str">
        <f>_xlfn.XLOOKUP(tbl_OrderProduct[[#This Row],[OrderID]],tbl_Order[OrderID],tbl_Order[CustomerID])</f>
        <v>CUST1148</v>
      </c>
    </row>
    <row r="548" spans="1:9" x14ac:dyDescent="0.4">
      <c r="A548" t="s">
        <v>396</v>
      </c>
      <c r="B548" t="s">
        <v>6</v>
      </c>
      <c r="C548" t="str">
        <f>_xlfn.XLOOKUP(tbl_OrderProduct[[#This Row],[ProductID]],tbl_Product[ProductID],tbl_Product[Category])</f>
        <v>Adventure</v>
      </c>
      <c r="D548">
        <v>2</v>
      </c>
      <c r="E548" s="3">
        <f>_xlfn.XLOOKUP(tbl_OrderProduct[[#This Row],[ProductID]],tbl_Product[ProductID],tbl_Product[ListPrice])*tbl_OrderProduct[[#This Row],[Quantity]]</f>
        <v>34</v>
      </c>
      <c r="F548">
        <f>_xlfn.XLOOKUP(tbl_OrderProduct[[#This Row],[OrderID]],tbl_Order[OrderID],tbl_Order[Order Year])</f>
        <v>2017</v>
      </c>
      <c r="G548" t="str">
        <f>_xlfn.XLOOKUP(tbl_OrderProduct[[#This Row],[OrderID]],tbl_Order[OrderID],tbl_Order[Order Month Name])</f>
        <v>May</v>
      </c>
      <c r="H548" t="str">
        <f>_xlfn.XLOOKUP(tbl_OrderProduct[[#This Row],[ProductID]],tbl_Product[ProductID],tbl_Product[ProductName])</f>
        <v>Pivot &amp; Paper</v>
      </c>
      <c r="I548" t="str">
        <f>_xlfn.XLOOKUP(tbl_OrderProduct[[#This Row],[OrderID]],tbl_Order[OrderID],tbl_Order[CustomerID])</f>
        <v>CUST0853</v>
      </c>
    </row>
    <row r="549" spans="1:9" x14ac:dyDescent="0.4">
      <c r="A549" t="s">
        <v>396</v>
      </c>
      <c r="B549" t="s">
        <v>142</v>
      </c>
      <c r="C549" t="str">
        <f>_xlfn.XLOOKUP(tbl_OrderProduct[[#This Row],[ProductID]],tbl_Product[ProductID],tbl_Product[Category])</f>
        <v>Classic</v>
      </c>
      <c r="D549">
        <v>1</v>
      </c>
      <c r="E549" s="3">
        <f>_xlfn.XLOOKUP(tbl_OrderProduct[[#This Row],[ProductID]],tbl_Product[ProductID],tbl_Product[ListPrice])*tbl_OrderProduct[[#This Row],[Quantity]]</f>
        <v>49.49</v>
      </c>
      <c r="F549">
        <f>_xlfn.XLOOKUP(tbl_OrderProduct[[#This Row],[OrderID]],tbl_Order[OrderID],tbl_Order[Order Year])</f>
        <v>2017</v>
      </c>
      <c r="G549" t="str">
        <f>_xlfn.XLOOKUP(tbl_OrderProduct[[#This Row],[OrderID]],tbl_Order[OrderID],tbl_Order[Order Month Name])</f>
        <v>May</v>
      </c>
      <c r="H549" t="str">
        <f>_xlfn.XLOOKUP(tbl_OrderProduct[[#This Row],[ProductID]],tbl_Product[ProductID],tbl_Product[ProductName])</f>
        <v>Don't Wake the Stakeholders</v>
      </c>
      <c r="I549" t="str">
        <f>_xlfn.XLOOKUP(tbl_OrderProduct[[#This Row],[OrderID]],tbl_Order[OrderID],tbl_Order[CustomerID])</f>
        <v>CUST0853</v>
      </c>
    </row>
    <row r="550" spans="1:9" x14ac:dyDescent="0.4">
      <c r="A550" t="s">
        <v>397</v>
      </c>
      <c r="B550" t="s">
        <v>137</v>
      </c>
      <c r="C550" t="str">
        <f>_xlfn.XLOOKUP(tbl_OrderProduct[[#This Row],[ProductID]],tbl_Product[ProductID],tbl_Product[Category])</f>
        <v>Classic</v>
      </c>
      <c r="D550">
        <v>1</v>
      </c>
      <c r="E550" s="3">
        <f>_xlfn.XLOOKUP(tbl_OrderProduct[[#This Row],[ProductID]],tbl_Product[ProductID],tbl_Product[ListPrice])*tbl_OrderProduct[[#This Row],[Quantity]]</f>
        <v>70.989999999999995</v>
      </c>
      <c r="F550">
        <f>_xlfn.XLOOKUP(tbl_OrderProduct[[#This Row],[OrderID]],tbl_Order[OrderID],tbl_Order[Order Year])</f>
        <v>2017</v>
      </c>
      <c r="G550" t="str">
        <f>_xlfn.XLOOKUP(tbl_OrderProduct[[#This Row],[OrderID]],tbl_Order[OrderID],tbl_Order[Order Month Name])</f>
        <v>May</v>
      </c>
      <c r="H550" t="str">
        <f>_xlfn.XLOOKUP(tbl_OrderProduct[[#This Row],[ProductID]],tbl_Product[ProductID],tbl_Product[ProductName])</f>
        <v>Ticket to Ride: Financial Express</v>
      </c>
      <c r="I550" t="str">
        <f>_xlfn.XLOOKUP(tbl_OrderProduct[[#This Row],[OrderID]],tbl_Order[OrderID],tbl_Order[CustomerID])</f>
        <v>CUST1138</v>
      </c>
    </row>
    <row r="551" spans="1:9" x14ac:dyDescent="0.4">
      <c r="A551" t="s">
        <v>397</v>
      </c>
      <c r="B551" t="s">
        <v>154</v>
      </c>
      <c r="C551" t="str">
        <f>_xlfn.XLOOKUP(tbl_OrderProduct[[#This Row],[ProductID]],tbl_Product[ProductID],tbl_Product[Category])</f>
        <v>Strategy</v>
      </c>
      <c r="D551">
        <v>1</v>
      </c>
      <c r="E551" s="3">
        <f>_xlfn.XLOOKUP(tbl_OrderProduct[[#This Row],[ProductID]],tbl_Product[ProductID],tbl_Product[ListPrice])*tbl_OrderProduct[[#This Row],[Quantity]]</f>
        <v>31</v>
      </c>
      <c r="F551">
        <f>_xlfn.XLOOKUP(tbl_OrderProduct[[#This Row],[OrderID]],tbl_Order[OrderID],tbl_Order[Order Year])</f>
        <v>2017</v>
      </c>
      <c r="G551" t="str">
        <f>_xlfn.XLOOKUP(tbl_OrderProduct[[#This Row],[OrderID]],tbl_Order[OrderID],tbl_Order[Order Month Name])</f>
        <v>May</v>
      </c>
      <c r="H551" t="str">
        <f>_xlfn.XLOOKUP(tbl_OrderProduct[[#This Row],[ProductID]],tbl_Product[ProductID],tbl_Product[ProductName])</f>
        <v>Roll for Regression</v>
      </c>
      <c r="I551" t="str">
        <f>_xlfn.XLOOKUP(tbl_OrderProduct[[#This Row],[OrderID]],tbl_Order[OrderID],tbl_Order[CustomerID])</f>
        <v>CUST1138</v>
      </c>
    </row>
    <row r="552" spans="1:9" x14ac:dyDescent="0.4">
      <c r="A552" t="s">
        <v>398</v>
      </c>
      <c r="B552" t="s">
        <v>145</v>
      </c>
      <c r="C552" t="str">
        <f>_xlfn.XLOOKUP(tbl_OrderProduct[[#This Row],[ProductID]],tbl_Product[ProductID],tbl_Product[Category])</f>
        <v>Adventure</v>
      </c>
      <c r="D552">
        <v>1</v>
      </c>
      <c r="E552" s="3">
        <f>_xlfn.XLOOKUP(tbl_OrderProduct[[#This Row],[ProductID]],tbl_Product[ProductID],tbl_Product[ListPrice])*tbl_OrderProduct[[#This Row],[Quantity]]</f>
        <v>40.5</v>
      </c>
      <c r="F552">
        <f>_xlfn.XLOOKUP(tbl_OrderProduct[[#This Row],[OrderID]],tbl_Order[OrderID],tbl_Order[Order Year])</f>
        <v>2017</v>
      </c>
      <c r="G552" t="str">
        <f>_xlfn.XLOOKUP(tbl_OrderProduct[[#This Row],[OrderID]],tbl_Order[OrderID],tbl_Order[Order Month Name])</f>
        <v>May</v>
      </c>
      <c r="H552" t="str">
        <f>_xlfn.XLOOKUP(tbl_OrderProduct[[#This Row],[ProductID]],tbl_Product[ProductID],tbl_Product[ProductName])</f>
        <v>Audit Call of Cthulhu</v>
      </c>
      <c r="I552" t="str">
        <f>_xlfn.XLOOKUP(tbl_OrderProduct[[#This Row],[OrderID]],tbl_Order[OrderID],tbl_Order[CustomerID])</f>
        <v>CUST0462</v>
      </c>
    </row>
    <row r="553" spans="1:9" x14ac:dyDescent="0.4">
      <c r="A553" t="s">
        <v>398</v>
      </c>
      <c r="B553" t="s">
        <v>134</v>
      </c>
      <c r="C553" t="str">
        <f>_xlfn.XLOOKUP(tbl_OrderProduct[[#This Row],[ProductID]],tbl_Product[ProductID],tbl_Product[Category])</f>
        <v>Co-op</v>
      </c>
      <c r="D553">
        <v>1</v>
      </c>
      <c r="E553" s="3">
        <f>_xlfn.XLOOKUP(tbl_OrderProduct[[#This Row],[ProductID]],tbl_Product[ProductID],tbl_Product[ListPrice])*tbl_OrderProduct[[#This Row],[Quantity]]</f>
        <v>33.5</v>
      </c>
      <c r="F553">
        <f>_xlfn.XLOOKUP(tbl_OrderProduct[[#This Row],[OrderID]],tbl_Order[OrderID],tbl_Order[Order Year])</f>
        <v>2017</v>
      </c>
      <c r="G553" t="str">
        <f>_xlfn.XLOOKUP(tbl_OrderProduct[[#This Row],[OrderID]],tbl_Order[OrderID],tbl_Order[Order Month Name])</f>
        <v>May</v>
      </c>
      <c r="H553" t="str">
        <f>_xlfn.XLOOKUP(tbl_OrderProduct[[#This Row],[ProductID]],tbl_Product[ProductID],tbl_Product[ProductName])</f>
        <v>The Spill: Data Breach</v>
      </c>
      <c r="I553" t="str">
        <f>_xlfn.XLOOKUP(tbl_OrderProduct[[#This Row],[OrderID]],tbl_Order[OrderID],tbl_Order[CustomerID])</f>
        <v>CUST0462</v>
      </c>
    </row>
    <row r="554" spans="1:9" x14ac:dyDescent="0.4">
      <c r="A554" t="s">
        <v>399</v>
      </c>
      <c r="B554" t="s">
        <v>154</v>
      </c>
      <c r="C554" t="str">
        <f>_xlfn.XLOOKUP(tbl_OrderProduct[[#This Row],[ProductID]],tbl_Product[ProductID],tbl_Product[Category])</f>
        <v>Strategy</v>
      </c>
      <c r="D554">
        <v>1</v>
      </c>
      <c r="E554" s="3">
        <f>_xlfn.XLOOKUP(tbl_OrderProduct[[#This Row],[ProductID]],tbl_Product[ProductID],tbl_Product[ListPrice])*tbl_OrderProduct[[#This Row],[Quantity]]</f>
        <v>31</v>
      </c>
      <c r="F554">
        <f>_xlfn.XLOOKUP(tbl_OrderProduct[[#This Row],[OrderID]],tbl_Order[OrderID],tbl_Order[Order Year])</f>
        <v>2017</v>
      </c>
      <c r="G554" t="str">
        <f>_xlfn.XLOOKUP(tbl_OrderProduct[[#This Row],[OrderID]],tbl_Order[OrderID],tbl_Order[Order Month Name])</f>
        <v>May</v>
      </c>
      <c r="H554" t="str">
        <f>_xlfn.XLOOKUP(tbl_OrderProduct[[#This Row],[ProductID]],tbl_Product[ProductID],tbl_Product[ProductName])</f>
        <v>Roll for Regression</v>
      </c>
      <c r="I554" t="str">
        <f>_xlfn.XLOOKUP(tbl_OrderProduct[[#This Row],[OrderID]],tbl_Order[OrderID],tbl_Order[CustomerID])</f>
        <v>CUST0401</v>
      </c>
    </row>
    <row r="555" spans="1:9" x14ac:dyDescent="0.4">
      <c r="A555" t="s">
        <v>399</v>
      </c>
      <c r="B555" t="s">
        <v>152</v>
      </c>
      <c r="C555" t="str">
        <f>_xlfn.XLOOKUP(tbl_OrderProduct[[#This Row],[ProductID]],tbl_Product[ProductID],tbl_Product[Category])</f>
        <v>Party</v>
      </c>
      <c r="D555">
        <v>2</v>
      </c>
      <c r="E555" s="3">
        <f>_xlfn.XLOOKUP(tbl_OrderProduct[[#This Row],[ProductID]],tbl_Product[ProductID],tbl_Product[ListPrice])*tbl_OrderProduct[[#This Row],[Quantity]]</f>
        <v>119.9</v>
      </c>
      <c r="F555">
        <f>_xlfn.XLOOKUP(tbl_OrderProduct[[#This Row],[OrderID]],tbl_Order[OrderID],tbl_Order[Order Year])</f>
        <v>2017</v>
      </c>
      <c r="G555" t="str">
        <f>_xlfn.XLOOKUP(tbl_OrderProduct[[#This Row],[OrderID]],tbl_Order[OrderID],tbl_Order[Order Month Name])</f>
        <v>May</v>
      </c>
      <c r="H555" t="str">
        <f>_xlfn.XLOOKUP(tbl_OrderProduct[[#This Row],[ProductID]],tbl_Product[ProductID],tbl_Product[ProductName])</f>
        <v>Formulate!</v>
      </c>
      <c r="I555" t="str">
        <f>_xlfn.XLOOKUP(tbl_OrderProduct[[#This Row],[OrderID]],tbl_Order[OrderID],tbl_Order[CustomerID])</f>
        <v>CUST0401</v>
      </c>
    </row>
    <row r="556" spans="1:9" x14ac:dyDescent="0.4">
      <c r="A556" t="s">
        <v>399</v>
      </c>
      <c r="B556" t="s">
        <v>2</v>
      </c>
      <c r="C556" t="str">
        <f>_xlfn.XLOOKUP(tbl_OrderProduct[[#This Row],[ProductID]],tbl_Product[ProductID],tbl_Product[Category])</f>
        <v>Strategy</v>
      </c>
      <c r="D556">
        <v>1</v>
      </c>
      <c r="E556" s="3">
        <f>_xlfn.XLOOKUP(tbl_OrderProduct[[#This Row],[ProductID]],tbl_Product[ProductID],tbl_Product[ListPrice])*tbl_OrderProduct[[#This Row],[Quantity]]</f>
        <v>12.95</v>
      </c>
      <c r="F556">
        <f>_xlfn.XLOOKUP(tbl_OrderProduct[[#This Row],[OrderID]],tbl_Order[OrderID],tbl_Order[Order Year])</f>
        <v>2017</v>
      </c>
      <c r="G556" t="str">
        <f>_xlfn.XLOOKUP(tbl_OrderProduct[[#This Row],[OrderID]],tbl_Order[OrderID],tbl_Order[Order Month Name])</f>
        <v>May</v>
      </c>
      <c r="H556" t="str">
        <f>_xlfn.XLOOKUP(tbl_OrderProduct[[#This Row],[ProductID]],tbl_Product[ProductID],tbl_Product[ProductName])</f>
        <v>DAX Machina</v>
      </c>
      <c r="I556" t="str">
        <f>_xlfn.XLOOKUP(tbl_OrderProduct[[#This Row],[OrderID]],tbl_Order[OrderID],tbl_Order[CustomerID])</f>
        <v>CUST0401</v>
      </c>
    </row>
    <row r="557" spans="1:9" x14ac:dyDescent="0.4">
      <c r="A557" t="s">
        <v>400</v>
      </c>
      <c r="B557" t="s">
        <v>133</v>
      </c>
      <c r="C557" t="str">
        <f>_xlfn.XLOOKUP(tbl_OrderProduct[[#This Row],[ProductID]],tbl_Product[ProductID],tbl_Product[Category])</f>
        <v>Adventure</v>
      </c>
      <c r="D557">
        <v>2</v>
      </c>
      <c r="E557" s="3">
        <f>_xlfn.XLOOKUP(tbl_OrderProduct[[#This Row],[ProductID]],tbl_Product[ProductID],tbl_Product[ListPrice])*tbl_OrderProduct[[#This Row],[Quantity]]</f>
        <v>47.9</v>
      </c>
      <c r="F557">
        <f>_xlfn.XLOOKUP(tbl_OrderProduct[[#This Row],[OrderID]],tbl_Order[OrderID],tbl_Order[Order Year])</f>
        <v>2017</v>
      </c>
      <c r="G557" t="str">
        <f>_xlfn.XLOOKUP(tbl_OrderProduct[[#This Row],[OrderID]],tbl_Order[OrderID],tbl_Order[Order Month Name])</f>
        <v>May</v>
      </c>
      <c r="H557" t="str">
        <f>_xlfn.XLOOKUP(tbl_OrderProduct[[#This Row],[ProductID]],tbl_Product[ProductID],tbl_Product[ProductName])</f>
        <v>DataCraft: Fields &amp; Measures</v>
      </c>
      <c r="I557" t="str">
        <f>_xlfn.XLOOKUP(tbl_OrderProduct[[#This Row],[OrderID]],tbl_Order[OrderID],tbl_Order[CustomerID])</f>
        <v>CUST0376</v>
      </c>
    </row>
    <row r="558" spans="1:9" x14ac:dyDescent="0.4">
      <c r="A558" t="s">
        <v>400</v>
      </c>
      <c r="B558" t="s">
        <v>4</v>
      </c>
      <c r="C558" t="str">
        <f>_xlfn.XLOOKUP(tbl_OrderProduct[[#This Row],[ProductID]],tbl_Product[ProductID],tbl_Product[Category])</f>
        <v>Strategy</v>
      </c>
      <c r="D558">
        <v>1</v>
      </c>
      <c r="E558" s="3">
        <f>_xlfn.XLOOKUP(tbl_OrderProduct[[#This Row],[ProductID]],tbl_Product[ProductID],tbl_Product[ListPrice])*tbl_OrderProduct[[#This Row],[Quantity]]</f>
        <v>34.99</v>
      </c>
      <c r="F558">
        <f>_xlfn.XLOOKUP(tbl_OrderProduct[[#This Row],[OrderID]],tbl_Order[OrderID],tbl_Order[Order Year])</f>
        <v>2017</v>
      </c>
      <c r="G558" t="str">
        <f>_xlfn.XLOOKUP(tbl_OrderProduct[[#This Row],[OrderID]],tbl_Order[OrderID],tbl_Order[Order Month Name])</f>
        <v>May</v>
      </c>
      <c r="H558" t="str">
        <f>_xlfn.XLOOKUP(tbl_OrderProduct[[#This Row],[ProductID]],tbl_Product[ProductID],tbl_Product[ProductName])</f>
        <v>Root Cause Analysis</v>
      </c>
      <c r="I558" t="str">
        <f>_xlfn.XLOOKUP(tbl_OrderProduct[[#This Row],[OrderID]],tbl_Order[OrderID],tbl_Order[CustomerID])</f>
        <v>CUST0376</v>
      </c>
    </row>
    <row r="559" spans="1:9" x14ac:dyDescent="0.4">
      <c r="A559" t="s">
        <v>400</v>
      </c>
      <c r="B559" t="s">
        <v>161</v>
      </c>
      <c r="C559" t="str">
        <f>_xlfn.XLOOKUP(tbl_OrderProduct[[#This Row],[ProductID]],tbl_Product[ProductID],tbl_Product[Category])</f>
        <v>Strategy</v>
      </c>
      <c r="D559">
        <v>1</v>
      </c>
      <c r="E559" s="3">
        <f>_xlfn.XLOOKUP(tbl_OrderProduct[[#This Row],[ProductID]],tbl_Product[ProductID],tbl_Product[ListPrice])*tbl_OrderProduct[[#This Row],[Quantity]]</f>
        <v>55.95</v>
      </c>
      <c r="F559">
        <f>_xlfn.XLOOKUP(tbl_OrderProduct[[#This Row],[OrderID]],tbl_Order[OrderID],tbl_Order[Order Year])</f>
        <v>2017</v>
      </c>
      <c r="G559" t="str">
        <f>_xlfn.XLOOKUP(tbl_OrderProduct[[#This Row],[OrderID]],tbl_Order[OrderID],tbl_Order[Order Month Name])</f>
        <v>May</v>
      </c>
      <c r="H559" t="str">
        <f>_xlfn.XLOOKUP(tbl_OrderProduct[[#This Row],[ProductID]],tbl_Product[ProductID],tbl_Product[ProductName])</f>
        <v>The Quacks of Quarterburg</v>
      </c>
      <c r="I559" t="str">
        <f>_xlfn.XLOOKUP(tbl_OrderProduct[[#This Row],[OrderID]],tbl_Order[OrderID],tbl_Order[CustomerID])</f>
        <v>CUST0376</v>
      </c>
    </row>
    <row r="560" spans="1:9" x14ac:dyDescent="0.4">
      <c r="A560" t="s">
        <v>400</v>
      </c>
      <c r="B560" t="s">
        <v>157</v>
      </c>
      <c r="C560" t="str">
        <f>_xlfn.XLOOKUP(tbl_OrderProduct[[#This Row],[ProductID]],tbl_Product[ProductID],tbl_Product[Category])</f>
        <v>Strategy</v>
      </c>
      <c r="D560">
        <v>1</v>
      </c>
      <c r="E560" s="3">
        <f>_xlfn.XLOOKUP(tbl_OrderProduct[[#This Row],[ProductID]],tbl_Product[ProductID],tbl_Product[ListPrice])*tbl_OrderProduct[[#This Row],[Quantity]]</f>
        <v>47</v>
      </c>
      <c r="F560">
        <f>_xlfn.XLOOKUP(tbl_OrderProduct[[#This Row],[OrderID]],tbl_Order[OrderID],tbl_Order[Order Year])</f>
        <v>2017</v>
      </c>
      <c r="G560" t="str">
        <f>_xlfn.XLOOKUP(tbl_OrderProduct[[#This Row],[OrderID]],tbl_Order[OrderID],tbl_Order[Order Month Name])</f>
        <v>May</v>
      </c>
      <c r="H560" t="str">
        <f>_xlfn.XLOOKUP(tbl_OrderProduct[[#This Row],[ProductID]],tbl_Product[ProductID],tbl_Product[ProductName])</f>
        <v>A Dasboard Contrived</v>
      </c>
      <c r="I560" t="str">
        <f>_xlfn.XLOOKUP(tbl_OrderProduct[[#This Row],[OrderID]],tbl_Order[OrderID],tbl_Order[CustomerID])</f>
        <v>CUST0376</v>
      </c>
    </row>
    <row r="561" spans="1:9" x14ac:dyDescent="0.4">
      <c r="A561" t="s">
        <v>401</v>
      </c>
      <c r="B561" t="s">
        <v>10</v>
      </c>
      <c r="C561" t="str">
        <f>_xlfn.XLOOKUP(tbl_OrderProduct[[#This Row],[ProductID]],tbl_Product[ProductID],tbl_Product[Category])</f>
        <v>Party</v>
      </c>
      <c r="D561">
        <v>1</v>
      </c>
      <c r="E561" s="3">
        <f>_xlfn.XLOOKUP(tbl_OrderProduct[[#This Row],[ProductID]],tbl_Product[ProductID],tbl_Product[ListPrice])*tbl_OrderProduct[[#This Row],[Quantity]]</f>
        <v>49</v>
      </c>
      <c r="F561">
        <f>_xlfn.XLOOKUP(tbl_OrderProduct[[#This Row],[OrderID]],tbl_Order[OrderID],tbl_Order[Order Year])</f>
        <v>2017</v>
      </c>
      <c r="G561" t="str">
        <f>_xlfn.XLOOKUP(tbl_OrderProduct[[#This Row],[OrderID]],tbl_Order[OrderID],tbl_Order[Order Month Name])</f>
        <v>May</v>
      </c>
      <c r="H561" t="str">
        <f>_xlfn.XLOOKUP(tbl_OrderProduct[[#This Row],[ProductID]],tbl_Product[ProductID],tbl_Product[ProductName])</f>
        <v>Pivot or Perish</v>
      </c>
      <c r="I561" t="str">
        <f>_xlfn.XLOOKUP(tbl_OrderProduct[[#This Row],[OrderID]],tbl_Order[OrderID],tbl_Order[CustomerID])</f>
        <v>CUST0412</v>
      </c>
    </row>
    <row r="562" spans="1:9" x14ac:dyDescent="0.4">
      <c r="A562" t="s">
        <v>402</v>
      </c>
      <c r="B562" t="s">
        <v>139</v>
      </c>
      <c r="C562" t="str">
        <f>_xlfn.XLOOKUP(tbl_OrderProduct[[#This Row],[ProductID]],tbl_Product[ProductID],tbl_Product[Category])</f>
        <v>Strategy</v>
      </c>
      <c r="D562">
        <v>1</v>
      </c>
      <c r="E562" s="3">
        <f>_xlfn.XLOOKUP(tbl_OrderProduct[[#This Row],[ProductID]],tbl_Product[ProductID],tbl_Product[ListPrice])*tbl_OrderProduct[[#This Row],[Quantity]]</f>
        <v>54.99</v>
      </c>
      <c r="F562">
        <f>_xlfn.XLOOKUP(tbl_OrderProduct[[#This Row],[OrderID]],tbl_Order[OrderID],tbl_Order[Order Year])</f>
        <v>2017</v>
      </c>
      <c r="G562" t="str">
        <f>_xlfn.XLOOKUP(tbl_OrderProduct[[#This Row],[OrderID]],tbl_Order[OrderID],tbl_Order[Order Month Name])</f>
        <v>May</v>
      </c>
      <c r="H562" t="str">
        <f>_xlfn.XLOOKUP(tbl_OrderProduct[[#This Row],[ProductID]],tbl_Product[ProductID],tbl_Product[ProductName])</f>
        <v>Azul: Pie Chart Edition</v>
      </c>
      <c r="I562" t="str">
        <f>_xlfn.XLOOKUP(tbl_OrderProduct[[#This Row],[OrderID]],tbl_Order[OrderID],tbl_Order[CustomerID])</f>
        <v>CUST0979</v>
      </c>
    </row>
    <row r="563" spans="1:9" x14ac:dyDescent="0.4">
      <c r="A563" t="s">
        <v>402</v>
      </c>
      <c r="B563" t="s">
        <v>3</v>
      </c>
      <c r="C563" t="str">
        <f>_xlfn.XLOOKUP(tbl_OrderProduct[[#This Row],[ProductID]],tbl_Product[ProductID],tbl_Product[Category])</f>
        <v>Co-op</v>
      </c>
      <c r="D563">
        <v>1</v>
      </c>
      <c r="E563" s="3">
        <f>_xlfn.XLOOKUP(tbl_OrderProduct[[#This Row],[ProductID]],tbl_Product[ProductID],tbl_Product[ListPrice])*tbl_OrderProduct[[#This Row],[Quantity]]</f>
        <v>34.950000000000003</v>
      </c>
      <c r="F563">
        <f>_xlfn.XLOOKUP(tbl_OrderProduct[[#This Row],[OrderID]],tbl_Order[OrderID],tbl_Order[Order Year])</f>
        <v>2017</v>
      </c>
      <c r="G563" t="str">
        <f>_xlfn.XLOOKUP(tbl_OrderProduct[[#This Row],[OrderID]],tbl_Order[OrderID],tbl_Order[Order Month Name])</f>
        <v>May</v>
      </c>
      <c r="H563" t="str">
        <f>_xlfn.XLOOKUP(tbl_OrderProduct[[#This Row],[ProductID]],tbl_Product[ProductID],tbl_Product[ProductName])</f>
        <v>Pivot Panic!</v>
      </c>
      <c r="I563" t="str">
        <f>_xlfn.XLOOKUP(tbl_OrderProduct[[#This Row],[OrderID]],tbl_Order[OrderID],tbl_Order[CustomerID])</f>
        <v>CUST0979</v>
      </c>
    </row>
    <row r="564" spans="1:9" x14ac:dyDescent="0.4">
      <c r="A564" t="s">
        <v>402</v>
      </c>
      <c r="B564" t="s">
        <v>138</v>
      </c>
      <c r="C564" t="str">
        <f>_xlfn.XLOOKUP(tbl_OrderProduct[[#This Row],[ProductID]],tbl_Product[ProductID],tbl_Product[Category])</f>
        <v>Classic</v>
      </c>
      <c r="D564">
        <v>2</v>
      </c>
      <c r="E564" s="3">
        <f>_xlfn.XLOOKUP(tbl_OrderProduct[[#This Row],[ProductID]],tbl_Product[ProductID],tbl_Product[ListPrice])*tbl_OrderProduct[[#This Row],[Quantity]]</f>
        <v>124</v>
      </c>
      <c r="F564">
        <f>_xlfn.XLOOKUP(tbl_OrderProduct[[#This Row],[OrderID]],tbl_Order[OrderID],tbl_Order[Order Year])</f>
        <v>2017</v>
      </c>
      <c r="G564" t="str">
        <f>_xlfn.XLOOKUP(tbl_OrderProduct[[#This Row],[OrderID]],tbl_Order[OrderID],tbl_Order[Order Month Name])</f>
        <v>May</v>
      </c>
      <c r="H564" t="str">
        <f>_xlfn.XLOOKUP(tbl_OrderProduct[[#This Row],[ProductID]],tbl_Product[ProductID],tbl_Product[ProductName])</f>
        <v>YahtSheets</v>
      </c>
      <c r="I564" t="str">
        <f>_xlfn.XLOOKUP(tbl_OrderProduct[[#This Row],[OrderID]],tbl_Order[OrderID],tbl_Order[CustomerID])</f>
        <v>CUST0979</v>
      </c>
    </row>
    <row r="565" spans="1:9" x14ac:dyDescent="0.4">
      <c r="A565" t="s">
        <v>402</v>
      </c>
      <c r="B565" t="s">
        <v>2</v>
      </c>
      <c r="C565" t="str">
        <f>_xlfn.XLOOKUP(tbl_OrderProduct[[#This Row],[ProductID]],tbl_Product[ProductID],tbl_Product[Category])</f>
        <v>Strategy</v>
      </c>
      <c r="D565">
        <v>1</v>
      </c>
      <c r="E565" s="3">
        <f>_xlfn.XLOOKUP(tbl_OrderProduct[[#This Row],[ProductID]],tbl_Product[ProductID],tbl_Product[ListPrice])*tbl_OrderProduct[[#This Row],[Quantity]]</f>
        <v>12.95</v>
      </c>
      <c r="F565">
        <f>_xlfn.XLOOKUP(tbl_OrderProduct[[#This Row],[OrderID]],tbl_Order[OrderID],tbl_Order[Order Year])</f>
        <v>2017</v>
      </c>
      <c r="G565" t="str">
        <f>_xlfn.XLOOKUP(tbl_OrderProduct[[#This Row],[OrderID]],tbl_Order[OrderID],tbl_Order[Order Month Name])</f>
        <v>May</v>
      </c>
      <c r="H565" t="str">
        <f>_xlfn.XLOOKUP(tbl_OrderProduct[[#This Row],[ProductID]],tbl_Product[ProductID],tbl_Product[ProductName])</f>
        <v>DAX Machina</v>
      </c>
      <c r="I565" t="str">
        <f>_xlfn.XLOOKUP(tbl_OrderProduct[[#This Row],[OrderID]],tbl_Order[OrderID],tbl_Order[CustomerID])</f>
        <v>CUST0979</v>
      </c>
    </row>
    <row r="566" spans="1:9" x14ac:dyDescent="0.4">
      <c r="A566" t="s">
        <v>403</v>
      </c>
      <c r="B566" t="s">
        <v>3</v>
      </c>
      <c r="C566" t="str">
        <f>_xlfn.XLOOKUP(tbl_OrderProduct[[#This Row],[ProductID]],tbl_Product[ProductID],tbl_Product[Category])</f>
        <v>Co-op</v>
      </c>
      <c r="D566">
        <v>2</v>
      </c>
      <c r="E566" s="3">
        <f>_xlfn.XLOOKUP(tbl_OrderProduct[[#This Row],[ProductID]],tbl_Product[ProductID],tbl_Product[ListPrice])*tbl_OrderProduct[[#This Row],[Quantity]]</f>
        <v>69.900000000000006</v>
      </c>
      <c r="F566">
        <f>_xlfn.XLOOKUP(tbl_OrderProduct[[#This Row],[OrderID]],tbl_Order[OrderID],tbl_Order[Order Year])</f>
        <v>2017</v>
      </c>
      <c r="G566" t="str">
        <f>_xlfn.XLOOKUP(tbl_OrderProduct[[#This Row],[OrderID]],tbl_Order[OrderID],tbl_Order[Order Month Name])</f>
        <v>May</v>
      </c>
      <c r="H566" t="str">
        <f>_xlfn.XLOOKUP(tbl_OrderProduct[[#This Row],[ProductID]],tbl_Product[ProductID],tbl_Product[ProductName])</f>
        <v>Pivot Panic!</v>
      </c>
      <c r="I566" t="str">
        <f>_xlfn.XLOOKUP(tbl_OrderProduct[[#This Row],[OrderID]],tbl_Order[OrderID],tbl_Order[CustomerID])</f>
        <v>CUST0773</v>
      </c>
    </row>
    <row r="567" spans="1:9" x14ac:dyDescent="0.4">
      <c r="A567" t="s">
        <v>403</v>
      </c>
      <c r="B567" t="s">
        <v>143</v>
      </c>
      <c r="C567" t="str">
        <f>_xlfn.XLOOKUP(tbl_OrderProduct[[#This Row],[ProductID]],tbl_Product[ProductID],tbl_Product[Category])</f>
        <v>Party</v>
      </c>
      <c r="D567">
        <v>1</v>
      </c>
      <c r="E567" s="3">
        <f>_xlfn.XLOOKUP(tbl_OrderProduct[[#This Row],[ProductID]],tbl_Product[ProductID],tbl_Product[ListPrice])*tbl_OrderProduct[[#This Row],[Quantity]]</f>
        <v>21.95</v>
      </c>
      <c r="F567">
        <f>_xlfn.XLOOKUP(tbl_OrderProduct[[#This Row],[OrderID]],tbl_Order[OrderID],tbl_Order[Order Year])</f>
        <v>2017</v>
      </c>
      <c r="G567" t="str">
        <f>_xlfn.XLOOKUP(tbl_OrderProduct[[#This Row],[OrderID]],tbl_Order[OrderID],tbl_Order[Order Month Name])</f>
        <v>May</v>
      </c>
      <c r="H567" t="str">
        <f>_xlfn.XLOOKUP(tbl_OrderProduct[[#This Row],[ProductID]],tbl_Product[ProductID],tbl_Product[ProductName])</f>
        <v>Sheets of Nottingham</v>
      </c>
      <c r="I567" t="str">
        <f>_xlfn.XLOOKUP(tbl_OrderProduct[[#This Row],[OrderID]],tbl_Order[OrderID],tbl_Order[CustomerID])</f>
        <v>CUST0773</v>
      </c>
    </row>
    <row r="568" spans="1:9" x14ac:dyDescent="0.4">
      <c r="A568" t="s">
        <v>403</v>
      </c>
      <c r="B568" t="s">
        <v>151</v>
      </c>
      <c r="C568" t="str">
        <f>_xlfn.XLOOKUP(tbl_OrderProduct[[#This Row],[ProductID]],tbl_Product[ProductID],tbl_Product[Category])</f>
        <v>Adventure</v>
      </c>
      <c r="D568">
        <v>2</v>
      </c>
      <c r="E568" s="3">
        <f>_xlfn.XLOOKUP(tbl_OrderProduct[[#This Row],[ProductID]],tbl_Product[ProductID],tbl_Product[ListPrice])*tbl_OrderProduct[[#This Row],[Quantity]]</f>
        <v>121.9</v>
      </c>
      <c r="F568">
        <f>_xlfn.XLOOKUP(tbl_OrderProduct[[#This Row],[OrderID]],tbl_Order[OrderID],tbl_Order[Order Year])</f>
        <v>2017</v>
      </c>
      <c r="G568" t="str">
        <f>_xlfn.XLOOKUP(tbl_OrderProduct[[#This Row],[OrderID]],tbl_Order[OrderID],tbl_Order[Order Month Name])</f>
        <v>May</v>
      </c>
      <c r="H568" t="str">
        <f>_xlfn.XLOOKUP(tbl_OrderProduct[[#This Row],[ProductID]],tbl_Product[ProductID],tbl_Product[ProductName])</f>
        <v>Unmatched: Analyst's Edition</v>
      </c>
      <c r="I568" t="str">
        <f>_xlfn.XLOOKUP(tbl_OrderProduct[[#This Row],[OrderID]],tbl_Order[OrderID],tbl_Order[CustomerID])</f>
        <v>CUST0773</v>
      </c>
    </row>
    <row r="569" spans="1:9" x14ac:dyDescent="0.4">
      <c r="A569" t="s">
        <v>404</v>
      </c>
      <c r="B569" t="s">
        <v>157</v>
      </c>
      <c r="C569" t="str">
        <f>_xlfn.XLOOKUP(tbl_OrderProduct[[#This Row],[ProductID]],tbl_Product[ProductID],tbl_Product[Category])</f>
        <v>Strategy</v>
      </c>
      <c r="D569">
        <v>1</v>
      </c>
      <c r="E569" s="3">
        <f>_xlfn.XLOOKUP(tbl_OrderProduct[[#This Row],[ProductID]],tbl_Product[ProductID],tbl_Product[ListPrice])*tbl_OrderProduct[[#This Row],[Quantity]]</f>
        <v>47</v>
      </c>
      <c r="F569">
        <f>_xlfn.XLOOKUP(tbl_OrderProduct[[#This Row],[OrderID]],tbl_Order[OrderID],tbl_Order[Order Year])</f>
        <v>2017</v>
      </c>
      <c r="G569" t="str">
        <f>_xlfn.XLOOKUP(tbl_OrderProduct[[#This Row],[OrderID]],tbl_Order[OrderID],tbl_Order[Order Month Name])</f>
        <v>May</v>
      </c>
      <c r="H569" t="str">
        <f>_xlfn.XLOOKUP(tbl_OrderProduct[[#This Row],[ProductID]],tbl_Product[ProductID],tbl_Product[ProductName])</f>
        <v>A Dasboard Contrived</v>
      </c>
      <c r="I569" t="str">
        <f>_xlfn.XLOOKUP(tbl_OrderProduct[[#This Row],[OrderID]],tbl_Order[OrderID],tbl_Order[CustomerID])</f>
        <v>CUST0027</v>
      </c>
    </row>
    <row r="570" spans="1:9" x14ac:dyDescent="0.4">
      <c r="A570" t="s">
        <v>405</v>
      </c>
      <c r="B570" t="s">
        <v>154</v>
      </c>
      <c r="C570" t="str">
        <f>_xlfn.XLOOKUP(tbl_OrderProduct[[#This Row],[ProductID]],tbl_Product[ProductID],tbl_Product[Category])</f>
        <v>Strategy</v>
      </c>
      <c r="D570">
        <v>1</v>
      </c>
      <c r="E570" s="3">
        <f>_xlfn.XLOOKUP(tbl_OrderProduct[[#This Row],[ProductID]],tbl_Product[ProductID],tbl_Product[ListPrice])*tbl_OrderProduct[[#This Row],[Quantity]]</f>
        <v>31</v>
      </c>
      <c r="F570">
        <f>_xlfn.XLOOKUP(tbl_OrderProduct[[#This Row],[OrderID]],tbl_Order[OrderID],tbl_Order[Order Year])</f>
        <v>2017</v>
      </c>
      <c r="G570" t="str">
        <f>_xlfn.XLOOKUP(tbl_OrderProduct[[#This Row],[OrderID]],tbl_Order[OrderID],tbl_Order[Order Month Name])</f>
        <v>Jun</v>
      </c>
      <c r="H570" t="str">
        <f>_xlfn.XLOOKUP(tbl_OrderProduct[[#This Row],[ProductID]],tbl_Product[ProductID],tbl_Product[ProductName])</f>
        <v>Roll for Regression</v>
      </c>
      <c r="I570" t="str">
        <f>_xlfn.XLOOKUP(tbl_OrderProduct[[#This Row],[OrderID]],tbl_Order[OrderID],tbl_Order[CustomerID])</f>
        <v>CUST1102</v>
      </c>
    </row>
    <row r="571" spans="1:9" x14ac:dyDescent="0.4">
      <c r="A571" t="s">
        <v>406</v>
      </c>
      <c r="B571" t="s">
        <v>134</v>
      </c>
      <c r="C571" t="str">
        <f>_xlfn.XLOOKUP(tbl_OrderProduct[[#This Row],[ProductID]],tbl_Product[ProductID],tbl_Product[Category])</f>
        <v>Co-op</v>
      </c>
      <c r="D571">
        <v>1</v>
      </c>
      <c r="E571" s="3">
        <f>_xlfn.XLOOKUP(tbl_OrderProduct[[#This Row],[ProductID]],tbl_Product[ProductID],tbl_Product[ListPrice])*tbl_OrderProduct[[#This Row],[Quantity]]</f>
        <v>33.5</v>
      </c>
      <c r="F571">
        <f>_xlfn.XLOOKUP(tbl_OrderProduct[[#This Row],[OrderID]],tbl_Order[OrderID],tbl_Order[Order Year])</f>
        <v>2017</v>
      </c>
      <c r="G571" t="str">
        <f>_xlfn.XLOOKUP(tbl_OrderProduct[[#This Row],[OrderID]],tbl_Order[OrderID],tbl_Order[Order Month Name])</f>
        <v>Jun</v>
      </c>
      <c r="H571" t="str">
        <f>_xlfn.XLOOKUP(tbl_OrderProduct[[#This Row],[ProductID]],tbl_Product[ProductID],tbl_Product[ProductName])</f>
        <v>The Spill: Data Breach</v>
      </c>
      <c r="I571" t="str">
        <f>_xlfn.XLOOKUP(tbl_OrderProduct[[#This Row],[OrderID]],tbl_Order[OrderID],tbl_Order[CustomerID])</f>
        <v>CUST0426</v>
      </c>
    </row>
    <row r="572" spans="1:9" x14ac:dyDescent="0.4">
      <c r="A572" t="s">
        <v>407</v>
      </c>
      <c r="B572" t="s">
        <v>162</v>
      </c>
      <c r="C572" t="str">
        <f>_xlfn.XLOOKUP(tbl_OrderProduct[[#This Row],[ProductID]],tbl_Product[ProductID],tbl_Product[Category])</f>
        <v>Strategy</v>
      </c>
      <c r="D572">
        <v>1</v>
      </c>
      <c r="E572" s="3">
        <f>_xlfn.XLOOKUP(tbl_OrderProduct[[#This Row],[ProductID]],tbl_Product[ProductID],tbl_Product[ListPrice])*tbl_OrderProduct[[#This Row],[Quantity]]</f>
        <v>17.5</v>
      </c>
      <c r="F572">
        <f>_xlfn.XLOOKUP(tbl_OrderProduct[[#This Row],[OrderID]],tbl_Order[OrderID],tbl_Order[Order Year])</f>
        <v>2017</v>
      </c>
      <c r="G572" t="str">
        <f>_xlfn.XLOOKUP(tbl_OrderProduct[[#This Row],[OrderID]],tbl_Order[OrderID],tbl_Order[Order Month Name])</f>
        <v>Jun</v>
      </c>
      <c r="H572" t="str">
        <f>_xlfn.XLOOKUP(tbl_OrderProduct[[#This Row],[ProductID]],tbl_Product[ProductID],tbl_Product[ProductName])</f>
        <v>Spreadsheet Legacy</v>
      </c>
      <c r="I572" t="str">
        <f>_xlfn.XLOOKUP(tbl_OrderProduct[[#This Row],[OrderID]],tbl_Order[OrderID],tbl_Order[CustomerID])</f>
        <v>CUST0383</v>
      </c>
    </row>
    <row r="573" spans="1:9" x14ac:dyDescent="0.4">
      <c r="A573" t="s">
        <v>408</v>
      </c>
      <c r="B573" t="s">
        <v>134</v>
      </c>
      <c r="C573" t="str">
        <f>_xlfn.XLOOKUP(tbl_OrderProduct[[#This Row],[ProductID]],tbl_Product[ProductID],tbl_Product[Category])</f>
        <v>Co-op</v>
      </c>
      <c r="D573">
        <v>1</v>
      </c>
      <c r="E573" s="3">
        <f>_xlfn.XLOOKUP(tbl_OrderProduct[[#This Row],[ProductID]],tbl_Product[ProductID],tbl_Product[ListPrice])*tbl_OrderProduct[[#This Row],[Quantity]]</f>
        <v>33.5</v>
      </c>
      <c r="F573">
        <f>_xlfn.XLOOKUP(tbl_OrderProduct[[#This Row],[OrderID]],tbl_Order[OrderID],tbl_Order[Order Year])</f>
        <v>2017</v>
      </c>
      <c r="G573" t="str">
        <f>_xlfn.XLOOKUP(tbl_OrderProduct[[#This Row],[OrderID]],tbl_Order[OrderID],tbl_Order[Order Month Name])</f>
        <v>Jun</v>
      </c>
      <c r="H573" t="str">
        <f>_xlfn.XLOOKUP(tbl_OrderProduct[[#This Row],[ProductID]],tbl_Product[ProductID],tbl_Product[ProductName])</f>
        <v>The Spill: Data Breach</v>
      </c>
      <c r="I573" t="str">
        <f>_xlfn.XLOOKUP(tbl_OrderProduct[[#This Row],[OrderID]],tbl_Order[OrderID],tbl_Order[CustomerID])</f>
        <v>CUST0148</v>
      </c>
    </row>
    <row r="574" spans="1:9" x14ac:dyDescent="0.4">
      <c r="A574" t="s">
        <v>409</v>
      </c>
      <c r="B574" t="s">
        <v>134</v>
      </c>
      <c r="C574" t="str">
        <f>_xlfn.XLOOKUP(tbl_OrderProduct[[#This Row],[ProductID]],tbl_Product[ProductID],tbl_Product[Category])</f>
        <v>Co-op</v>
      </c>
      <c r="D574">
        <v>1</v>
      </c>
      <c r="E574" s="3">
        <f>_xlfn.XLOOKUP(tbl_OrderProduct[[#This Row],[ProductID]],tbl_Product[ProductID],tbl_Product[ListPrice])*tbl_OrderProduct[[#This Row],[Quantity]]</f>
        <v>33.5</v>
      </c>
      <c r="F574">
        <f>_xlfn.XLOOKUP(tbl_OrderProduct[[#This Row],[OrderID]],tbl_Order[OrderID],tbl_Order[Order Year])</f>
        <v>2017</v>
      </c>
      <c r="G574" t="str">
        <f>_xlfn.XLOOKUP(tbl_OrderProduct[[#This Row],[OrderID]],tbl_Order[OrderID],tbl_Order[Order Month Name])</f>
        <v>Jun</v>
      </c>
      <c r="H574" t="str">
        <f>_xlfn.XLOOKUP(tbl_OrderProduct[[#This Row],[ProductID]],tbl_Product[ProductID],tbl_Product[ProductName])</f>
        <v>The Spill: Data Breach</v>
      </c>
      <c r="I574" t="str">
        <f>_xlfn.XLOOKUP(tbl_OrderProduct[[#This Row],[OrderID]],tbl_Order[OrderID],tbl_Order[CustomerID])</f>
        <v>CUST1189</v>
      </c>
    </row>
    <row r="575" spans="1:9" x14ac:dyDescent="0.4">
      <c r="A575" t="s">
        <v>410</v>
      </c>
      <c r="B575" t="s">
        <v>4</v>
      </c>
      <c r="C575" t="str">
        <f>_xlfn.XLOOKUP(tbl_OrderProduct[[#This Row],[ProductID]],tbl_Product[ProductID],tbl_Product[Category])</f>
        <v>Strategy</v>
      </c>
      <c r="D575">
        <v>1</v>
      </c>
      <c r="E575" s="3">
        <f>_xlfn.XLOOKUP(tbl_OrderProduct[[#This Row],[ProductID]],tbl_Product[ProductID],tbl_Product[ListPrice])*tbl_OrderProduct[[#This Row],[Quantity]]</f>
        <v>34.99</v>
      </c>
      <c r="F575">
        <f>_xlfn.XLOOKUP(tbl_OrderProduct[[#This Row],[OrderID]],tbl_Order[OrderID],tbl_Order[Order Year])</f>
        <v>2017</v>
      </c>
      <c r="G575" t="str">
        <f>_xlfn.XLOOKUP(tbl_OrderProduct[[#This Row],[OrderID]],tbl_Order[OrderID],tbl_Order[Order Month Name])</f>
        <v>Jun</v>
      </c>
      <c r="H575" t="str">
        <f>_xlfn.XLOOKUP(tbl_OrderProduct[[#This Row],[ProductID]],tbl_Product[ProductID],tbl_Product[ProductName])</f>
        <v>Root Cause Analysis</v>
      </c>
      <c r="I575" t="str">
        <f>_xlfn.XLOOKUP(tbl_OrderProduct[[#This Row],[OrderID]],tbl_Order[OrderID],tbl_Order[CustomerID])</f>
        <v>CUST0074</v>
      </c>
    </row>
    <row r="576" spans="1:9" x14ac:dyDescent="0.4">
      <c r="A576" t="s">
        <v>410</v>
      </c>
      <c r="B576" t="s">
        <v>139</v>
      </c>
      <c r="C576" t="str">
        <f>_xlfn.XLOOKUP(tbl_OrderProduct[[#This Row],[ProductID]],tbl_Product[ProductID],tbl_Product[Category])</f>
        <v>Strategy</v>
      </c>
      <c r="D576">
        <v>1</v>
      </c>
      <c r="E576" s="3">
        <f>_xlfn.XLOOKUP(tbl_OrderProduct[[#This Row],[ProductID]],tbl_Product[ProductID],tbl_Product[ListPrice])*tbl_OrderProduct[[#This Row],[Quantity]]</f>
        <v>54.99</v>
      </c>
      <c r="F576">
        <f>_xlfn.XLOOKUP(tbl_OrderProduct[[#This Row],[OrderID]],tbl_Order[OrderID],tbl_Order[Order Year])</f>
        <v>2017</v>
      </c>
      <c r="G576" t="str">
        <f>_xlfn.XLOOKUP(tbl_OrderProduct[[#This Row],[OrderID]],tbl_Order[OrderID],tbl_Order[Order Month Name])</f>
        <v>Jun</v>
      </c>
      <c r="H576" t="str">
        <f>_xlfn.XLOOKUP(tbl_OrderProduct[[#This Row],[ProductID]],tbl_Product[ProductID],tbl_Product[ProductName])</f>
        <v>Azul: Pie Chart Edition</v>
      </c>
      <c r="I576" t="str">
        <f>_xlfn.XLOOKUP(tbl_OrderProduct[[#This Row],[OrderID]],tbl_Order[OrderID],tbl_Order[CustomerID])</f>
        <v>CUST0074</v>
      </c>
    </row>
    <row r="577" spans="1:9" x14ac:dyDescent="0.4">
      <c r="A577" t="s">
        <v>410</v>
      </c>
      <c r="B577" t="s">
        <v>161</v>
      </c>
      <c r="C577" t="str">
        <f>_xlfn.XLOOKUP(tbl_OrderProduct[[#This Row],[ProductID]],tbl_Product[ProductID],tbl_Product[Category])</f>
        <v>Strategy</v>
      </c>
      <c r="D577">
        <v>1</v>
      </c>
      <c r="E577" s="3">
        <f>_xlfn.XLOOKUP(tbl_OrderProduct[[#This Row],[ProductID]],tbl_Product[ProductID],tbl_Product[ListPrice])*tbl_OrderProduct[[#This Row],[Quantity]]</f>
        <v>55.95</v>
      </c>
      <c r="F577">
        <f>_xlfn.XLOOKUP(tbl_OrderProduct[[#This Row],[OrderID]],tbl_Order[OrderID],tbl_Order[Order Year])</f>
        <v>2017</v>
      </c>
      <c r="G577" t="str">
        <f>_xlfn.XLOOKUP(tbl_OrderProduct[[#This Row],[OrderID]],tbl_Order[OrderID],tbl_Order[Order Month Name])</f>
        <v>Jun</v>
      </c>
      <c r="H577" t="str">
        <f>_xlfn.XLOOKUP(tbl_OrderProduct[[#This Row],[ProductID]],tbl_Product[ProductID],tbl_Product[ProductName])</f>
        <v>The Quacks of Quarterburg</v>
      </c>
      <c r="I577" t="str">
        <f>_xlfn.XLOOKUP(tbl_OrderProduct[[#This Row],[OrderID]],tbl_Order[OrderID],tbl_Order[CustomerID])</f>
        <v>CUST0074</v>
      </c>
    </row>
    <row r="578" spans="1:9" x14ac:dyDescent="0.4">
      <c r="A578" t="s">
        <v>411</v>
      </c>
      <c r="B578" t="s">
        <v>156</v>
      </c>
      <c r="C578" t="str">
        <f>_xlfn.XLOOKUP(tbl_OrderProduct[[#This Row],[ProductID]],tbl_Product[ProductID],tbl_Product[Category])</f>
        <v>Strategy</v>
      </c>
      <c r="D578">
        <v>1</v>
      </c>
      <c r="E578" s="3">
        <f>_xlfn.XLOOKUP(tbl_OrderProduct[[#This Row],[ProductID]],tbl_Product[ProductID],tbl_Product[ListPrice])*tbl_OrderProduct[[#This Row],[Quantity]]</f>
        <v>40.99</v>
      </c>
      <c r="F578">
        <f>_xlfn.XLOOKUP(tbl_OrderProduct[[#This Row],[OrderID]],tbl_Order[OrderID],tbl_Order[Order Year])</f>
        <v>2017</v>
      </c>
      <c r="G578" t="str">
        <f>_xlfn.XLOOKUP(tbl_OrderProduct[[#This Row],[OrderID]],tbl_Order[OrderID],tbl_Order[Order Month Name])</f>
        <v>Jun</v>
      </c>
      <c r="H578" t="str">
        <f>_xlfn.XLOOKUP(tbl_OrderProduct[[#This Row],[ProductID]],tbl_Product[ProductID],tbl_Product[ProductName])</f>
        <v>Cells of Caledonia</v>
      </c>
      <c r="I578" t="str">
        <f>_xlfn.XLOOKUP(tbl_OrderProduct[[#This Row],[OrderID]],tbl_Order[OrderID],tbl_Order[CustomerID])</f>
        <v>CUST0642</v>
      </c>
    </row>
    <row r="579" spans="1:9" x14ac:dyDescent="0.4">
      <c r="A579" t="s">
        <v>411</v>
      </c>
      <c r="B579" t="s">
        <v>138</v>
      </c>
      <c r="C579" t="str">
        <f>_xlfn.XLOOKUP(tbl_OrderProduct[[#This Row],[ProductID]],tbl_Product[ProductID],tbl_Product[Category])</f>
        <v>Classic</v>
      </c>
      <c r="D579">
        <v>1</v>
      </c>
      <c r="E579" s="3">
        <f>_xlfn.XLOOKUP(tbl_OrderProduct[[#This Row],[ProductID]],tbl_Product[ProductID],tbl_Product[ListPrice])*tbl_OrderProduct[[#This Row],[Quantity]]</f>
        <v>62</v>
      </c>
      <c r="F579">
        <f>_xlfn.XLOOKUP(tbl_OrderProduct[[#This Row],[OrderID]],tbl_Order[OrderID],tbl_Order[Order Year])</f>
        <v>2017</v>
      </c>
      <c r="G579" t="str">
        <f>_xlfn.XLOOKUP(tbl_OrderProduct[[#This Row],[OrderID]],tbl_Order[OrderID],tbl_Order[Order Month Name])</f>
        <v>Jun</v>
      </c>
      <c r="H579" t="str">
        <f>_xlfn.XLOOKUP(tbl_OrderProduct[[#This Row],[ProductID]],tbl_Product[ProductID],tbl_Product[ProductName])</f>
        <v>YahtSheets</v>
      </c>
      <c r="I579" t="str">
        <f>_xlfn.XLOOKUP(tbl_OrderProduct[[#This Row],[OrderID]],tbl_Order[OrderID],tbl_Order[CustomerID])</f>
        <v>CUST0642</v>
      </c>
    </row>
    <row r="580" spans="1:9" x14ac:dyDescent="0.4">
      <c r="A580" t="s">
        <v>412</v>
      </c>
      <c r="B580" t="s">
        <v>158</v>
      </c>
      <c r="C580" t="str">
        <f>_xlfn.XLOOKUP(tbl_OrderProduct[[#This Row],[ProductID]],tbl_Product[ProductID],tbl_Product[Category])</f>
        <v>Classic</v>
      </c>
      <c r="D580">
        <v>1</v>
      </c>
      <c r="E580" s="3">
        <f>_xlfn.XLOOKUP(tbl_OrderProduct[[#This Row],[ProductID]],tbl_Product[ProductID],tbl_Product[ListPrice])*tbl_OrderProduct[[#This Row],[Quantity]]</f>
        <v>45</v>
      </c>
      <c r="F580">
        <f>_xlfn.XLOOKUP(tbl_OrderProduct[[#This Row],[OrderID]],tbl_Order[OrderID],tbl_Order[Order Year])</f>
        <v>2017</v>
      </c>
      <c r="G580" t="str">
        <f>_xlfn.XLOOKUP(tbl_OrderProduct[[#This Row],[OrderID]],tbl_Order[OrderID],tbl_Order[Order Month Name])</f>
        <v>Jun</v>
      </c>
      <c r="H580" t="str">
        <f>_xlfn.XLOOKUP(tbl_OrderProduct[[#This Row],[ProductID]],tbl_Product[ProductID],tbl_Product[ProductName])</f>
        <v>Carcassone: Financial Quarters</v>
      </c>
      <c r="I580" t="str">
        <f>_xlfn.XLOOKUP(tbl_OrderProduct[[#This Row],[OrderID]],tbl_Order[OrderID],tbl_Order[CustomerID])</f>
        <v>CUST0820</v>
      </c>
    </row>
    <row r="581" spans="1:9" x14ac:dyDescent="0.4">
      <c r="A581" t="s">
        <v>412</v>
      </c>
      <c r="B581" t="s">
        <v>164</v>
      </c>
      <c r="C581" t="str">
        <f>_xlfn.XLOOKUP(tbl_OrderProduct[[#This Row],[ProductID]],tbl_Product[ProductID],tbl_Product[Category])</f>
        <v>Strategy</v>
      </c>
      <c r="D581">
        <v>1</v>
      </c>
      <c r="E581" s="3">
        <f>_xlfn.XLOOKUP(tbl_OrderProduct[[#This Row],[ProductID]],tbl_Product[ProductID],tbl_Product[ListPrice])*tbl_OrderProduct[[#This Row],[Quantity]]</f>
        <v>29</v>
      </c>
      <c r="F581">
        <f>_xlfn.XLOOKUP(tbl_OrderProduct[[#This Row],[OrderID]],tbl_Order[OrderID],tbl_Order[Order Year])</f>
        <v>2017</v>
      </c>
      <c r="G581" t="str">
        <f>_xlfn.XLOOKUP(tbl_OrderProduct[[#This Row],[OrderID]],tbl_Order[OrderID],tbl_Order[Order Month Name])</f>
        <v>Jun</v>
      </c>
      <c r="H581" t="str">
        <f>_xlfn.XLOOKUP(tbl_OrderProduct[[#This Row],[ProductID]],tbl_Product[ProductID],tbl_Product[ProductName])</f>
        <v>Great Western Lookup</v>
      </c>
      <c r="I581" t="str">
        <f>_xlfn.XLOOKUP(tbl_OrderProduct[[#This Row],[OrderID]],tbl_Order[OrderID],tbl_Order[CustomerID])</f>
        <v>CUST0820</v>
      </c>
    </row>
    <row r="582" spans="1:9" x14ac:dyDescent="0.4">
      <c r="A582" t="s">
        <v>413</v>
      </c>
      <c r="B582" t="s">
        <v>161</v>
      </c>
      <c r="C582" t="str">
        <f>_xlfn.XLOOKUP(tbl_OrderProduct[[#This Row],[ProductID]],tbl_Product[ProductID],tbl_Product[Category])</f>
        <v>Strategy</v>
      </c>
      <c r="D582">
        <v>1</v>
      </c>
      <c r="E582" s="3">
        <f>_xlfn.XLOOKUP(tbl_OrderProduct[[#This Row],[ProductID]],tbl_Product[ProductID],tbl_Product[ListPrice])*tbl_OrderProduct[[#This Row],[Quantity]]</f>
        <v>55.95</v>
      </c>
      <c r="F582">
        <f>_xlfn.XLOOKUP(tbl_OrderProduct[[#This Row],[OrderID]],tbl_Order[OrderID],tbl_Order[Order Year])</f>
        <v>2017</v>
      </c>
      <c r="G582" t="str">
        <f>_xlfn.XLOOKUP(tbl_OrderProduct[[#This Row],[OrderID]],tbl_Order[OrderID],tbl_Order[Order Month Name])</f>
        <v>Jun</v>
      </c>
      <c r="H582" t="str">
        <f>_xlfn.XLOOKUP(tbl_OrderProduct[[#This Row],[ProductID]],tbl_Product[ProductID],tbl_Product[ProductName])</f>
        <v>The Quacks of Quarterburg</v>
      </c>
      <c r="I582" t="str">
        <f>_xlfn.XLOOKUP(tbl_OrderProduct[[#This Row],[OrderID]],tbl_Order[OrderID],tbl_Order[CustomerID])</f>
        <v>CUST0111</v>
      </c>
    </row>
    <row r="583" spans="1:9" x14ac:dyDescent="0.4">
      <c r="A583" t="s">
        <v>413</v>
      </c>
      <c r="B583" t="s">
        <v>142</v>
      </c>
      <c r="C583" t="str">
        <f>_xlfn.XLOOKUP(tbl_OrderProduct[[#This Row],[ProductID]],tbl_Product[ProductID],tbl_Product[Category])</f>
        <v>Classic</v>
      </c>
      <c r="D583">
        <v>1</v>
      </c>
      <c r="E583" s="3">
        <f>_xlfn.XLOOKUP(tbl_OrderProduct[[#This Row],[ProductID]],tbl_Product[ProductID],tbl_Product[ListPrice])*tbl_OrderProduct[[#This Row],[Quantity]]</f>
        <v>49.49</v>
      </c>
      <c r="F583">
        <f>_xlfn.XLOOKUP(tbl_OrderProduct[[#This Row],[OrderID]],tbl_Order[OrderID],tbl_Order[Order Year])</f>
        <v>2017</v>
      </c>
      <c r="G583" t="str">
        <f>_xlfn.XLOOKUP(tbl_OrderProduct[[#This Row],[OrderID]],tbl_Order[OrderID],tbl_Order[Order Month Name])</f>
        <v>Jun</v>
      </c>
      <c r="H583" t="str">
        <f>_xlfn.XLOOKUP(tbl_OrderProduct[[#This Row],[ProductID]],tbl_Product[ProductID],tbl_Product[ProductName])</f>
        <v>Don't Wake the Stakeholders</v>
      </c>
      <c r="I583" t="str">
        <f>_xlfn.XLOOKUP(tbl_OrderProduct[[#This Row],[OrderID]],tbl_Order[OrderID],tbl_Order[CustomerID])</f>
        <v>CUST0111</v>
      </c>
    </row>
    <row r="584" spans="1:9" x14ac:dyDescent="0.4">
      <c r="A584" t="s">
        <v>413</v>
      </c>
      <c r="B584" t="s">
        <v>2</v>
      </c>
      <c r="C584" t="str">
        <f>_xlfn.XLOOKUP(tbl_OrderProduct[[#This Row],[ProductID]],tbl_Product[ProductID],tbl_Product[Category])</f>
        <v>Strategy</v>
      </c>
      <c r="D584">
        <v>2</v>
      </c>
      <c r="E584" s="3">
        <f>_xlfn.XLOOKUP(tbl_OrderProduct[[#This Row],[ProductID]],tbl_Product[ProductID],tbl_Product[ListPrice])*tbl_OrderProduct[[#This Row],[Quantity]]</f>
        <v>25.9</v>
      </c>
      <c r="F584">
        <f>_xlfn.XLOOKUP(tbl_OrderProduct[[#This Row],[OrderID]],tbl_Order[OrderID],tbl_Order[Order Year])</f>
        <v>2017</v>
      </c>
      <c r="G584" t="str">
        <f>_xlfn.XLOOKUP(tbl_OrderProduct[[#This Row],[OrderID]],tbl_Order[OrderID],tbl_Order[Order Month Name])</f>
        <v>Jun</v>
      </c>
      <c r="H584" t="str">
        <f>_xlfn.XLOOKUP(tbl_OrderProduct[[#This Row],[ProductID]],tbl_Product[ProductID],tbl_Product[ProductName])</f>
        <v>DAX Machina</v>
      </c>
      <c r="I584" t="str">
        <f>_xlfn.XLOOKUP(tbl_OrderProduct[[#This Row],[OrderID]],tbl_Order[OrderID],tbl_Order[CustomerID])</f>
        <v>CUST0111</v>
      </c>
    </row>
    <row r="585" spans="1:9" x14ac:dyDescent="0.4">
      <c r="A585" t="s">
        <v>413</v>
      </c>
      <c r="B585" t="s">
        <v>5</v>
      </c>
      <c r="C585" t="str">
        <f>_xlfn.XLOOKUP(tbl_OrderProduct[[#This Row],[ProductID]],tbl_Product[ProductID],tbl_Product[Category])</f>
        <v>Strategy</v>
      </c>
      <c r="D585">
        <v>3</v>
      </c>
      <c r="E585" s="3">
        <f>_xlfn.XLOOKUP(tbl_OrderProduct[[#This Row],[ProductID]],tbl_Product[ProductID],tbl_Product[ListPrice])*tbl_OrderProduct[[#This Row],[Quantity]]</f>
        <v>149.85000000000002</v>
      </c>
      <c r="F585">
        <f>_xlfn.XLOOKUP(tbl_OrderProduct[[#This Row],[OrderID]],tbl_Order[OrderID],tbl_Order[Order Year])</f>
        <v>2017</v>
      </c>
      <c r="G585" t="str">
        <f>_xlfn.XLOOKUP(tbl_OrderProduct[[#This Row],[OrderID]],tbl_Order[OrderID],tbl_Order[Order Month Name])</f>
        <v>Jun</v>
      </c>
      <c r="H585" t="str">
        <f>_xlfn.XLOOKUP(tbl_OrderProduct[[#This Row],[ProductID]],tbl_Product[ProductID],tbl_Product[ProductName])</f>
        <v>Power B.I. the Board Game</v>
      </c>
      <c r="I585" t="str">
        <f>_xlfn.XLOOKUP(tbl_OrderProduct[[#This Row],[OrderID]],tbl_Order[OrderID],tbl_Order[CustomerID])</f>
        <v>CUST0111</v>
      </c>
    </row>
    <row r="586" spans="1:9" x14ac:dyDescent="0.4">
      <c r="A586" t="s">
        <v>414</v>
      </c>
      <c r="B586" t="s">
        <v>134</v>
      </c>
      <c r="C586" t="str">
        <f>_xlfn.XLOOKUP(tbl_OrderProduct[[#This Row],[ProductID]],tbl_Product[ProductID],tbl_Product[Category])</f>
        <v>Co-op</v>
      </c>
      <c r="D586">
        <v>1</v>
      </c>
      <c r="E586" s="3">
        <f>_xlfn.XLOOKUP(tbl_OrderProduct[[#This Row],[ProductID]],tbl_Product[ProductID],tbl_Product[ListPrice])*tbl_OrderProduct[[#This Row],[Quantity]]</f>
        <v>33.5</v>
      </c>
      <c r="F586">
        <f>_xlfn.XLOOKUP(tbl_OrderProduct[[#This Row],[OrderID]],tbl_Order[OrderID],tbl_Order[Order Year])</f>
        <v>2017</v>
      </c>
      <c r="G586" t="str">
        <f>_xlfn.XLOOKUP(tbl_OrderProduct[[#This Row],[OrderID]],tbl_Order[OrderID],tbl_Order[Order Month Name])</f>
        <v>Jun</v>
      </c>
      <c r="H586" t="str">
        <f>_xlfn.XLOOKUP(tbl_OrderProduct[[#This Row],[ProductID]],tbl_Product[ProductID],tbl_Product[ProductName])</f>
        <v>The Spill: Data Breach</v>
      </c>
      <c r="I586" t="str">
        <f>_xlfn.XLOOKUP(tbl_OrderProduct[[#This Row],[OrderID]],tbl_Order[OrderID],tbl_Order[CustomerID])</f>
        <v>CUST0537</v>
      </c>
    </row>
    <row r="587" spans="1:9" x14ac:dyDescent="0.4">
      <c r="A587" t="s">
        <v>415</v>
      </c>
      <c r="B587" t="s">
        <v>5</v>
      </c>
      <c r="C587" t="str">
        <f>_xlfn.XLOOKUP(tbl_OrderProduct[[#This Row],[ProductID]],tbl_Product[ProductID],tbl_Product[Category])</f>
        <v>Strategy</v>
      </c>
      <c r="D587">
        <v>2</v>
      </c>
      <c r="E587" s="3">
        <f>_xlfn.XLOOKUP(tbl_OrderProduct[[#This Row],[ProductID]],tbl_Product[ProductID],tbl_Product[ListPrice])*tbl_OrderProduct[[#This Row],[Quantity]]</f>
        <v>99.9</v>
      </c>
      <c r="F587">
        <f>_xlfn.XLOOKUP(tbl_OrderProduct[[#This Row],[OrderID]],tbl_Order[OrderID],tbl_Order[Order Year])</f>
        <v>2017</v>
      </c>
      <c r="G587" t="str">
        <f>_xlfn.XLOOKUP(tbl_OrderProduct[[#This Row],[OrderID]],tbl_Order[OrderID],tbl_Order[Order Month Name])</f>
        <v>Jun</v>
      </c>
      <c r="H587" t="str">
        <f>_xlfn.XLOOKUP(tbl_OrderProduct[[#This Row],[ProductID]],tbl_Product[ProductID],tbl_Product[ProductName])</f>
        <v>Power B.I. the Board Game</v>
      </c>
      <c r="I587" t="str">
        <f>_xlfn.XLOOKUP(tbl_OrderProduct[[#This Row],[OrderID]],tbl_Order[OrderID],tbl_Order[CustomerID])</f>
        <v>CUST0750</v>
      </c>
    </row>
    <row r="588" spans="1:9" x14ac:dyDescent="0.4">
      <c r="A588" t="s">
        <v>415</v>
      </c>
      <c r="B588" t="s">
        <v>4</v>
      </c>
      <c r="C588" t="str">
        <f>_xlfn.XLOOKUP(tbl_OrderProduct[[#This Row],[ProductID]],tbl_Product[ProductID],tbl_Product[Category])</f>
        <v>Strategy</v>
      </c>
      <c r="D588">
        <v>1</v>
      </c>
      <c r="E588" s="3">
        <f>_xlfn.XLOOKUP(tbl_OrderProduct[[#This Row],[ProductID]],tbl_Product[ProductID],tbl_Product[ListPrice])*tbl_OrderProduct[[#This Row],[Quantity]]</f>
        <v>34.99</v>
      </c>
      <c r="F588">
        <f>_xlfn.XLOOKUP(tbl_OrderProduct[[#This Row],[OrderID]],tbl_Order[OrderID],tbl_Order[Order Year])</f>
        <v>2017</v>
      </c>
      <c r="G588" t="str">
        <f>_xlfn.XLOOKUP(tbl_OrderProduct[[#This Row],[OrderID]],tbl_Order[OrderID],tbl_Order[Order Month Name])</f>
        <v>Jun</v>
      </c>
      <c r="H588" t="str">
        <f>_xlfn.XLOOKUP(tbl_OrderProduct[[#This Row],[ProductID]],tbl_Product[ProductID],tbl_Product[ProductName])</f>
        <v>Root Cause Analysis</v>
      </c>
      <c r="I588" t="str">
        <f>_xlfn.XLOOKUP(tbl_OrderProduct[[#This Row],[OrderID]],tbl_Order[OrderID],tbl_Order[CustomerID])</f>
        <v>CUST0750</v>
      </c>
    </row>
    <row r="589" spans="1:9" x14ac:dyDescent="0.4">
      <c r="A589" t="s">
        <v>415</v>
      </c>
      <c r="B589" t="s">
        <v>133</v>
      </c>
      <c r="C589" t="str">
        <f>_xlfn.XLOOKUP(tbl_OrderProduct[[#This Row],[ProductID]],tbl_Product[ProductID],tbl_Product[Category])</f>
        <v>Adventure</v>
      </c>
      <c r="D589">
        <v>1</v>
      </c>
      <c r="E589" s="3">
        <f>_xlfn.XLOOKUP(tbl_OrderProduct[[#This Row],[ProductID]],tbl_Product[ProductID],tbl_Product[ListPrice])*tbl_OrderProduct[[#This Row],[Quantity]]</f>
        <v>23.95</v>
      </c>
      <c r="F589">
        <f>_xlfn.XLOOKUP(tbl_OrderProduct[[#This Row],[OrderID]],tbl_Order[OrderID],tbl_Order[Order Year])</f>
        <v>2017</v>
      </c>
      <c r="G589" t="str">
        <f>_xlfn.XLOOKUP(tbl_OrderProduct[[#This Row],[OrderID]],tbl_Order[OrderID],tbl_Order[Order Month Name])</f>
        <v>Jun</v>
      </c>
      <c r="H589" t="str">
        <f>_xlfn.XLOOKUP(tbl_OrderProduct[[#This Row],[ProductID]],tbl_Product[ProductID],tbl_Product[ProductName])</f>
        <v>DataCraft: Fields &amp; Measures</v>
      </c>
      <c r="I589" t="str">
        <f>_xlfn.XLOOKUP(tbl_OrderProduct[[#This Row],[OrderID]],tbl_Order[OrderID],tbl_Order[CustomerID])</f>
        <v>CUST0750</v>
      </c>
    </row>
    <row r="590" spans="1:9" x14ac:dyDescent="0.4">
      <c r="A590" t="s">
        <v>415</v>
      </c>
      <c r="B590" t="s">
        <v>140</v>
      </c>
      <c r="C590" t="str">
        <f>_xlfn.XLOOKUP(tbl_OrderProduct[[#This Row],[ProductID]],tbl_Product[ProductID],tbl_Product[Category])</f>
        <v>Strategy</v>
      </c>
      <c r="D590">
        <v>1</v>
      </c>
      <c r="E590" s="3">
        <f>_xlfn.XLOOKUP(tbl_OrderProduct[[#This Row],[ProductID]],tbl_Product[ProductID],tbl_Product[ListPrice])*tbl_OrderProduct[[#This Row],[Quantity]]</f>
        <v>63.49</v>
      </c>
      <c r="F590">
        <f>_xlfn.XLOOKUP(tbl_OrderProduct[[#This Row],[OrderID]],tbl_Order[OrderID],tbl_Order[Order Year])</f>
        <v>2017</v>
      </c>
      <c r="G590" t="str">
        <f>_xlfn.XLOOKUP(tbl_OrderProduct[[#This Row],[OrderID]],tbl_Order[OrderID],tbl_Order[Order Month Name])</f>
        <v>Jun</v>
      </c>
      <c r="H590" t="str">
        <f>_xlfn.XLOOKUP(tbl_OrderProduct[[#This Row],[ProductID]],tbl_Product[ProductID],tbl_Product[ProductName])</f>
        <v>The Castles of Mad King Lambda</v>
      </c>
      <c r="I590" t="str">
        <f>_xlfn.XLOOKUP(tbl_OrderProduct[[#This Row],[OrderID]],tbl_Order[OrderID],tbl_Order[CustomerID])</f>
        <v>CUST0750</v>
      </c>
    </row>
    <row r="591" spans="1:9" x14ac:dyDescent="0.4">
      <c r="A591" t="s">
        <v>415</v>
      </c>
      <c r="B591" t="s">
        <v>129</v>
      </c>
      <c r="C591" t="str">
        <f>_xlfn.XLOOKUP(tbl_OrderProduct[[#This Row],[ProductID]],tbl_Product[ProductID],tbl_Product[Category])</f>
        <v>Party</v>
      </c>
      <c r="D591">
        <v>1</v>
      </c>
      <c r="E591" s="3">
        <f>_xlfn.XLOOKUP(tbl_OrderProduct[[#This Row],[ProductID]],tbl_Product[ProductID],tbl_Product[ListPrice])*tbl_OrderProduct[[#This Row],[Quantity]]</f>
        <v>49.49</v>
      </c>
      <c r="F591">
        <f>_xlfn.XLOOKUP(tbl_OrderProduct[[#This Row],[OrderID]],tbl_Order[OrderID],tbl_Order[Order Year])</f>
        <v>2017</v>
      </c>
      <c r="G591" t="str">
        <f>_xlfn.XLOOKUP(tbl_OrderProduct[[#This Row],[OrderID]],tbl_Order[OrderID],tbl_Order[Order Month Name])</f>
        <v>Jun</v>
      </c>
      <c r="H591" t="str">
        <f>_xlfn.XLOOKUP(tbl_OrderProduct[[#This Row],[ProductID]],tbl_Product[ProductID],tbl_Product[ProductName])</f>
        <v>Fieldnames</v>
      </c>
      <c r="I591" t="str">
        <f>_xlfn.XLOOKUP(tbl_OrderProduct[[#This Row],[OrderID]],tbl_Order[OrderID],tbl_Order[CustomerID])</f>
        <v>CUST0750</v>
      </c>
    </row>
    <row r="592" spans="1:9" x14ac:dyDescent="0.4">
      <c r="A592" t="s">
        <v>416</v>
      </c>
      <c r="B592" t="s">
        <v>140</v>
      </c>
      <c r="C592" t="str">
        <f>_xlfn.XLOOKUP(tbl_OrderProduct[[#This Row],[ProductID]],tbl_Product[ProductID],tbl_Product[Category])</f>
        <v>Strategy</v>
      </c>
      <c r="D592">
        <v>1</v>
      </c>
      <c r="E592" s="3">
        <f>_xlfn.XLOOKUP(tbl_OrderProduct[[#This Row],[ProductID]],tbl_Product[ProductID],tbl_Product[ListPrice])*tbl_OrderProduct[[#This Row],[Quantity]]</f>
        <v>63.49</v>
      </c>
      <c r="F592">
        <f>_xlfn.XLOOKUP(tbl_OrderProduct[[#This Row],[OrderID]],tbl_Order[OrderID],tbl_Order[Order Year])</f>
        <v>2017</v>
      </c>
      <c r="G592" t="str">
        <f>_xlfn.XLOOKUP(tbl_OrderProduct[[#This Row],[OrderID]],tbl_Order[OrderID],tbl_Order[Order Month Name])</f>
        <v>Jun</v>
      </c>
      <c r="H592" t="str">
        <f>_xlfn.XLOOKUP(tbl_OrderProduct[[#This Row],[ProductID]],tbl_Product[ProductID],tbl_Product[ProductName])</f>
        <v>The Castles of Mad King Lambda</v>
      </c>
      <c r="I592" t="str">
        <f>_xlfn.XLOOKUP(tbl_OrderProduct[[#This Row],[OrderID]],tbl_Order[OrderID],tbl_Order[CustomerID])</f>
        <v>CUST0917</v>
      </c>
    </row>
    <row r="593" spans="1:9" x14ac:dyDescent="0.4">
      <c r="A593" t="s">
        <v>416</v>
      </c>
      <c r="B593" t="s">
        <v>137</v>
      </c>
      <c r="C593" t="str">
        <f>_xlfn.XLOOKUP(tbl_OrderProduct[[#This Row],[ProductID]],tbl_Product[ProductID],tbl_Product[Category])</f>
        <v>Classic</v>
      </c>
      <c r="D593">
        <v>1</v>
      </c>
      <c r="E593" s="3">
        <f>_xlfn.XLOOKUP(tbl_OrderProduct[[#This Row],[ProductID]],tbl_Product[ProductID],tbl_Product[ListPrice])*tbl_OrderProduct[[#This Row],[Quantity]]</f>
        <v>70.989999999999995</v>
      </c>
      <c r="F593">
        <f>_xlfn.XLOOKUP(tbl_OrderProduct[[#This Row],[OrderID]],tbl_Order[OrderID],tbl_Order[Order Year])</f>
        <v>2017</v>
      </c>
      <c r="G593" t="str">
        <f>_xlfn.XLOOKUP(tbl_OrderProduct[[#This Row],[OrderID]],tbl_Order[OrderID],tbl_Order[Order Month Name])</f>
        <v>Jun</v>
      </c>
      <c r="H593" t="str">
        <f>_xlfn.XLOOKUP(tbl_OrderProduct[[#This Row],[ProductID]],tbl_Product[ProductID],tbl_Product[ProductName])</f>
        <v>Ticket to Ride: Financial Express</v>
      </c>
      <c r="I593" t="str">
        <f>_xlfn.XLOOKUP(tbl_OrderProduct[[#This Row],[OrderID]],tbl_Order[OrderID],tbl_Order[CustomerID])</f>
        <v>CUST0917</v>
      </c>
    </row>
    <row r="594" spans="1:9" x14ac:dyDescent="0.4">
      <c r="A594" t="s">
        <v>416</v>
      </c>
      <c r="B594" t="s">
        <v>133</v>
      </c>
      <c r="C594" t="str">
        <f>_xlfn.XLOOKUP(tbl_OrderProduct[[#This Row],[ProductID]],tbl_Product[ProductID],tbl_Product[Category])</f>
        <v>Adventure</v>
      </c>
      <c r="D594">
        <v>2</v>
      </c>
      <c r="E594" s="3">
        <f>_xlfn.XLOOKUP(tbl_OrderProduct[[#This Row],[ProductID]],tbl_Product[ProductID],tbl_Product[ListPrice])*tbl_OrderProduct[[#This Row],[Quantity]]</f>
        <v>47.9</v>
      </c>
      <c r="F594">
        <f>_xlfn.XLOOKUP(tbl_OrderProduct[[#This Row],[OrderID]],tbl_Order[OrderID],tbl_Order[Order Year])</f>
        <v>2017</v>
      </c>
      <c r="G594" t="str">
        <f>_xlfn.XLOOKUP(tbl_OrderProduct[[#This Row],[OrderID]],tbl_Order[OrderID],tbl_Order[Order Month Name])</f>
        <v>Jun</v>
      </c>
      <c r="H594" t="str">
        <f>_xlfn.XLOOKUP(tbl_OrderProduct[[#This Row],[ProductID]],tbl_Product[ProductID],tbl_Product[ProductName])</f>
        <v>DataCraft: Fields &amp; Measures</v>
      </c>
      <c r="I594" t="str">
        <f>_xlfn.XLOOKUP(tbl_OrderProduct[[#This Row],[OrderID]],tbl_Order[OrderID],tbl_Order[CustomerID])</f>
        <v>CUST0917</v>
      </c>
    </row>
    <row r="595" spans="1:9" x14ac:dyDescent="0.4">
      <c r="A595" t="s">
        <v>416</v>
      </c>
      <c r="B595" t="s">
        <v>139</v>
      </c>
      <c r="C595" t="str">
        <f>_xlfn.XLOOKUP(tbl_OrderProduct[[#This Row],[ProductID]],tbl_Product[ProductID],tbl_Product[Category])</f>
        <v>Strategy</v>
      </c>
      <c r="D595">
        <v>1</v>
      </c>
      <c r="E595" s="3">
        <f>_xlfn.XLOOKUP(tbl_OrderProduct[[#This Row],[ProductID]],tbl_Product[ProductID],tbl_Product[ListPrice])*tbl_OrderProduct[[#This Row],[Quantity]]</f>
        <v>54.99</v>
      </c>
      <c r="F595">
        <f>_xlfn.XLOOKUP(tbl_OrderProduct[[#This Row],[OrderID]],tbl_Order[OrderID],tbl_Order[Order Year])</f>
        <v>2017</v>
      </c>
      <c r="G595" t="str">
        <f>_xlfn.XLOOKUP(tbl_OrderProduct[[#This Row],[OrderID]],tbl_Order[OrderID],tbl_Order[Order Month Name])</f>
        <v>Jun</v>
      </c>
      <c r="H595" t="str">
        <f>_xlfn.XLOOKUP(tbl_OrderProduct[[#This Row],[ProductID]],tbl_Product[ProductID],tbl_Product[ProductName])</f>
        <v>Azul: Pie Chart Edition</v>
      </c>
      <c r="I595" t="str">
        <f>_xlfn.XLOOKUP(tbl_OrderProduct[[#This Row],[OrderID]],tbl_Order[OrderID],tbl_Order[CustomerID])</f>
        <v>CUST0917</v>
      </c>
    </row>
    <row r="596" spans="1:9" x14ac:dyDescent="0.4">
      <c r="A596" t="s">
        <v>416</v>
      </c>
      <c r="B596" t="s">
        <v>149</v>
      </c>
      <c r="C596" t="str">
        <f>_xlfn.XLOOKUP(tbl_OrderProduct[[#This Row],[ProductID]],tbl_Product[ProductID],tbl_Product[Category])</f>
        <v>Co-op</v>
      </c>
      <c r="D596">
        <v>1</v>
      </c>
      <c r="E596" s="3">
        <f>_xlfn.XLOOKUP(tbl_OrderProduct[[#This Row],[ProductID]],tbl_Product[ProductID],tbl_Product[ListPrice])*tbl_OrderProduct[[#This Row],[Quantity]]</f>
        <v>20.99</v>
      </c>
      <c r="F596">
        <f>_xlfn.XLOOKUP(tbl_OrderProduct[[#This Row],[OrderID]],tbl_Order[OrderID],tbl_Order[Order Year])</f>
        <v>2017</v>
      </c>
      <c r="G596" t="str">
        <f>_xlfn.XLOOKUP(tbl_OrderProduct[[#This Row],[OrderID]],tbl_Order[OrderID],tbl_Order[Order Month Name])</f>
        <v>Jun</v>
      </c>
      <c r="H596" t="str">
        <f>_xlfn.XLOOKUP(tbl_OrderProduct[[#This Row],[ProductID]],tbl_Product[ProductID],tbl_Product[ProductName])</f>
        <v>Pandemic: #REF! Outbreak</v>
      </c>
      <c r="I596" t="str">
        <f>_xlfn.XLOOKUP(tbl_OrderProduct[[#This Row],[OrderID]],tbl_Order[OrderID],tbl_Order[CustomerID])</f>
        <v>CUST0917</v>
      </c>
    </row>
    <row r="597" spans="1:9" x14ac:dyDescent="0.4">
      <c r="A597" t="s">
        <v>416</v>
      </c>
      <c r="B597" t="s">
        <v>4</v>
      </c>
      <c r="C597" t="str">
        <f>_xlfn.XLOOKUP(tbl_OrderProduct[[#This Row],[ProductID]],tbl_Product[ProductID],tbl_Product[Category])</f>
        <v>Strategy</v>
      </c>
      <c r="D597">
        <v>2</v>
      </c>
      <c r="E597" s="3">
        <f>_xlfn.XLOOKUP(tbl_OrderProduct[[#This Row],[ProductID]],tbl_Product[ProductID],tbl_Product[ListPrice])*tbl_OrderProduct[[#This Row],[Quantity]]</f>
        <v>69.98</v>
      </c>
      <c r="F597">
        <f>_xlfn.XLOOKUP(tbl_OrderProduct[[#This Row],[OrderID]],tbl_Order[OrderID],tbl_Order[Order Year])</f>
        <v>2017</v>
      </c>
      <c r="G597" t="str">
        <f>_xlfn.XLOOKUP(tbl_OrderProduct[[#This Row],[OrderID]],tbl_Order[OrderID],tbl_Order[Order Month Name])</f>
        <v>Jun</v>
      </c>
      <c r="H597" t="str">
        <f>_xlfn.XLOOKUP(tbl_OrderProduct[[#This Row],[ProductID]],tbl_Product[ProductID],tbl_Product[ProductName])</f>
        <v>Root Cause Analysis</v>
      </c>
      <c r="I597" t="str">
        <f>_xlfn.XLOOKUP(tbl_OrderProduct[[#This Row],[OrderID]],tbl_Order[OrderID],tbl_Order[CustomerID])</f>
        <v>CUST0917</v>
      </c>
    </row>
    <row r="598" spans="1:9" x14ac:dyDescent="0.4">
      <c r="A598" t="s">
        <v>417</v>
      </c>
      <c r="B598" t="s">
        <v>138</v>
      </c>
      <c r="C598" t="str">
        <f>_xlfn.XLOOKUP(tbl_OrderProduct[[#This Row],[ProductID]],tbl_Product[ProductID],tbl_Product[Category])</f>
        <v>Classic</v>
      </c>
      <c r="D598">
        <v>2</v>
      </c>
      <c r="E598" s="3">
        <f>_xlfn.XLOOKUP(tbl_OrderProduct[[#This Row],[ProductID]],tbl_Product[ProductID],tbl_Product[ListPrice])*tbl_OrderProduct[[#This Row],[Quantity]]</f>
        <v>124</v>
      </c>
      <c r="F598">
        <f>_xlfn.XLOOKUP(tbl_OrderProduct[[#This Row],[OrderID]],tbl_Order[OrderID],tbl_Order[Order Year])</f>
        <v>2017</v>
      </c>
      <c r="G598" t="str">
        <f>_xlfn.XLOOKUP(tbl_OrderProduct[[#This Row],[OrderID]],tbl_Order[OrderID],tbl_Order[Order Month Name])</f>
        <v>Jun</v>
      </c>
      <c r="H598" t="str">
        <f>_xlfn.XLOOKUP(tbl_OrderProduct[[#This Row],[ProductID]],tbl_Product[ProductID],tbl_Product[ProductName])</f>
        <v>YahtSheets</v>
      </c>
      <c r="I598" t="str">
        <f>_xlfn.XLOOKUP(tbl_OrderProduct[[#This Row],[OrderID]],tbl_Order[OrderID],tbl_Order[CustomerID])</f>
        <v>CUST0631</v>
      </c>
    </row>
    <row r="599" spans="1:9" x14ac:dyDescent="0.4">
      <c r="A599" t="s">
        <v>417</v>
      </c>
      <c r="B599" t="s">
        <v>148</v>
      </c>
      <c r="C599" t="str">
        <f>_xlfn.XLOOKUP(tbl_OrderProduct[[#This Row],[ProductID]],tbl_Product[ProductID],tbl_Product[Category])</f>
        <v>Strategy</v>
      </c>
      <c r="D599">
        <v>2</v>
      </c>
      <c r="E599" s="3">
        <f>_xlfn.XLOOKUP(tbl_OrderProduct[[#This Row],[ProductID]],tbl_Product[ProductID],tbl_Product[ListPrice])*tbl_OrderProduct[[#This Row],[Quantity]]</f>
        <v>40.98</v>
      </c>
      <c r="F599">
        <f>_xlfn.XLOOKUP(tbl_OrderProduct[[#This Row],[OrderID]],tbl_Order[OrderID],tbl_Order[Order Year])</f>
        <v>2017</v>
      </c>
      <c r="G599" t="str">
        <f>_xlfn.XLOOKUP(tbl_OrderProduct[[#This Row],[OrderID]],tbl_Order[OrderID],tbl_Order[Order Month Name])</f>
        <v>Jun</v>
      </c>
      <c r="H599" t="str">
        <f>_xlfn.XLOOKUP(tbl_OrderProduct[[#This Row],[ProductID]],tbl_Product[ProductID],tbl_Product[ProductName])</f>
        <v>Cashflow Cascadia</v>
      </c>
      <c r="I599" t="str">
        <f>_xlfn.XLOOKUP(tbl_OrderProduct[[#This Row],[OrderID]],tbl_Order[OrderID],tbl_Order[CustomerID])</f>
        <v>CUST0631</v>
      </c>
    </row>
    <row r="600" spans="1:9" x14ac:dyDescent="0.4">
      <c r="A600" t="s">
        <v>417</v>
      </c>
      <c r="B600" t="s">
        <v>151</v>
      </c>
      <c r="C600" t="str">
        <f>_xlfn.XLOOKUP(tbl_OrderProduct[[#This Row],[ProductID]],tbl_Product[ProductID],tbl_Product[Category])</f>
        <v>Adventure</v>
      </c>
      <c r="D600">
        <v>2</v>
      </c>
      <c r="E600" s="3">
        <f>_xlfn.XLOOKUP(tbl_OrderProduct[[#This Row],[ProductID]],tbl_Product[ProductID],tbl_Product[ListPrice])*tbl_OrderProduct[[#This Row],[Quantity]]</f>
        <v>121.9</v>
      </c>
      <c r="F600">
        <f>_xlfn.XLOOKUP(tbl_OrderProduct[[#This Row],[OrderID]],tbl_Order[OrderID],tbl_Order[Order Year])</f>
        <v>2017</v>
      </c>
      <c r="G600" t="str">
        <f>_xlfn.XLOOKUP(tbl_OrderProduct[[#This Row],[OrderID]],tbl_Order[OrderID],tbl_Order[Order Month Name])</f>
        <v>Jun</v>
      </c>
      <c r="H600" t="str">
        <f>_xlfn.XLOOKUP(tbl_OrderProduct[[#This Row],[ProductID]],tbl_Product[ProductID],tbl_Product[ProductName])</f>
        <v>Unmatched: Analyst's Edition</v>
      </c>
      <c r="I600" t="str">
        <f>_xlfn.XLOOKUP(tbl_OrderProduct[[#This Row],[OrderID]],tbl_Order[OrderID],tbl_Order[CustomerID])</f>
        <v>CUST0631</v>
      </c>
    </row>
    <row r="601" spans="1:9" x14ac:dyDescent="0.4">
      <c r="A601" t="s">
        <v>418</v>
      </c>
      <c r="B601" t="s">
        <v>150</v>
      </c>
      <c r="C601" t="str">
        <f>_xlfn.XLOOKUP(tbl_OrderProduct[[#This Row],[ProductID]],tbl_Product[ProductID],tbl_Product[Category])</f>
        <v>Party</v>
      </c>
      <c r="D601">
        <v>1</v>
      </c>
      <c r="E601" s="3">
        <f>_xlfn.XLOOKUP(tbl_OrderProduct[[#This Row],[ProductID]],tbl_Product[ProductID],tbl_Product[ListPrice])*tbl_OrderProduct[[#This Row],[Quantity]]</f>
        <v>35</v>
      </c>
      <c r="F601">
        <f>_xlfn.XLOOKUP(tbl_OrderProduct[[#This Row],[OrderID]],tbl_Order[OrderID],tbl_Order[Order Year])</f>
        <v>2017</v>
      </c>
      <c r="G601" t="str">
        <f>_xlfn.XLOOKUP(tbl_OrderProduct[[#This Row],[OrderID]],tbl_Order[OrderID],tbl_Order[Order Month Name])</f>
        <v>Jun</v>
      </c>
      <c r="H601" t="str">
        <f>_xlfn.XLOOKUP(tbl_OrderProduct[[#This Row],[ProductID]],tbl_Product[ProductID],tbl_Product[ProductName])</f>
        <v>Data: The Resistance</v>
      </c>
      <c r="I601" t="str">
        <f>_xlfn.XLOOKUP(tbl_OrderProduct[[#This Row],[OrderID]],tbl_Order[OrderID],tbl_Order[CustomerID])</f>
        <v>CUST0834</v>
      </c>
    </row>
    <row r="602" spans="1:9" x14ac:dyDescent="0.4">
      <c r="A602" t="s">
        <v>418</v>
      </c>
      <c r="B602" t="s">
        <v>164</v>
      </c>
      <c r="C602" t="str">
        <f>_xlfn.XLOOKUP(tbl_OrderProduct[[#This Row],[ProductID]],tbl_Product[ProductID],tbl_Product[Category])</f>
        <v>Strategy</v>
      </c>
      <c r="D602">
        <v>1</v>
      </c>
      <c r="E602" s="3">
        <f>_xlfn.XLOOKUP(tbl_OrderProduct[[#This Row],[ProductID]],tbl_Product[ProductID],tbl_Product[ListPrice])*tbl_OrderProduct[[#This Row],[Quantity]]</f>
        <v>29</v>
      </c>
      <c r="F602">
        <f>_xlfn.XLOOKUP(tbl_OrderProduct[[#This Row],[OrderID]],tbl_Order[OrderID],tbl_Order[Order Year])</f>
        <v>2017</v>
      </c>
      <c r="G602" t="str">
        <f>_xlfn.XLOOKUP(tbl_OrderProduct[[#This Row],[OrderID]],tbl_Order[OrderID],tbl_Order[Order Month Name])</f>
        <v>Jun</v>
      </c>
      <c r="H602" t="str">
        <f>_xlfn.XLOOKUP(tbl_OrderProduct[[#This Row],[ProductID]],tbl_Product[ProductID],tbl_Product[ProductName])</f>
        <v>Great Western Lookup</v>
      </c>
      <c r="I602" t="str">
        <f>_xlfn.XLOOKUP(tbl_OrderProduct[[#This Row],[OrderID]],tbl_Order[OrderID],tbl_Order[CustomerID])</f>
        <v>CUST0834</v>
      </c>
    </row>
    <row r="603" spans="1:9" x14ac:dyDescent="0.4">
      <c r="A603" t="s">
        <v>419</v>
      </c>
      <c r="B603" t="s">
        <v>3</v>
      </c>
      <c r="C603" t="str">
        <f>_xlfn.XLOOKUP(tbl_OrderProduct[[#This Row],[ProductID]],tbl_Product[ProductID],tbl_Product[Category])</f>
        <v>Co-op</v>
      </c>
      <c r="D603">
        <v>2</v>
      </c>
      <c r="E603" s="3">
        <f>_xlfn.XLOOKUP(tbl_OrderProduct[[#This Row],[ProductID]],tbl_Product[ProductID],tbl_Product[ListPrice])*tbl_OrderProduct[[#This Row],[Quantity]]</f>
        <v>69.900000000000006</v>
      </c>
      <c r="F603">
        <f>_xlfn.XLOOKUP(tbl_OrderProduct[[#This Row],[OrderID]],tbl_Order[OrderID],tbl_Order[Order Year])</f>
        <v>2017</v>
      </c>
      <c r="G603" t="str">
        <f>_xlfn.XLOOKUP(tbl_OrderProduct[[#This Row],[OrderID]],tbl_Order[OrderID],tbl_Order[Order Month Name])</f>
        <v>Jun</v>
      </c>
      <c r="H603" t="str">
        <f>_xlfn.XLOOKUP(tbl_OrderProduct[[#This Row],[ProductID]],tbl_Product[ProductID],tbl_Product[ProductName])</f>
        <v>Pivot Panic!</v>
      </c>
      <c r="I603" t="str">
        <f>_xlfn.XLOOKUP(tbl_OrderProduct[[#This Row],[OrderID]],tbl_Order[OrderID],tbl_Order[CustomerID])</f>
        <v>CUST0265</v>
      </c>
    </row>
    <row r="604" spans="1:9" x14ac:dyDescent="0.4">
      <c r="A604" t="s">
        <v>419</v>
      </c>
      <c r="B604" t="s">
        <v>10</v>
      </c>
      <c r="C604" t="str">
        <f>_xlfn.XLOOKUP(tbl_OrderProduct[[#This Row],[ProductID]],tbl_Product[ProductID],tbl_Product[Category])</f>
        <v>Party</v>
      </c>
      <c r="D604">
        <v>1</v>
      </c>
      <c r="E604" s="3">
        <f>_xlfn.XLOOKUP(tbl_OrderProduct[[#This Row],[ProductID]],tbl_Product[ProductID],tbl_Product[ListPrice])*tbl_OrderProduct[[#This Row],[Quantity]]</f>
        <v>49</v>
      </c>
      <c r="F604">
        <f>_xlfn.XLOOKUP(tbl_OrderProduct[[#This Row],[OrderID]],tbl_Order[OrderID],tbl_Order[Order Year])</f>
        <v>2017</v>
      </c>
      <c r="G604" t="str">
        <f>_xlfn.XLOOKUP(tbl_OrderProduct[[#This Row],[OrderID]],tbl_Order[OrderID],tbl_Order[Order Month Name])</f>
        <v>Jun</v>
      </c>
      <c r="H604" t="str">
        <f>_xlfn.XLOOKUP(tbl_OrderProduct[[#This Row],[ProductID]],tbl_Product[ProductID],tbl_Product[ProductName])</f>
        <v>Pivot or Perish</v>
      </c>
      <c r="I604" t="str">
        <f>_xlfn.XLOOKUP(tbl_OrderProduct[[#This Row],[OrderID]],tbl_Order[OrderID],tbl_Order[CustomerID])</f>
        <v>CUST0265</v>
      </c>
    </row>
    <row r="605" spans="1:9" x14ac:dyDescent="0.4">
      <c r="A605" t="s">
        <v>419</v>
      </c>
      <c r="B605" t="s">
        <v>164</v>
      </c>
      <c r="C605" t="str">
        <f>_xlfn.XLOOKUP(tbl_OrderProduct[[#This Row],[ProductID]],tbl_Product[ProductID],tbl_Product[Category])</f>
        <v>Strategy</v>
      </c>
      <c r="D605">
        <v>1</v>
      </c>
      <c r="E605" s="3">
        <f>_xlfn.XLOOKUP(tbl_OrderProduct[[#This Row],[ProductID]],tbl_Product[ProductID],tbl_Product[ListPrice])*tbl_OrderProduct[[#This Row],[Quantity]]</f>
        <v>29</v>
      </c>
      <c r="F605">
        <f>_xlfn.XLOOKUP(tbl_OrderProduct[[#This Row],[OrderID]],tbl_Order[OrderID],tbl_Order[Order Year])</f>
        <v>2017</v>
      </c>
      <c r="G605" t="str">
        <f>_xlfn.XLOOKUP(tbl_OrderProduct[[#This Row],[OrderID]],tbl_Order[OrderID],tbl_Order[Order Month Name])</f>
        <v>Jun</v>
      </c>
      <c r="H605" t="str">
        <f>_xlfn.XLOOKUP(tbl_OrderProduct[[#This Row],[ProductID]],tbl_Product[ProductID],tbl_Product[ProductName])</f>
        <v>Great Western Lookup</v>
      </c>
      <c r="I605" t="str">
        <f>_xlfn.XLOOKUP(tbl_OrderProduct[[#This Row],[OrderID]],tbl_Order[OrderID],tbl_Order[CustomerID])</f>
        <v>CUST0265</v>
      </c>
    </row>
    <row r="606" spans="1:9" x14ac:dyDescent="0.4">
      <c r="A606" t="s">
        <v>419</v>
      </c>
      <c r="B606" t="s">
        <v>132</v>
      </c>
      <c r="C606" t="str">
        <f>_xlfn.XLOOKUP(tbl_OrderProduct[[#This Row],[ProductID]],tbl_Product[ProductID],tbl_Product[Category])</f>
        <v>Strategy</v>
      </c>
      <c r="D606">
        <v>2</v>
      </c>
      <c r="E606" s="3">
        <f>_xlfn.XLOOKUP(tbl_OrderProduct[[#This Row],[ProductID]],tbl_Product[ProductID],tbl_Product[ListPrice])*tbl_OrderProduct[[#This Row],[Quantity]]</f>
        <v>33</v>
      </c>
      <c r="F606">
        <f>_xlfn.XLOOKUP(tbl_OrderProduct[[#This Row],[OrderID]],tbl_Order[OrderID],tbl_Order[Order Year])</f>
        <v>2017</v>
      </c>
      <c r="G606" t="str">
        <f>_xlfn.XLOOKUP(tbl_OrderProduct[[#This Row],[OrderID]],tbl_Order[OrderID],tbl_Order[Order Month Name])</f>
        <v>Jun</v>
      </c>
      <c r="H606" t="str">
        <f>_xlfn.XLOOKUP(tbl_OrderProduct[[#This Row],[ProductID]],tbl_Product[ProductID],tbl_Product[ProductName])</f>
        <v>Pax Excel</v>
      </c>
      <c r="I606" t="str">
        <f>_xlfn.XLOOKUP(tbl_OrderProduct[[#This Row],[OrderID]],tbl_Order[OrderID],tbl_Order[CustomerID])</f>
        <v>CUST0265</v>
      </c>
    </row>
    <row r="607" spans="1:9" x14ac:dyDescent="0.4">
      <c r="A607" t="s">
        <v>419</v>
      </c>
      <c r="B607" t="s">
        <v>148</v>
      </c>
      <c r="C607" t="str">
        <f>_xlfn.XLOOKUP(tbl_OrderProduct[[#This Row],[ProductID]],tbl_Product[ProductID],tbl_Product[Category])</f>
        <v>Strategy</v>
      </c>
      <c r="D607">
        <v>1</v>
      </c>
      <c r="E607" s="3">
        <f>_xlfn.XLOOKUP(tbl_OrderProduct[[#This Row],[ProductID]],tbl_Product[ProductID],tbl_Product[ListPrice])*tbl_OrderProduct[[#This Row],[Quantity]]</f>
        <v>20.49</v>
      </c>
      <c r="F607">
        <f>_xlfn.XLOOKUP(tbl_OrderProduct[[#This Row],[OrderID]],tbl_Order[OrderID],tbl_Order[Order Year])</f>
        <v>2017</v>
      </c>
      <c r="G607" t="str">
        <f>_xlfn.XLOOKUP(tbl_OrderProduct[[#This Row],[OrderID]],tbl_Order[OrderID],tbl_Order[Order Month Name])</f>
        <v>Jun</v>
      </c>
      <c r="H607" t="str">
        <f>_xlfn.XLOOKUP(tbl_OrderProduct[[#This Row],[ProductID]],tbl_Product[ProductID],tbl_Product[ProductName])</f>
        <v>Cashflow Cascadia</v>
      </c>
      <c r="I607" t="str">
        <f>_xlfn.XLOOKUP(tbl_OrderProduct[[#This Row],[OrderID]],tbl_Order[OrderID],tbl_Order[CustomerID])</f>
        <v>CUST0265</v>
      </c>
    </row>
    <row r="608" spans="1:9" x14ac:dyDescent="0.4">
      <c r="A608" t="s">
        <v>420</v>
      </c>
      <c r="B608" t="s">
        <v>164</v>
      </c>
      <c r="C608" t="str">
        <f>_xlfn.XLOOKUP(tbl_OrderProduct[[#This Row],[ProductID]],tbl_Product[ProductID],tbl_Product[Category])</f>
        <v>Strategy</v>
      </c>
      <c r="D608">
        <v>1</v>
      </c>
      <c r="E608" s="3">
        <f>_xlfn.XLOOKUP(tbl_OrderProduct[[#This Row],[ProductID]],tbl_Product[ProductID],tbl_Product[ListPrice])*tbl_OrderProduct[[#This Row],[Quantity]]</f>
        <v>29</v>
      </c>
      <c r="F608">
        <f>_xlfn.XLOOKUP(tbl_OrderProduct[[#This Row],[OrderID]],tbl_Order[OrderID],tbl_Order[Order Year])</f>
        <v>2017</v>
      </c>
      <c r="G608" t="str">
        <f>_xlfn.XLOOKUP(tbl_OrderProduct[[#This Row],[OrderID]],tbl_Order[OrderID],tbl_Order[Order Month Name])</f>
        <v>Jun</v>
      </c>
      <c r="H608" t="str">
        <f>_xlfn.XLOOKUP(tbl_OrderProduct[[#This Row],[ProductID]],tbl_Product[ProductID],tbl_Product[ProductName])</f>
        <v>Great Western Lookup</v>
      </c>
      <c r="I608" t="str">
        <f>_xlfn.XLOOKUP(tbl_OrderProduct[[#This Row],[OrderID]],tbl_Order[OrderID],tbl_Order[CustomerID])</f>
        <v>CUST0902</v>
      </c>
    </row>
    <row r="609" spans="1:9" x14ac:dyDescent="0.4">
      <c r="A609" t="s">
        <v>421</v>
      </c>
      <c r="B609" t="s">
        <v>165</v>
      </c>
      <c r="C609" t="str">
        <f>_xlfn.XLOOKUP(tbl_OrderProduct[[#This Row],[ProductID]],tbl_Product[ProductID],tbl_Product[Category])</f>
        <v>Party</v>
      </c>
      <c r="D609">
        <v>1</v>
      </c>
      <c r="E609" s="3">
        <f>_xlfn.XLOOKUP(tbl_OrderProduct[[#This Row],[ProductID]],tbl_Product[ProductID],tbl_Product[ListPrice])*tbl_OrderProduct[[#This Row],[Quantity]]</f>
        <v>26.49</v>
      </c>
      <c r="F609">
        <f>_xlfn.XLOOKUP(tbl_OrderProduct[[#This Row],[OrderID]],tbl_Order[OrderID],tbl_Order[Order Year])</f>
        <v>2017</v>
      </c>
      <c r="G609" t="str">
        <f>_xlfn.XLOOKUP(tbl_OrderProduct[[#This Row],[OrderID]],tbl_Order[OrderID],tbl_Order[Order Month Name])</f>
        <v>Jun</v>
      </c>
      <c r="H609" t="str">
        <f>_xlfn.XLOOKUP(tbl_OrderProduct[[#This Row],[ProductID]],tbl_Product[ProductID],tbl_Product[ProductName])</f>
        <v>Dashboard Wavelength</v>
      </c>
      <c r="I609" t="str">
        <f>_xlfn.XLOOKUP(tbl_OrderProduct[[#This Row],[OrderID]],tbl_Order[OrderID],tbl_Order[CustomerID])</f>
        <v>CUST0131</v>
      </c>
    </row>
    <row r="610" spans="1:9" x14ac:dyDescent="0.4">
      <c r="A610" t="s">
        <v>422</v>
      </c>
      <c r="B610" t="s">
        <v>143</v>
      </c>
      <c r="C610" t="str">
        <f>_xlfn.XLOOKUP(tbl_OrderProduct[[#This Row],[ProductID]],tbl_Product[ProductID],tbl_Product[Category])</f>
        <v>Party</v>
      </c>
      <c r="D610">
        <v>2</v>
      </c>
      <c r="E610" s="3">
        <f>_xlfn.XLOOKUP(tbl_OrderProduct[[#This Row],[ProductID]],tbl_Product[ProductID],tbl_Product[ListPrice])*tbl_OrderProduct[[#This Row],[Quantity]]</f>
        <v>43.9</v>
      </c>
      <c r="F610">
        <f>_xlfn.XLOOKUP(tbl_OrderProduct[[#This Row],[OrderID]],tbl_Order[OrderID],tbl_Order[Order Year])</f>
        <v>2017</v>
      </c>
      <c r="G610" t="str">
        <f>_xlfn.XLOOKUP(tbl_OrderProduct[[#This Row],[OrderID]],tbl_Order[OrderID],tbl_Order[Order Month Name])</f>
        <v>Jun</v>
      </c>
      <c r="H610" t="str">
        <f>_xlfn.XLOOKUP(tbl_OrderProduct[[#This Row],[ProductID]],tbl_Product[ProductID],tbl_Product[ProductName])</f>
        <v>Sheets of Nottingham</v>
      </c>
      <c r="I610" t="str">
        <f>_xlfn.XLOOKUP(tbl_OrderProduct[[#This Row],[OrderID]],tbl_Order[OrderID],tbl_Order[CustomerID])</f>
        <v>CUST0541</v>
      </c>
    </row>
    <row r="611" spans="1:9" x14ac:dyDescent="0.4">
      <c r="A611" t="s">
        <v>422</v>
      </c>
      <c r="B611" t="s">
        <v>163</v>
      </c>
      <c r="C611" t="str">
        <f>_xlfn.XLOOKUP(tbl_OrderProduct[[#This Row],[ProductID]],tbl_Product[ProductID],tbl_Product[Category])</f>
        <v>Party</v>
      </c>
      <c r="D611">
        <v>1</v>
      </c>
      <c r="E611" s="3">
        <f>_xlfn.XLOOKUP(tbl_OrderProduct[[#This Row],[ProductID]],tbl_Product[ProductID],tbl_Product[ListPrice])*tbl_OrderProduct[[#This Row],[Quantity]]</f>
        <v>38</v>
      </c>
      <c r="F611">
        <f>_xlfn.XLOOKUP(tbl_OrderProduct[[#This Row],[OrderID]],tbl_Order[OrderID],tbl_Order[Order Year])</f>
        <v>2017</v>
      </c>
      <c r="G611" t="str">
        <f>_xlfn.XLOOKUP(tbl_OrderProduct[[#This Row],[OrderID]],tbl_Order[OrderID],tbl_Order[Order Month Name])</f>
        <v>Jun</v>
      </c>
      <c r="H611" t="str">
        <f>_xlfn.XLOOKUP(tbl_OrderProduct[[#This Row],[ProductID]],tbl_Product[ProductID],tbl_Product[ProductName])</f>
        <v>Charts Against Humanity</v>
      </c>
      <c r="I611" t="str">
        <f>_xlfn.XLOOKUP(tbl_OrderProduct[[#This Row],[OrderID]],tbl_Order[OrderID],tbl_Order[CustomerID])</f>
        <v>CUST0541</v>
      </c>
    </row>
    <row r="612" spans="1:9" x14ac:dyDescent="0.4">
      <c r="A612" t="s">
        <v>422</v>
      </c>
      <c r="B612" t="s">
        <v>155</v>
      </c>
      <c r="C612" t="str">
        <f>_xlfn.XLOOKUP(tbl_OrderProduct[[#This Row],[ProductID]],tbl_Product[ProductID],tbl_Product[Category])</f>
        <v>Strategy</v>
      </c>
      <c r="D612">
        <v>1</v>
      </c>
      <c r="E612" s="3">
        <f>_xlfn.XLOOKUP(tbl_OrderProduct[[#This Row],[ProductID]],tbl_Product[ProductID],tbl_Product[ListPrice])*tbl_OrderProduct[[#This Row],[Quantity]]</f>
        <v>27</v>
      </c>
      <c r="F612">
        <f>_xlfn.XLOOKUP(tbl_OrderProduct[[#This Row],[OrderID]],tbl_Order[OrderID],tbl_Order[Order Year])</f>
        <v>2017</v>
      </c>
      <c r="G612" t="str">
        <f>_xlfn.XLOOKUP(tbl_OrderProduct[[#This Row],[OrderID]],tbl_Order[OrderID],tbl_Order[Order Month Name])</f>
        <v>Jun</v>
      </c>
      <c r="H612" t="str">
        <f>_xlfn.XLOOKUP(tbl_OrderProduct[[#This Row],[ProductID]],tbl_Product[ProductID],tbl_Product[ProductName])</f>
        <v>Depreciation Trail</v>
      </c>
      <c r="I612" t="str">
        <f>_xlfn.XLOOKUP(tbl_OrderProduct[[#This Row],[OrderID]],tbl_Order[OrderID],tbl_Order[CustomerID])</f>
        <v>CUST0541</v>
      </c>
    </row>
    <row r="613" spans="1:9" x14ac:dyDescent="0.4">
      <c r="A613" t="s">
        <v>422</v>
      </c>
      <c r="B613" t="s">
        <v>4</v>
      </c>
      <c r="C613" t="str">
        <f>_xlfn.XLOOKUP(tbl_OrderProduct[[#This Row],[ProductID]],tbl_Product[ProductID],tbl_Product[Category])</f>
        <v>Strategy</v>
      </c>
      <c r="D613">
        <v>1</v>
      </c>
      <c r="E613" s="3">
        <f>_xlfn.XLOOKUP(tbl_OrderProduct[[#This Row],[ProductID]],tbl_Product[ProductID],tbl_Product[ListPrice])*tbl_OrderProduct[[#This Row],[Quantity]]</f>
        <v>34.99</v>
      </c>
      <c r="F613">
        <f>_xlfn.XLOOKUP(tbl_OrderProduct[[#This Row],[OrderID]],tbl_Order[OrderID],tbl_Order[Order Year])</f>
        <v>2017</v>
      </c>
      <c r="G613" t="str">
        <f>_xlfn.XLOOKUP(tbl_OrderProduct[[#This Row],[OrderID]],tbl_Order[OrderID],tbl_Order[Order Month Name])</f>
        <v>Jun</v>
      </c>
      <c r="H613" t="str">
        <f>_xlfn.XLOOKUP(tbl_OrderProduct[[#This Row],[ProductID]],tbl_Product[ProductID],tbl_Product[ProductName])</f>
        <v>Root Cause Analysis</v>
      </c>
      <c r="I613" t="str">
        <f>_xlfn.XLOOKUP(tbl_OrderProduct[[#This Row],[OrderID]],tbl_Order[OrderID],tbl_Order[CustomerID])</f>
        <v>CUST0541</v>
      </c>
    </row>
    <row r="614" spans="1:9" x14ac:dyDescent="0.4">
      <c r="A614" t="s">
        <v>423</v>
      </c>
      <c r="B614" t="s">
        <v>132</v>
      </c>
      <c r="C614" t="str">
        <f>_xlfn.XLOOKUP(tbl_OrderProduct[[#This Row],[ProductID]],tbl_Product[ProductID],tbl_Product[Category])</f>
        <v>Strategy</v>
      </c>
      <c r="D614">
        <v>1</v>
      </c>
      <c r="E614" s="3">
        <f>_xlfn.XLOOKUP(tbl_OrderProduct[[#This Row],[ProductID]],tbl_Product[ProductID],tbl_Product[ListPrice])*tbl_OrderProduct[[#This Row],[Quantity]]</f>
        <v>16.5</v>
      </c>
      <c r="F614">
        <f>_xlfn.XLOOKUP(tbl_OrderProduct[[#This Row],[OrderID]],tbl_Order[OrderID],tbl_Order[Order Year])</f>
        <v>2017</v>
      </c>
      <c r="G614" t="str">
        <f>_xlfn.XLOOKUP(tbl_OrderProduct[[#This Row],[OrderID]],tbl_Order[OrderID],tbl_Order[Order Month Name])</f>
        <v>Jul</v>
      </c>
      <c r="H614" t="str">
        <f>_xlfn.XLOOKUP(tbl_OrderProduct[[#This Row],[ProductID]],tbl_Product[ProductID],tbl_Product[ProductName])</f>
        <v>Pax Excel</v>
      </c>
      <c r="I614" t="str">
        <f>_xlfn.XLOOKUP(tbl_OrderProduct[[#This Row],[OrderID]],tbl_Order[OrderID],tbl_Order[CustomerID])</f>
        <v>CUST0334</v>
      </c>
    </row>
    <row r="615" spans="1:9" x14ac:dyDescent="0.4">
      <c r="A615" t="s">
        <v>423</v>
      </c>
      <c r="B615" t="s">
        <v>2</v>
      </c>
      <c r="C615" t="str">
        <f>_xlfn.XLOOKUP(tbl_OrderProduct[[#This Row],[ProductID]],tbl_Product[ProductID],tbl_Product[Category])</f>
        <v>Strategy</v>
      </c>
      <c r="D615">
        <v>1</v>
      </c>
      <c r="E615" s="3">
        <f>_xlfn.XLOOKUP(tbl_OrderProduct[[#This Row],[ProductID]],tbl_Product[ProductID],tbl_Product[ListPrice])*tbl_OrderProduct[[#This Row],[Quantity]]</f>
        <v>12.95</v>
      </c>
      <c r="F615">
        <f>_xlfn.XLOOKUP(tbl_OrderProduct[[#This Row],[OrderID]],tbl_Order[OrderID],tbl_Order[Order Year])</f>
        <v>2017</v>
      </c>
      <c r="G615" t="str">
        <f>_xlfn.XLOOKUP(tbl_OrderProduct[[#This Row],[OrderID]],tbl_Order[OrderID],tbl_Order[Order Month Name])</f>
        <v>Jul</v>
      </c>
      <c r="H615" t="str">
        <f>_xlfn.XLOOKUP(tbl_OrderProduct[[#This Row],[ProductID]],tbl_Product[ProductID],tbl_Product[ProductName])</f>
        <v>DAX Machina</v>
      </c>
      <c r="I615" t="str">
        <f>_xlfn.XLOOKUP(tbl_OrderProduct[[#This Row],[OrderID]],tbl_Order[OrderID],tbl_Order[CustomerID])</f>
        <v>CUST0334</v>
      </c>
    </row>
    <row r="616" spans="1:9" x14ac:dyDescent="0.4">
      <c r="A616" t="s">
        <v>423</v>
      </c>
      <c r="B616" t="s">
        <v>140</v>
      </c>
      <c r="C616" t="str">
        <f>_xlfn.XLOOKUP(tbl_OrderProduct[[#This Row],[ProductID]],tbl_Product[ProductID],tbl_Product[Category])</f>
        <v>Strategy</v>
      </c>
      <c r="D616">
        <v>1</v>
      </c>
      <c r="E616" s="3">
        <f>_xlfn.XLOOKUP(tbl_OrderProduct[[#This Row],[ProductID]],tbl_Product[ProductID],tbl_Product[ListPrice])*tbl_OrderProduct[[#This Row],[Quantity]]</f>
        <v>63.49</v>
      </c>
      <c r="F616">
        <f>_xlfn.XLOOKUP(tbl_OrderProduct[[#This Row],[OrderID]],tbl_Order[OrderID],tbl_Order[Order Year])</f>
        <v>2017</v>
      </c>
      <c r="G616" t="str">
        <f>_xlfn.XLOOKUP(tbl_OrderProduct[[#This Row],[OrderID]],tbl_Order[OrderID],tbl_Order[Order Month Name])</f>
        <v>Jul</v>
      </c>
      <c r="H616" t="str">
        <f>_xlfn.XLOOKUP(tbl_OrderProduct[[#This Row],[ProductID]],tbl_Product[ProductID],tbl_Product[ProductName])</f>
        <v>The Castles of Mad King Lambda</v>
      </c>
      <c r="I616" t="str">
        <f>_xlfn.XLOOKUP(tbl_OrderProduct[[#This Row],[OrderID]],tbl_Order[OrderID],tbl_Order[CustomerID])</f>
        <v>CUST0334</v>
      </c>
    </row>
    <row r="617" spans="1:9" x14ac:dyDescent="0.4">
      <c r="A617" t="s">
        <v>424</v>
      </c>
      <c r="B617" t="s">
        <v>3</v>
      </c>
      <c r="C617" t="str">
        <f>_xlfn.XLOOKUP(tbl_OrderProduct[[#This Row],[ProductID]],tbl_Product[ProductID],tbl_Product[Category])</f>
        <v>Co-op</v>
      </c>
      <c r="D617">
        <v>2</v>
      </c>
      <c r="E617" s="3">
        <f>_xlfn.XLOOKUP(tbl_OrderProduct[[#This Row],[ProductID]],tbl_Product[ProductID],tbl_Product[ListPrice])*tbl_OrderProduct[[#This Row],[Quantity]]</f>
        <v>69.900000000000006</v>
      </c>
      <c r="F617">
        <f>_xlfn.XLOOKUP(tbl_OrderProduct[[#This Row],[OrderID]],tbl_Order[OrderID],tbl_Order[Order Year])</f>
        <v>2017</v>
      </c>
      <c r="G617" t="str">
        <f>_xlfn.XLOOKUP(tbl_OrderProduct[[#This Row],[OrderID]],tbl_Order[OrderID],tbl_Order[Order Month Name])</f>
        <v>Jul</v>
      </c>
      <c r="H617" t="str">
        <f>_xlfn.XLOOKUP(tbl_OrderProduct[[#This Row],[ProductID]],tbl_Product[ProductID],tbl_Product[ProductName])</f>
        <v>Pivot Panic!</v>
      </c>
      <c r="I617" t="str">
        <f>_xlfn.XLOOKUP(tbl_OrderProduct[[#This Row],[OrderID]],tbl_Order[OrderID],tbl_Order[CustomerID])</f>
        <v>CUST0081</v>
      </c>
    </row>
    <row r="618" spans="1:9" x14ac:dyDescent="0.4">
      <c r="A618" t="s">
        <v>424</v>
      </c>
      <c r="B618" t="s">
        <v>164</v>
      </c>
      <c r="C618" t="str">
        <f>_xlfn.XLOOKUP(tbl_OrderProduct[[#This Row],[ProductID]],tbl_Product[ProductID],tbl_Product[Category])</f>
        <v>Strategy</v>
      </c>
      <c r="D618">
        <v>1</v>
      </c>
      <c r="E618" s="3">
        <f>_xlfn.XLOOKUP(tbl_OrderProduct[[#This Row],[ProductID]],tbl_Product[ProductID],tbl_Product[ListPrice])*tbl_OrderProduct[[#This Row],[Quantity]]</f>
        <v>29</v>
      </c>
      <c r="F618">
        <f>_xlfn.XLOOKUP(tbl_OrderProduct[[#This Row],[OrderID]],tbl_Order[OrderID],tbl_Order[Order Year])</f>
        <v>2017</v>
      </c>
      <c r="G618" t="str">
        <f>_xlfn.XLOOKUP(tbl_OrderProduct[[#This Row],[OrderID]],tbl_Order[OrderID],tbl_Order[Order Month Name])</f>
        <v>Jul</v>
      </c>
      <c r="H618" t="str">
        <f>_xlfn.XLOOKUP(tbl_OrderProduct[[#This Row],[ProductID]],tbl_Product[ProductID],tbl_Product[ProductName])</f>
        <v>Great Western Lookup</v>
      </c>
      <c r="I618" t="str">
        <f>_xlfn.XLOOKUP(tbl_OrderProduct[[#This Row],[OrderID]],tbl_Order[OrderID],tbl_Order[CustomerID])</f>
        <v>CUST0081</v>
      </c>
    </row>
    <row r="619" spans="1:9" x14ac:dyDescent="0.4">
      <c r="A619" t="s">
        <v>424</v>
      </c>
      <c r="B619" t="s">
        <v>149</v>
      </c>
      <c r="C619" t="str">
        <f>_xlfn.XLOOKUP(tbl_OrderProduct[[#This Row],[ProductID]],tbl_Product[ProductID],tbl_Product[Category])</f>
        <v>Co-op</v>
      </c>
      <c r="D619">
        <v>2</v>
      </c>
      <c r="E619" s="3">
        <f>_xlfn.XLOOKUP(tbl_OrderProduct[[#This Row],[ProductID]],tbl_Product[ProductID],tbl_Product[ListPrice])*tbl_OrderProduct[[#This Row],[Quantity]]</f>
        <v>41.98</v>
      </c>
      <c r="F619">
        <f>_xlfn.XLOOKUP(tbl_OrderProduct[[#This Row],[OrderID]],tbl_Order[OrderID],tbl_Order[Order Year])</f>
        <v>2017</v>
      </c>
      <c r="G619" t="str">
        <f>_xlfn.XLOOKUP(tbl_OrderProduct[[#This Row],[OrderID]],tbl_Order[OrderID],tbl_Order[Order Month Name])</f>
        <v>Jul</v>
      </c>
      <c r="H619" t="str">
        <f>_xlfn.XLOOKUP(tbl_OrderProduct[[#This Row],[ProductID]],tbl_Product[ProductID],tbl_Product[ProductName])</f>
        <v>Pandemic: #REF! Outbreak</v>
      </c>
      <c r="I619" t="str">
        <f>_xlfn.XLOOKUP(tbl_OrderProduct[[#This Row],[OrderID]],tbl_Order[OrderID],tbl_Order[CustomerID])</f>
        <v>CUST0081</v>
      </c>
    </row>
    <row r="620" spans="1:9" x14ac:dyDescent="0.4">
      <c r="A620" t="s">
        <v>424</v>
      </c>
      <c r="B620" t="s">
        <v>143</v>
      </c>
      <c r="C620" t="str">
        <f>_xlfn.XLOOKUP(tbl_OrderProduct[[#This Row],[ProductID]],tbl_Product[ProductID],tbl_Product[Category])</f>
        <v>Party</v>
      </c>
      <c r="D620">
        <v>1</v>
      </c>
      <c r="E620" s="3">
        <f>_xlfn.XLOOKUP(tbl_OrderProduct[[#This Row],[ProductID]],tbl_Product[ProductID],tbl_Product[ListPrice])*tbl_OrderProduct[[#This Row],[Quantity]]</f>
        <v>21.95</v>
      </c>
      <c r="F620">
        <f>_xlfn.XLOOKUP(tbl_OrderProduct[[#This Row],[OrderID]],tbl_Order[OrderID],tbl_Order[Order Year])</f>
        <v>2017</v>
      </c>
      <c r="G620" t="str">
        <f>_xlfn.XLOOKUP(tbl_OrderProduct[[#This Row],[OrderID]],tbl_Order[OrderID],tbl_Order[Order Month Name])</f>
        <v>Jul</v>
      </c>
      <c r="H620" t="str">
        <f>_xlfn.XLOOKUP(tbl_OrderProduct[[#This Row],[ProductID]],tbl_Product[ProductID],tbl_Product[ProductName])</f>
        <v>Sheets of Nottingham</v>
      </c>
      <c r="I620" t="str">
        <f>_xlfn.XLOOKUP(tbl_OrderProduct[[#This Row],[OrderID]],tbl_Order[OrderID],tbl_Order[CustomerID])</f>
        <v>CUST0081</v>
      </c>
    </row>
    <row r="621" spans="1:9" x14ac:dyDescent="0.4">
      <c r="A621" t="s">
        <v>424</v>
      </c>
      <c r="B621" t="s">
        <v>159</v>
      </c>
      <c r="C621" t="str">
        <f>_xlfn.XLOOKUP(tbl_OrderProduct[[#This Row],[ProductID]],tbl_Product[ProductID],tbl_Product[Category])</f>
        <v>Strategy</v>
      </c>
      <c r="D621">
        <v>1</v>
      </c>
      <c r="E621" s="3">
        <f>_xlfn.XLOOKUP(tbl_OrderProduct[[#This Row],[ProductID]],tbl_Product[ProductID],tbl_Product[ListPrice])*tbl_OrderProduct[[#This Row],[Quantity]]</f>
        <v>58</v>
      </c>
      <c r="F621">
        <f>_xlfn.XLOOKUP(tbl_OrderProduct[[#This Row],[OrderID]],tbl_Order[OrderID],tbl_Order[Order Year])</f>
        <v>2017</v>
      </c>
      <c r="G621" t="str">
        <f>_xlfn.XLOOKUP(tbl_OrderProduct[[#This Row],[OrderID]],tbl_Order[OrderID],tbl_Order[Order Month Name])</f>
        <v>Jul</v>
      </c>
      <c r="H621" t="str">
        <f>_xlfn.XLOOKUP(tbl_OrderProduct[[#This Row],[ProductID]],tbl_Product[ProductID],tbl_Product[ProductName])</f>
        <v>Welcome To … The Dashboard</v>
      </c>
      <c r="I621" t="str">
        <f>_xlfn.XLOOKUP(tbl_OrderProduct[[#This Row],[OrderID]],tbl_Order[OrderID],tbl_Order[CustomerID])</f>
        <v>CUST0081</v>
      </c>
    </row>
    <row r="622" spans="1:9" x14ac:dyDescent="0.4">
      <c r="A622" t="s">
        <v>425</v>
      </c>
      <c r="B622" t="s">
        <v>143</v>
      </c>
      <c r="C622" t="str">
        <f>_xlfn.XLOOKUP(tbl_OrderProduct[[#This Row],[ProductID]],tbl_Product[ProductID],tbl_Product[Category])</f>
        <v>Party</v>
      </c>
      <c r="D622">
        <v>2</v>
      </c>
      <c r="E622" s="3">
        <f>_xlfn.XLOOKUP(tbl_OrderProduct[[#This Row],[ProductID]],tbl_Product[ProductID],tbl_Product[ListPrice])*tbl_OrderProduct[[#This Row],[Quantity]]</f>
        <v>43.9</v>
      </c>
      <c r="F622">
        <f>_xlfn.XLOOKUP(tbl_OrderProduct[[#This Row],[OrderID]],tbl_Order[OrderID],tbl_Order[Order Year])</f>
        <v>2017</v>
      </c>
      <c r="G622" t="str">
        <f>_xlfn.XLOOKUP(tbl_OrderProduct[[#This Row],[OrderID]],tbl_Order[OrderID],tbl_Order[Order Month Name])</f>
        <v>Jul</v>
      </c>
      <c r="H622" t="str">
        <f>_xlfn.XLOOKUP(tbl_OrderProduct[[#This Row],[ProductID]],tbl_Product[ProductID],tbl_Product[ProductName])</f>
        <v>Sheets of Nottingham</v>
      </c>
      <c r="I622" t="str">
        <f>_xlfn.XLOOKUP(tbl_OrderProduct[[#This Row],[OrderID]],tbl_Order[OrderID],tbl_Order[CustomerID])</f>
        <v>CUST0045</v>
      </c>
    </row>
    <row r="623" spans="1:9" x14ac:dyDescent="0.4">
      <c r="A623" t="s">
        <v>425</v>
      </c>
      <c r="B623" t="s">
        <v>138</v>
      </c>
      <c r="C623" t="str">
        <f>_xlfn.XLOOKUP(tbl_OrderProduct[[#This Row],[ProductID]],tbl_Product[ProductID],tbl_Product[Category])</f>
        <v>Classic</v>
      </c>
      <c r="D623">
        <v>1</v>
      </c>
      <c r="E623" s="3">
        <f>_xlfn.XLOOKUP(tbl_OrderProduct[[#This Row],[ProductID]],tbl_Product[ProductID],tbl_Product[ListPrice])*tbl_OrderProduct[[#This Row],[Quantity]]</f>
        <v>62</v>
      </c>
      <c r="F623">
        <f>_xlfn.XLOOKUP(tbl_OrderProduct[[#This Row],[OrderID]],tbl_Order[OrderID],tbl_Order[Order Year])</f>
        <v>2017</v>
      </c>
      <c r="G623" t="str">
        <f>_xlfn.XLOOKUP(tbl_OrderProduct[[#This Row],[OrderID]],tbl_Order[OrderID],tbl_Order[Order Month Name])</f>
        <v>Jul</v>
      </c>
      <c r="H623" t="str">
        <f>_xlfn.XLOOKUP(tbl_OrderProduct[[#This Row],[ProductID]],tbl_Product[ProductID],tbl_Product[ProductName])</f>
        <v>YahtSheets</v>
      </c>
      <c r="I623" t="str">
        <f>_xlfn.XLOOKUP(tbl_OrderProduct[[#This Row],[OrderID]],tbl_Order[OrderID],tbl_Order[CustomerID])</f>
        <v>CUST0045</v>
      </c>
    </row>
    <row r="624" spans="1:9" x14ac:dyDescent="0.4">
      <c r="A624" t="s">
        <v>425</v>
      </c>
      <c r="B624" t="s">
        <v>158</v>
      </c>
      <c r="C624" t="str">
        <f>_xlfn.XLOOKUP(tbl_OrderProduct[[#This Row],[ProductID]],tbl_Product[ProductID],tbl_Product[Category])</f>
        <v>Classic</v>
      </c>
      <c r="D624">
        <v>1</v>
      </c>
      <c r="E624" s="3">
        <f>_xlfn.XLOOKUP(tbl_OrderProduct[[#This Row],[ProductID]],tbl_Product[ProductID],tbl_Product[ListPrice])*tbl_OrderProduct[[#This Row],[Quantity]]</f>
        <v>45</v>
      </c>
      <c r="F624">
        <f>_xlfn.XLOOKUP(tbl_OrderProduct[[#This Row],[OrderID]],tbl_Order[OrderID],tbl_Order[Order Year])</f>
        <v>2017</v>
      </c>
      <c r="G624" t="str">
        <f>_xlfn.XLOOKUP(tbl_OrderProduct[[#This Row],[OrderID]],tbl_Order[OrderID],tbl_Order[Order Month Name])</f>
        <v>Jul</v>
      </c>
      <c r="H624" t="str">
        <f>_xlfn.XLOOKUP(tbl_OrderProduct[[#This Row],[ProductID]],tbl_Product[ProductID],tbl_Product[ProductName])</f>
        <v>Carcassone: Financial Quarters</v>
      </c>
      <c r="I624" t="str">
        <f>_xlfn.XLOOKUP(tbl_OrderProduct[[#This Row],[OrderID]],tbl_Order[OrderID],tbl_Order[CustomerID])</f>
        <v>CUST0045</v>
      </c>
    </row>
    <row r="625" spans="1:9" x14ac:dyDescent="0.4">
      <c r="A625" t="s">
        <v>425</v>
      </c>
      <c r="B625" t="s">
        <v>156</v>
      </c>
      <c r="C625" t="str">
        <f>_xlfn.XLOOKUP(tbl_OrderProduct[[#This Row],[ProductID]],tbl_Product[ProductID],tbl_Product[Category])</f>
        <v>Strategy</v>
      </c>
      <c r="D625">
        <v>2</v>
      </c>
      <c r="E625" s="3">
        <f>_xlfn.XLOOKUP(tbl_OrderProduct[[#This Row],[ProductID]],tbl_Product[ProductID],tbl_Product[ListPrice])*tbl_OrderProduct[[#This Row],[Quantity]]</f>
        <v>81.98</v>
      </c>
      <c r="F625">
        <f>_xlfn.XLOOKUP(tbl_OrderProduct[[#This Row],[OrderID]],tbl_Order[OrderID],tbl_Order[Order Year])</f>
        <v>2017</v>
      </c>
      <c r="G625" t="str">
        <f>_xlfn.XLOOKUP(tbl_OrderProduct[[#This Row],[OrderID]],tbl_Order[OrderID],tbl_Order[Order Month Name])</f>
        <v>Jul</v>
      </c>
      <c r="H625" t="str">
        <f>_xlfn.XLOOKUP(tbl_OrderProduct[[#This Row],[ProductID]],tbl_Product[ProductID],tbl_Product[ProductName])</f>
        <v>Cells of Caledonia</v>
      </c>
      <c r="I625" t="str">
        <f>_xlfn.XLOOKUP(tbl_OrderProduct[[#This Row],[OrderID]],tbl_Order[OrderID],tbl_Order[CustomerID])</f>
        <v>CUST0045</v>
      </c>
    </row>
    <row r="626" spans="1:9" x14ac:dyDescent="0.4">
      <c r="A626" t="s">
        <v>425</v>
      </c>
      <c r="B626" t="s">
        <v>148</v>
      </c>
      <c r="C626" t="str">
        <f>_xlfn.XLOOKUP(tbl_OrderProduct[[#This Row],[ProductID]],tbl_Product[ProductID],tbl_Product[Category])</f>
        <v>Strategy</v>
      </c>
      <c r="D626">
        <v>2</v>
      </c>
      <c r="E626" s="3">
        <f>_xlfn.XLOOKUP(tbl_OrderProduct[[#This Row],[ProductID]],tbl_Product[ProductID],tbl_Product[ListPrice])*tbl_OrderProduct[[#This Row],[Quantity]]</f>
        <v>40.98</v>
      </c>
      <c r="F626">
        <f>_xlfn.XLOOKUP(tbl_OrderProduct[[#This Row],[OrderID]],tbl_Order[OrderID],tbl_Order[Order Year])</f>
        <v>2017</v>
      </c>
      <c r="G626" t="str">
        <f>_xlfn.XLOOKUP(tbl_OrderProduct[[#This Row],[OrderID]],tbl_Order[OrderID],tbl_Order[Order Month Name])</f>
        <v>Jul</v>
      </c>
      <c r="H626" t="str">
        <f>_xlfn.XLOOKUP(tbl_OrderProduct[[#This Row],[ProductID]],tbl_Product[ProductID],tbl_Product[ProductName])</f>
        <v>Cashflow Cascadia</v>
      </c>
      <c r="I626" t="str">
        <f>_xlfn.XLOOKUP(tbl_OrderProduct[[#This Row],[OrderID]],tbl_Order[OrderID],tbl_Order[CustomerID])</f>
        <v>CUST0045</v>
      </c>
    </row>
    <row r="627" spans="1:9" x14ac:dyDescent="0.4">
      <c r="A627" t="s">
        <v>425</v>
      </c>
      <c r="B627" t="s">
        <v>160</v>
      </c>
      <c r="C627" t="str">
        <f>_xlfn.XLOOKUP(tbl_OrderProduct[[#This Row],[ProductID]],tbl_Product[ProductID],tbl_Product[Category])</f>
        <v>Co-op</v>
      </c>
      <c r="D627">
        <v>2</v>
      </c>
      <c r="E627" s="3">
        <f>_xlfn.XLOOKUP(tbl_OrderProduct[[#This Row],[ProductID]],tbl_Product[ProductID],tbl_Product[ListPrice])*tbl_OrderProduct[[#This Row],[Quantity]]</f>
        <v>76.98</v>
      </c>
      <c r="F627">
        <f>_xlfn.XLOOKUP(tbl_OrderProduct[[#This Row],[OrderID]],tbl_Order[OrderID],tbl_Order[Order Year])</f>
        <v>2017</v>
      </c>
      <c r="G627" t="str">
        <f>_xlfn.XLOOKUP(tbl_OrderProduct[[#This Row],[OrderID]],tbl_Order[OrderID],tbl_Order[Order Month Name])</f>
        <v>Jul</v>
      </c>
      <c r="H627" t="str">
        <f>_xlfn.XLOOKUP(tbl_OrderProduct[[#This Row],[ProductID]],tbl_Product[ProductID],tbl_Product[ProductName])</f>
        <v>Forbidden Functions</v>
      </c>
      <c r="I627" t="str">
        <f>_xlfn.XLOOKUP(tbl_OrderProduct[[#This Row],[OrderID]],tbl_Order[OrderID],tbl_Order[CustomerID])</f>
        <v>CUST0045</v>
      </c>
    </row>
    <row r="628" spans="1:9" x14ac:dyDescent="0.4">
      <c r="A628" t="s">
        <v>426</v>
      </c>
      <c r="B628" t="s">
        <v>164</v>
      </c>
      <c r="C628" t="str">
        <f>_xlfn.XLOOKUP(tbl_OrderProduct[[#This Row],[ProductID]],tbl_Product[ProductID],tbl_Product[Category])</f>
        <v>Strategy</v>
      </c>
      <c r="D628">
        <v>1</v>
      </c>
      <c r="E628" s="3">
        <f>_xlfn.XLOOKUP(tbl_OrderProduct[[#This Row],[ProductID]],tbl_Product[ProductID],tbl_Product[ListPrice])*tbl_OrderProduct[[#This Row],[Quantity]]</f>
        <v>29</v>
      </c>
      <c r="F628">
        <f>_xlfn.XLOOKUP(tbl_OrderProduct[[#This Row],[OrderID]],tbl_Order[OrderID],tbl_Order[Order Year])</f>
        <v>2017</v>
      </c>
      <c r="G628" t="str">
        <f>_xlfn.XLOOKUP(tbl_OrderProduct[[#This Row],[OrderID]],tbl_Order[OrderID],tbl_Order[Order Month Name])</f>
        <v>Jul</v>
      </c>
      <c r="H628" t="str">
        <f>_xlfn.XLOOKUP(tbl_OrderProduct[[#This Row],[ProductID]],tbl_Product[ProductID],tbl_Product[ProductName])</f>
        <v>Great Western Lookup</v>
      </c>
      <c r="I628" t="str">
        <f>_xlfn.XLOOKUP(tbl_OrderProduct[[#This Row],[OrderID]],tbl_Order[OrderID],tbl_Order[CustomerID])</f>
        <v>CUST0366</v>
      </c>
    </row>
    <row r="629" spans="1:9" x14ac:dyDescent="0.4">
      <c r="A629" t="s">
        <v>426</v>
      </c>
      <c r="B629" t="s">
        <v>142</v>
      </c>
      <c r="C629" t="str">
        <f>_xlfn.XLOOKUP(tbl_OrderProduct[[#This Row],[ProductID]],tbl_Product[ProductID],tbl_Product[Category])</f>
        <v>Classic</v>
      </c>
      <c r="D629">
        <v>2</v>
      </c>
      <c r="E629" s="3">
        <f>_xlfn.XLOOKUP(tbl_OrderProduct[[#This Row],[ProductID]],tbl_Product[ProductID],tbl_Product[ListPrice])*tbl_OrderProduct[[#This Row],[Quantity]]</f>
        <v>98.98</v>
      </c>
      <c r="F629">
        <f>_xlfn.XLOOKUP(tbl_OrderProduct[[#This Row],[OrderID]],tbl_Order[OrderID],tbl_Order[Order Year])</f>
        <v>2017</v>
      </c>
      <c r="G629" t="str">
        <f>_xlfn.XLOOKUP(tbl_OrderProduct[[#This Row],[OrderID]],tbl_Order[OrderID],tbl_Order[Order Month Name])</f>
        <v>Jul</v>
      </c>
      <c r="H629" t="str">
        <f>_xlfn.XLOOKUP(tbl_OrderProduct[[#This Row],[ProductID]],tbl_Product[ProductID],tbl_Product[ProductName])</f>
        <v>Don't Wake the Stakeholders</v>
      </c>
      <c r="I629" t="str">
        <f>_xlfn.XLOOKUP(tbl_OrderProduct[[#This Row],[OrderID]],tbl_Order[OrderID],tbl_Order[CustomerID])</f>
        <v>CUST0366</v>
      </c>
    </row>
    <row r="630" spans="1:9" x14ac:dyDescent="0.4">
      <c r="A630" t="s">
        <v>427</v>
      </c>
      <c r="B630" t="s">
        <v>136</v>
      </c>
      <c r="C630" t="str">
        <f>_xlfn.XLOOKUP(tbl_OrderProduct[[#This Row],[ProductID]],tbl_Product[ProductID],tbl_Product[Category])</f>
        <v>Party</v>
      </c>
      <c r="D630">
        <v>1</v>
      </c>
      <c r="E630" s="3">
        <f>_xlfn.XLOOKUP(tbl_OrderProduct[[#This Row],[ProductID]],tbl_Product[ProductID],tbl_Product[ListPrice])*tbl_OrderProduct[[#This Row],[Quantity]]</f>
        <v>33</v>
      </c>
      <c r="F630">
        <f>_xlfn.XLOOKUP(tbl_OrderProduct[[#This Row],[OrderID]],tbl_Order[OrderID],tbl_Order[Order Year])</f>
        <v>2017</v>
      </c>
      <c r="G630" t="str">
        <f>_xlfn.XLOOKUP(tbl_OrderProduct[[#This Row],[OrderID]],tbl_Order[OrderID],tbl_Order[Order Month Name])</f>
        <v>Jul</v>
      </c>
      <c r="H630" t="str">
        <f>_xlfn.XLOOKUP(tbl_OrderProduct[[#This Row],[ProductID]],tbl_Product[ProductID],tbl_Product[ProductName])</f>
        <v>Don't Split the Data</v>
      </c>
      <c r="I630" t="str">
        <f>_xlfn.XLOOKUP(tbl_OrderProduct[[#This Row],[OrderID]],tbl_Order[OrderID],tbl_Order[CustomerID])</f>
        <v>CUST0272</v>
      </c>
    </row>
    <row r="631" spans="1:9" x14ac:dyDescent="0.4">
      <c r="A631" t="s">
        <v>427</v>
      </c>
      <c r="B631" t="s">
        <v>155</v>
      </c>
      <c r="C631" t="str">
        <f>_xlfn.XLOOKUP(tbl_OrderProduct[[#This Row],[ProductID]],tbl_Product[ProductID],tbl_Product[Category])</f>
        <v>Strategy</v>
      </c>
      <c r="D631">
        <v>1</v>
      </c>
      <c r="E631" s="3">
        <f>_xlfn.XLOOKUP(tbl_OrderProduct[[#This Row],[ProductID]],tbl_Product[ProductID],tbl_Product[ListPrice])*tbl_OrderProduct[[#This Row],[Quantity]]</f>
        <v>27</v>
      </c>
      <c r="F631">
        <f>_xlfn.XLOOKUP(tbl_OrderProduct[[#This Row],[OrderID]],tbl_Order[OrderID],tbl_Order[Order Year])</f>
        <v>2017</v>
      </c>
      <c r="G631" t="str">
        <f>_xlfn.XLOOKUP(tbl_OrderProduct[[#This Row],[OrderID]],tbl_Order[OrderID],tbl_Order[Order Month Name])</f>
        <v>Jul</v>
      </c>
      <c r="H631" t="str">
        <f>_xlfn.XLOOKUP(tbl_OrderProduct[[#This Row],[ProductID]],tbl_Product[ProductID],tbl_Product[ProductName])</f>
        <v>Depreciation Trail</v>
      </c>
      <c r="I631" t="str">
        <f>_xlfn.XLOOKUP(tbl_OrderProduct[[#This Row],[OrderID]],tbl_Order[OrderID],tbl_Order[CustomerID])</f>
        <v>CUST0272</v>
      </c>
    </row>
    <row r="632" spans="1:9" x14ac:dyDescent="0.4">
      <c r="A632" t="s">
        <v>428</v>
      </c>
      <c r="B632" t="s">
        <v>146</v>
      </c>
      <c r="C632" t="str">
        <f>_xlfn.XLOOKUP(tbl_OrderProduct[[#This Row],[ProductID]],tbl_Product[ProductID],tbl_Product[Category])</f>
        <v>Strategy</v>
      </c>
      <c r="D632">
        <v>1</v>
      </c>
      <c r="E632" s="3">
        <f>_xlfn.XLOOKUP(tbl_OrderProduct[[#This Row],[ProductID]],tbl_Product[ProductID],tbl_Product[ListPrice])*tbl_OrderProduct[[#This Row],[Quantity]]</f>
        <v>49.49</v>
      </c>
      <c r="F632">
        <f>_xlfn.XLOOKUP(tbl_OrderProduct[[#This Row],[OrderID]],tbl_Order[OrderID],tbl_Order[Order Year])</f>
        <v>2017</v>
      </c>
      <c r="G632" t="str">
        <f>_xlfn.XLOOKUP(tbl_OrderProduct[[#This Row],[OrderID]],tbl_Order[OrderID],tbl_Order[Order Month Name])</f>
        <v>Jul</v>
      </c>
      <c r="H632" t="str">
        <f>_xlfn.XLOOKUP(tbl_OrderProduct[[#This Row],[ProductID]],tbl_Product[ProductID],tbl_Product[ProductName])</f>
        <v>Terraforming Tableau</v>
      </c>
      <c r="I632" t="str">
        <f>_xlfn.XLOOKUP(tbl_OrderProduct[[#This Row],[OrderID]],tbl_Order[OrderID],tbl_Order[CustomerID])</f>
        <v>CUST0517</v>
      </c>
    </row>
    <row r="633" spans="1:9" x14ac:dyDescent="0.4">
      <c r="A633" t="s">
        <v>428</v>
      </c>
      <c r="B633" t="s">
        <v>161</v>
      </c>
      <c r="C633" t="str">
        <f>_xlfn.XLOOKUP(tbl_OrderProduct[[#This Row],[ProductID]],tbl_Product[ProductID],tbl_Product[Category])</f>
        <v>Strategy</v>
      </c>
      <c r="D633">
        <v>1</v>
      </c>
      <c r="E633" s="3">
        <f>_xlfn.XLOOKUP(tbl_OrderProduct[[#This Row],[ProductID]],tbl_Product[ProductID],tbl_Product[ListPrice])*tbl_OrderProduct[[#This Row],[Quantity]]</f>
        <v>55.95</v>
      </c>
      <c r="F633">
        <f>_xlfn.XLOOKUP(tbl_OrderProduct[[#This Row],[OrderID]],tbl_Order[OrderID],tbl_Order[Order Year])</f>
        <v>2017</v>
      </c>
      <c r="G633" t="str">
        <f>_xlfn.XLOOKUP(tbl_OrderProduct[[#This Row],[OrderID]],tbl_Order[OrderID],tbl_Order[Order Month Name])</f>
        <v>Jul</v>
      </c>
      <c r="H633" t="str">
        <f>_xlfn.XLOOKUP(tbl_OrderProduct[[#This Row],[ProductID]],tbl_Product[ProductID],tbl_Product[ProductName])</f>
        <v>The Quacks of Quarterburg</v>
      </c>
      <c r="I633" t="str">
        <f>_xlfn.XLOOKUP(tbl_OrderProduct[[#This Row],[OrderID]],tbl_Order[OrderID],tbl_Order[CustomerID])</f>
        <v>CUST0517</v>
      </c>
    </row>
    <row r="634" spans="1:9" x14ac:dyDescent="0.4">
      <c r="A634" t="s">
        <v>428</v>
      </c>
      <c r="B634" t="s">
        <v>156</v>
      </c>
      <c r="C634" t="str">
        <f>_xlfn.XLOOKUP(tbl_OrderProduct[[#This Row],[ProductID]],tbl_Product[ProductID],tbl_Product[Category])</f>
        <v>Strategy</v>
      </c>
      <c r="D634">
        <v>1</v>
      </c>
      <c r="E634" s="3">
        <f>_xlfn.XLOOKUP(tbl_OrderProduct[[#This Row],[ProductID]],tbl_Product[ProductID],tbl_Product[ListPrice])*tbl_OrderProduct[[#This Row],[Quantity]]</f>
        <v>40.99</v>
      </c>
      <c r="F634">
        <f>_xlfn.XLOOKUP(tbl_OrderProduct[[#This Row],[OrderID]],tbl_Order[OrderID],tbl_Order[Order Year])</f>
        <v>2017</v>
      </c>
      <c r="G634" t="str">
        <f>_xlfn.XLOOKUP(tbl_OrderProduct[[#This Row],[OrderID]],tbl_Order[OrderID],tbl_Order[Order Month Name])</f>
        <v>Jul</v>
      </c>
      <c r="H634" t="str">
        <f>_xlfn.XLOOKUP(tbl_OrderProduct[[#This Row],[ProductID]],tbl_Product[ProductID],tbl_Product[ProductName])</f>
        <v>Cells of Caledonia</v>
      </c>
      <c r="I634" t="str">
        <f>_xlfn.XLOOKUP(tbl_OrderProduct[[#This Row],[OrderID]],tbl_Order[OrderID],tbl_Order[CustomerID])</f>
        <v>CUST0517</v>
      </c>
    </row>
    <row r="635" spans="1:9" x14ac:dyDescent="0.4">
      <c r="A635" t="s">
        <v>429</v>
      </c>
      <c r="B635" t="s">
        <v>4</v>
      </c>
      <c r="C635" t="str">
        <f>_xlfn.XLOOKUP(tbl_OrderProduct[[#This Row],[ProductID]],tbl_Product[ProductID],tbl_Product[Category])</f>
        <v>Strategy</v>
      </c>
      <c r="D635">
        <v>1</v>
      </c>
      <c r="E635" s="3">
        <f>_xlfn.XLOOKUP(tbl_OrderProduct[[#This Row],[ProductID]],tbl_Product[ProductID],tbl_Product[ListPrice])*tbl_OrderProduct[[#This Row],[Quantity]]</f>
        <v>34.99</v>
      </c>
      <c r="F635">
        <f>_xlfn.XLOOKUP(tbl_OrderProduct[[#This Row],[OrderID]],tbl_Order[OrderID],tbl_Order[Order Year])</f>
        <v>2017</v>
      </c>
      <c r="G635" t="str">
        <f>_xlfn.XLOOKUP(tbl_OrderProduct[[#This Row],[OrderID]],tbl_Order[OrderID],tbl_Order[Order Month Name])</f>
        <v>Jul</v>
      </c>
      <c r="H635" t="str">
        <f>_xlfn.XLOOKUP(tbl_OrderProduct[[#This Row],[ProductID]],tbl_Product[ProductID],tbl_Product[ProductName])</f>
        <v>Root Cause Analysis</v>
      </c>
      <c r="I635" t="str">
        <f>_xlfn.XLOOKUP(tbl_OrderProduct[[#This Row],[OrderID]],tbl_Order[OrderID],tbl_Order[CustomerID])</f>
        <v>CUST0887</v>
      </c>
    </row>
    <row r="636" spans="1:9" x14ac:dyDescent="0.4">
      <c r="A636" t="s">
        <v>429</v>
      </c>
      <c r="B636" t="s">
        <v>161</v>
      </c>
      <c r="C636" t="str">
        <f>_xlfn.XLOOKUP(tbl_OrderProduct[[#This Row],[ProductID]],tbl_Product[ProductID],tbl_Product[Category])</f>
        <v>Strategy</v>
      </c>
      <c r="D636">
        <v>1</v>
      </c>
      <c r="E636" s="3">
        <f>_xlfn.XLOOKUP(tbl_OrderProduct[[#This Row],[ProductID]],tbl_Product[ProductID],tbl_Product[ListPrice])*tbl_OrderProduct[[#This Row],[Quantity]]</f>
        <v>55.95</v>
      </c>
      <c r="F636">
        <f>_xlfn.XLOOKUP(tbl_OrderProduct[[#This Row],[OrderID]],tbl_Order[OrderID],tbl_Order[Order Year])</f>
        <v>2017</v>
      </c>
      <c r="G636" t="str">
        <f>_xlfn.XLOOKUP(tbl_OrderProduct[[#This Row],[OrderID]],tbl_Order[OrderID],tbl_Order[Order Month Name])</f>
        <v>Jul</v>
      </c>
      <c r="H636" t="str">
        <f>_xlfn.XLOOKUP(tbl_OrderProduct[[#This Row],[ProductID]],tbl_Product[ProductID],tbl_Product[ProductName])</f>
        <v>The Quacks of Quarterburg</v>
      </c>
      <c r="I636" t="str">
        <f>_xlfn.XLOOKUP(tbl_OrderProduct[[#This Row],[OrderID]],tbl_Order[OrderID],tbl_Order[CustomerID])</f>
        <v>CUST0887</v>
      </c>
    </row>
    <row r="637" spans="1:9" x14ac:dyDescent="0.4">
      <c r="A637" t="s">
        <v>430</v>
      </c>
      <c r="B637" t="s">
        <v>5</v>
      </c>
      <c r="C637" t="str">
        <f>_xlfn.XLOOKUP(tbl_OrderProduct[[#This Row],[ProductID]],tbl_Product[ProductID],tbl_Product[Category])</f>
        <v>Strategy</v>
      </c>
      <c r="D637">
        <v>2</v>
      </c>
      <c r="E637" s="3">
        <f>_xlfn.XLOOKUP(tbl_OrderProduct[[#This Row],[ProductID]],tbl_Product[ProductID],tbl_Product[ListPrice])*tbl_OrderProduct[[#This Row],[Quantity]]</f>
        <v>99.9</v>
      </c>
      <c r="F637">
        <f>_xlfn.XLOOKUP(tbl_OrderProduct[[#This Row],[OrderID]],tbl_Order[OrderID],tbl_Order[Order Year])</f>
        <v>2017</v>
      </c>
      <c r="G637" t="str">
        <f>_xlfn.XLOOKUP(tbl_OrderProduct[[#This Row],[OrderID]],tbl_Order[OrderID],tbl_Order[Order Month Name])</f>
        <v>Jul</v>
      </c>
      <c r="H637" t="str">
        <f>_xlfn.XLOOKUP(tbl_OrderProduct[[#This Row],[ProductID]],tbl_Product[ProductID],tbl_Product[ProductName])</f>
        <v>Power B.I. the Board Game</v>
      </c>
      <c r="I637" t="str">
        <f>_xlfn.XLOOKUP(tbl_OrderProduct[[#This Row],[OrderID]],tbl_Order[OrderID],tbl_Order[CustomerID])</f>
        <v>CUST0183</v>
      </c>
    </row>
    <row r="638" spans="1:9" x14ac:dyDescent="0.4">
      <c r="A638" t="s">
        <v>430</v>
      </c>
      <c r="B638" t="s">
        <v>150</v>
      </c>
      <c r="C638" t="str">
        <f>_xlfn.XLOOKUP(tbl_OrderProduct[[#This Row],[ProductID]],tbl_Product[ProductID],tbl_Product[Category])</f>
        <v>Party</v>
      </c>
      <c r="D638">
        <v>1</v>
      </c>
      <c r="E638" s="3">
        <f>_xlfn.XLOOKUP(tbl_OrderProduct[[#This Row],[ProductID]],tbl_Product[ProductID],tbl_Product[ListPrice])*tbl_OrderProduct[[#This Row],[Quantity]]</f>
        <v>35</v>
      </c>
      <c r="F638">
        <f>_xlfn.XLOOKUP(tbl_OrderProduct[[#This Row],[OrderID]],tbl_Order[OrderID],tbl_Order[Order Year])</f>
        <v>2017</v>
      </c>
      <c r="G638" t="str">
        <f>_xlfn.XLOOKUP(tbl_OrderProduct[[#This Row],[OrderID]],tbl_Order[OrderID],tbl_Order[Order Month Name])</f>
        <v>Jul</v>
      </c>
      <c r="H638" t="str">
        <f>_xlfn.XLOOKUP(tbl_OrderProduct[[#This Row],[ProductID]],tbl_Product[ProductID],tbl_Product[ProductName])</f>
        <v>Data: The Resistance</v>
      </c>
      <c r="I638" t="str">
        <f>_xlfn.XLOOKUP(tbl_OrderProduct[[#This Row],[OrderID]],tbl_Order[OrderID],tbl_Order[CustomerID])</f>
        <v>CUST0183</v>
      </c>
    </row>
    <row r="639" spans="1:9" x14ac:dyDescent="0.4">
      <c r="A639" t="s">
        <v>430</v>
      </c>
      <c r="B639" t="s">
        <v>162</v>
      </c>
      <c r="C639" t="str">
        <f>_xlfn.XLOOKUP(tbl_OrderProduct[[#This Row],[ProductID]],tbl_Product[ProductID],tbl_Product[Category])</f>
        <v>Strategy</v>
      </c>
      <c r="D639">
        <v>1</v>
      </c>
      <c r="E639" s="3">
        <f>_xlfn.XLOOKUP(tbl_OrderProduct[[#This Row],[ProductID]],tbl_Product[ProductID],tbl_Product[ListPrice])*tbl_OrderProduct[[#This Row],[Quantity]]</f>
        <v>17.5</v>
      </c>
      <c r="F639">
        <f>_xlfn.XLOOKUP(tbl_OrderProduct[[#This Row],[OrderID]],tbl_Order[OrderID],tbl_Order[Order Year])</f>
        <v>2017</v>
      </c>
      <c r="G639" t="str">
        <f>_xlfn.XLOOKUP(tbl_OrderProduct[[#This Row],[OrderID]],tbl_Order[OrderID],tbl_Order[Order Month Name])</f>
        <v>Jul</v>
      </c>
      <c r="H639" t="str">
        <f>_xlfn.XLOOKUP(tbl_OrderProduct[[#This Row],[ProductID]],tbl_Product[ProductID],tbl_Product[ProductName])</f>
        <v>Spreadsheet Legacy</v>
      </c>
      <c r="I639" t="str">
        <f>_xlfn.XLOOKUP(tbl_OrderProduct[[#This Row],[OrderID]],tbl_Order[OrderID],tbl_Order[CustomerID])</f>
        <v>CUST0183</v>
      </c>
    </row>
    <row r="640" spans="1:9" x14ac:dyDescent="0.4">
      <c r="A640" t="s">
        <v>430</v>
      </c>
      <c r="B640" t="s">
        <v>153</v>
      </c>
      <c r="C640" t="str">
        <f>_xlfn.XLOOKUP(tbl_OrderProduct[[#This Row],[ProductID]],tbl_Product[ProductID],tbl_Product[Category])</f>
        <v>Strategy</v>
      </c>
      <c r="D640">
        <v>2</v>
      </c>
      <c r="E640" s="3">
        <f>_xlfn.XLOOKUP(tbl_OrderProduct[[#This Row],[ProductID]],tbl_Product[ProductID],tbl_Product[ListPrice])*tbl_OrderProduct[[#This Row],[Quantity]]</f>
        <v>75.900000000000006</v>
      </c>
      <c r="F640">
        <f>_xlfn.XLOOKUP(tbl_OrderProduct[[#This Row],[OrderID]],tbl_Order[OrderID],tbl_Order[Order Year])</f>
        <v>2017</v>
      </c>
      <c r="G640" t="str">
        <f>_xlfn.XLOOKUP(tbl_OrderProduct[[#This Row],[OrderID]],tbl_Order[OrderID],tbl_Order[Order Month Name])</f>
        <v>Jul</v>
      </c>
      <c r="H640" t="str">
        <f>_xlfn.XLOOKUP(tbl_OrderProduct[[#This Row],[ProductID]],tbl_Product[ProductID],tbl_Product[ProductName])</f>
        <v>Sheetstorm</v>
      </c>
      <c r="I640" t="str">
        <f>_xlfn.XLOOKUP(tbl_OrderProduct[[#This Row],[OrderID]],tbl_Order[OrderID],tbl_Order[CustomerID])</f>
        <v>CUST0183</v>
      </c>
    </row>
    <row r="641" spans="1:9" x14ac:dyDescent="0.4">
      <c r="A641" t="s">
        <v>430</v>
      </c>
      <c r="B641" t="s">
        <v>152</v>
      </c>
      <c r="C641" t="str">
        <f>_xlfn.XLOOKUP(tbl_OrderProduct[[#This Row],[ProductID]],tbl_Product[ProductID],tbl_Product[Category])</f>
        <v>Party</v>
      </c>
      <c r="D641">
        <v>1</v>
      </c>
      <c r="E641" s="3">
        <f>_xlfn.XLOOKUP(tbl_OrderProduct[[#This Row],[ProductID]],tbl_Product[ProductID],tbl_Product[ListPrice])*tbl_OrderProduct[[#This Row],[Quantity]]</f>
        <v>59.95</v>
      </c>
      <c r="F641">
        <f>_xlfn.XLOOKUP(tbl_OrderProduct[[#This Row],[OrderID]],tbl_Order[OrderID],tbl_Order[Order Year])</f>
        <v>2017</v>
      </c>
      <c r="G641" t="str">
        <f>_xlfn.XLOOKUP(tbl_OrderProduct[[#This Row],[OrderID]],tbl_Order[OrderID],tbl_Order[Order Month Name])</f>
        <v>Jul</v>
      </c>
      <c r="H641" t="str">
        <f>_xlfn.XLOOKUP(tbl_OrderProduct[[#This Row],[ProductID]],tbl_Product[ProductID],tbl_Product[ProductName])</f>
        <v>Formulate!</v>
      </c>
      <c r="I641" t="str">
        <f>_xlfn.XLOOKUP(tbl_OrderProduct[[#This Row],[OrderID]],tbl_Order[OrderID],tbl_Order[CustomerID])</f>
        <v>CUST0183</v>
      </c>
    </row>
    <row r="642" spans="1:9" x14ac:dyDescent="0.4">
      <c r="A642" t="s">
        <v>430</v>
      </c>
      <c r="B642" t="s">
        <v>131</v>
      </c>
      <c r="C642" t="str">
        <f>_xlfn.XLOOKUP(tbl_OrderProduct[[#This Row],[ProductID]],tbl_Product[ProductID],tbl_Product[Category])</f>
        <v>Strategy</v>
      </c>
      <c r="D642">
        <v>1</v>
      </c>
      <c r="E642" s="3">
        <f>_xlfn.XLOOKUP(tbl_OrderProduct[[#This Row],[ProductID]],tbl_Product[ProductID],tbl_Product[ListPrice])*tbl_OrderProduct[[#This Row],[Quantity]]</f>
        <v>49</v>
      </c>
      <c r="F642">
        <f>_xlfn.XLOOKUP(tbl_OrderProduct[[#This Row],[OrderID]],tbl_Order[OrderID],tbl_Order[Order Year])</f>
        <v>2017</v>
      </c>
      <c r="G642" t="str">
        <f>_xlfn.XLOOKUP(tbl_OrderProduct[[#This Row],[OrderID]],tbl_Order[OrderID],tbl_Order[Order Month Name])</f>
        <v>Jul</v>
      </c>
      <c r="H642" t="str">
        <f>_xlfn.XLOOKUP(tbl_OrderProduct[[#This Row],[ProductID]],tbl_Product[ProductID],tbl_Product[ProductName])</f>
        <v>7 Chart Wonders</v>
      </c>
      <c r="I642" t="str">
        <f>_xlfn.XLOOKUP(tbl_OrderProduct[[#This Row],[OrderID]],tbl_Order[OrderID],tbl_Order[CustomerID])</f>
        <v>CUST0183</v>
      </c>
    </row>
    <row r="643" spans="1:9" x14ac:dyDescent="0.4">
      <c r="A643" t="s">
        <v>431</v>
      </c>
      <c r="B643" t="s">
        <v>146</v>
      </c>
      <c r="C643" t="str">
        <f>_xlfn.XLOOKUP(tbl_OrderProduct[[#This Row],[ProductID]],tbl_Product[ProductID],tbl_Product[Category])</f>
        <v>Strategy</v>
      </c>
      <c r="D643">
        <v>2</v>
      </c>
      <c r="E643" s="3">
        <f>_xlfn.XLOOKUP(tbl_OrderProduct[[#This Row],[ProductID]],tbl_Product[ProductID],tbl_Product[ListPrice])*tbl_OrderProduct[[#This Row],[Quantity]]</f>
        <v>98.98</v>
      </c>
      <c r="F643">
        <f>_xlfn.XLOOKUP(tbl_OrderProduct[[#This Row],[OrderID]],tbl_Order[OrderID],tbl_Order[Order Year])</f>
        <v>2017</v>
      </c>
      <c r="G643" t="str">
        <f>_xlfn.XLOOKUP(tbl_OrderProduct[[#This Row],[OrderID]],tbl_Order[OrderID],tbl_Order[Order Month Name])</f>
        <v>Jul</v>
      </c>
      <c r="H643" t="str">
        <f>_xlfn.XLOOKUP(tbl_OrderProduct[[#This Row],[ProductID]],tbl_Product[ProductID],tbl_Product[ProductName])</f>
        <v>Terraforming Tableau</v>
      </c>
      <c r="I643" t="str">
        <f>_xlfn.XLOOKUP(tbl_OrderProduct[[#This Row],[OrderID]],tbl_Order[OrderID],tbl_Order[CustomerID])</f>
        <v>CUST1113</v>
      </c>
    </row>
    <row r="644" spans="1:9" x14ac:dyDescent="0.4">
      <c r="A644" t="s">
        <v>431</v>
      </c>
      <c r="B644" t="s">
        <v>157</v>
      </c>
      <c r="C644" t="str">
        <f>_xlfn.XLOOKUP(tbl_OrderProduct[[#This Row],[ProductID]],tbl_Product[ProductID],tbl_Product[Category])</f>
        <v>Strategy</v>
      </c>
      <c r="D644">
        <v>1</v>
      </c>
      <c r="E644" s="3">
        <f>_xlfn.XLOOKUP(tbl_OrderProduct[[#This Row],[ProductID]],tbl_Product[ProductID],tbl_Product[ListPrice])*tbl_OrderProduct[[#This Row],[Quantity]]</f>
        <v>47</v>
      </c>
      <c r="F644">
        <f>_xlfn.XLOOKUP(tbl_OrderProduct[[#This Row],[OrderID]],tbl_Order[OrderID],tbl_Order[Order Year])</f>
        <v>2017</v>
      </c>
      <c r="G644" t="str">
        <f>_xlfn.XLOOKUP(tbl_OrderProduct[[#This Row],[OrderID]],tbl_Order[OrderID],tbl_Order[Order Month Name])</f>
        <v>Jul</v>
      </c>
      <c r="H644" t="str">
        <f>_xlfn.XLOOKUP(tbl_OrderProduct[[#This Row],[ProductID]],tbl_Product[ProductID],tbl_Product[ProductName])</f>
        <v>A Dasboard Contrived</v>
      </c>
      <c r="I644" t="str">
        <f>_xlfn.XLOOKUP(tbl_OrderProduct[[#This Row],[OrderID]],tbl_Order[OrderID],tbl_Order[CustomerID])</f>
        <v>CUST1113</v>
      </c>
    </row>
    <row r="645" spans="1:9" x14ac:dyDescent="0.4">
      <c r="A645" t="s">
        <v>431</v>
      </c>
      <c r="B645" t="s">
        <v>162</v>
      </c>
      <c r="C645" t="str">
        <f>_xlfn.XLOOKUP(tbl_OrderProduct[[#This Row],[ProductID]],tbl_Product[ProductID],tbl_Product[Category])</f>
        <v>Strategy</v>
      </c>
      <c r="D645">
        <v>1</v>
      </c>
      <c r="E645" s="3">
        <f>_xlfn.XLOOKUP(tbl_OrderProduct[[#This Row],[ProductID]],tbl_Product[ProductID],tbl_Product[ListPrice])*tbl_OrderProduct[[#This Row],[Quantity]]</f>
        <v>17.5</v>
      </c>
      <c r="F645">
        <f>_xlfn.XLOOKUP(tbl_OrderProduct[[#This Row],[OrderID]],tbl_Order[OrderID],tbl_Order[Order Year])</f>
        <v>2017</v>
      </c>
      <c r="G645" t="str">
        <f>_xlfn.XLOOKUP(tbl_OrderProduct[[#This Row],[OrderID]],tbl_Order[OrderID],tbl_Order[Order Month Name])</f>
        <v>Jul</v>
      </c>
      <c r="H645" t="str">
        <f>_xlfn.XLOOKUP(tbl_OrderProduct[[#This Row],[ProductID]],tbl_Product[ProductID],tbl_Product[ProductName])</f>
        <v>Spreadsheet Legacy</v>
      </c>
      <c r="I645" t="str">
        <f>_xlfn.XLOOKUP(tbl_OrderProduct[[#This Row],[OrderID]],tbl_Order[OrderID],tbl_Order[CustomerID])</f>
        <v>CUST1113</v>
      </c>
    </row>
    <row r="646" spans="1:9" x14ac:dyDescent="0.4">
      <c r="A646" t="s">
        <v>431</v>
      </c>
      <c r="B646" t="s">
        <v>8</v>
      </c>
      <c r="C646" t="str">
        <f>_xlfn.XLOOKUP(tbl_OrderProduct[[#This Row],[ProductID]],tbl_Product[ProductID],tbl_Product[Category])</f>
        <v>Adventure</v>
      </c>
      <c r="D646">
        <v>2</v>
      </c>
      <c r="E646" s="3">
        <f>_xlfn.XLOOKUP(tbl_OrderProduct[[#This Row],[ProductID]],tbl_Product[ProductID],tbl_Product[ListPrice])*tbl_OrderProduct[[#This Row],[Quantity]]</f>
        <v>109</v>
      </c>
      <c r="F646">
        <f>_xlfn.XLOOKUP(tbl_OrderProduct[[#This Row],[OrderID]],tbl_Order[OrderID],tbl_Order[Order Year])</f>
        <v>2017</v>
      </c>
      <c r="G646" t="str">
        <f>_xlfn.XLOOKUP(tbl_OrderProduct[[#This Row],[OrderID]],tbl_Order[OrderID],tbl_Order[Order Month Name])</f>
        <v>Jul</v>
      </c>
      <c r="H646" t="str">
        <f>_xlfn.XLOOKUP(tbl_OrderProduct[[#This Row],[ProductID]],tbl_Product[ProductID],tbl_Product[ProductName])</f>
        <v>Spreadsheets &amp; Sidequests</v>
      </c>
      <c r="I646" t="str">
        <f>_xlfn.XLOOKUP(tbl_OrderProduct[[#This Row],[OrderID]],tbl_Order[OrderID],tbl_Order[CustomerID])</f>
        <v>CUST1113</v>
      </c>
    </row>
    <row r="647" spans="1:9" x14ac:dyDescent="0.4">
      <c r="A647" t="s">
        <v>432</v>
      </c>
      <c r="B647" t="s">
        <v>154</v>
      </c>
      <c r="C647" t="str">
        <f>_xlfn.XLOOKUP(tbl_OrderProduct[[#This Row],[ProductID]],tbl_Product[ProductID],tbl_Product[Category])</f>
        <v>Strategy</v>
      </c>
      <c r="D647">
        <v>1</v>
      </c>
      <c r="E647" s="3">
        <f>_xlfn.XLOOKUP(tbl_OrderProduct[[#This Row],[ProductID]],tbl_Product[ProductID],tbl_Product[ListPrice])*tbl_OrderProduct[[#This Row],[Quantity]]</f>
        <v>31</v>
      </c>
      <c r="F647">
        <f>_xlfn.XLOOKUP(tbl_OrderProduct[[#This Row],[OrderID]],tbl_Order[OrderID],tbl_Order[Order Year])</f>
        <v>2017</v>
      </c>
      <c r="G647" t="str">
        <f>_xlfn.XLOOKUP(tbl_OrderProduct[[#This Row],[OrderID]],tbl_Order[OrderID],tbl_Order[Order Month Name])</f>
        <v>Jul</v>
      </c>
      <c r="H647" t="str">
        <f>_xlfn.XLOOKUP(tbl_OrderProduct[[#This Row],[ProductID]],tbl_Product[ProductID],tbl_Product[ProductName])</f>
        <v>Roll for Regression</v>
      </c>
      <c r="I647" t="str">
        <f>_xlfn.XLOOKUP(tbl_OrderProduct[[#This Row],[OrderID]],tbl_Order[OrderID],tbl_Order[CustomerID])</f>
        <v>CUST0458</v>
      </c>
    </row>
    <row r="648" spans="1:9" x14ac:dyDescent="0.4">
      <c r="A648" t="s">
        <v>433</v>
      </c>
      <c r="B648" t="s">
        <v>131</v>
      </c>
      <c r="C648" t="str">
        <f>_xlfn.XLOOKUP(tbl_OrderProduct[[#This Row],[ProductID]],tbl_Product[ProductID],tbl_Product[Category])</f>
        <v>Strategy</v>
      </c>
      <c r="D648">
        <v>1</v>
      </c>
      <c r="E648" s="3">
        <f>_xlfn.XLOOKUP(tbl_OrderProduct[[#This Row],[ProductID]],tbl_Product[ProductID],tbl_Product[ListPrice])*tbl_OrderProduct[[#This Row],[Quantity]]</f>
        <v>49</v>
      </c>
      <c r="F648">
        <f>_xlfn.XLOOKUP(tbl_OrderProduct[[#This Row],[OrderID]],tbl_Order[OrderID],tbl_Order[Order Year])</f>
        <v>2017</v>
      </c>
      <c r="G648" t="str">
        <f>_xlfn.XLOOKUP(tbl_OrderProduct[[#This Row],[OrderID]],tbl_Order[OrderID],tbl_Order[Order Month Name])</f>
        <v>Jul</v>
      </c>
      <c r="H648" t="str">
        <f>_xlfn.XLOOKUP(tbl_OrderProduct[[#This Row],[ProductID]],tbl_Product[ProductID],tbl_Product[ProductName])</f>
        <v>7 Chart Wonders</v>
      </c>
      <c r="I648" t="str">
        <f>_xlfn.XLOOKUP(tbl_OrderProduct[[#This Row],[OrderID]],tbl_Order[OrderID],tbl_Order[CustomerID])</f>
        <v>CUST0618</v>
      </c>
    </row>
    <row r="649" spans="1:9" x14ac:dyDescent="0.4">
      <c r="A649" t="s">
        <v>433</v>
      </c>
      <c r="B649" t="s">
        <v>164</v>
      </c>
      <c r="C649" t="str">
        <f>_xlfn.XLOOKUP(tbl_OrderProduct[[#This Row],[ProductID]],tbl_Product[ProductID],tbl_Product[Category])</f>
        <v>Strategy</v>
      </c>
      <c r="D649">
        <v>2</v>
      </c>
      <c r="E649" s="3">
        <f>_xlfn.XLOOKUP(tbl_OrderProduct[[#This Row],[ProductID]],tbl_Product[ProductID],tbl_Product[ListPrice])*tbl_OrderProduct[[#This Row],[Quantity]]</f>
        <v>58</v>
      </c>
      <c r="F649">
        <f>_xlfn.XLOOKUP(tbl_OrderProduct[[#This Row],[OrderID]],tbl_Order[OrderID],tbl_Order[Order Year])</f>
        <v>2017</v>
      </c>
      <c r="G649" t="str">
        <f>_xlfn.XLOOKUP(tbl_OrderProduct[[#This Row],[OrderID]],tbl_Order[OrderID],tbl_Order[Order Month Name])</f>
        <v>Jul</v>
      </c>
      <c r="H649" t="str">
        <f>_xlfn.XLOOKUP(tbl_OrderProduct[[#This Row],[ProductID]],tbl_Product[ProductID],tbl_Product[ProductName])</f>
        <v>Great Western Lookup</v>
      </c>
      <c r="I649" t="str">
        <f>_xlfn.XLOOKUP(tbl_OrderProduct[[#This Row],[OrderID]],tbl_Order[OrderID],tbl_Order[CustomerID])</f>
        <v>CUST0618</v>
      </c>
    </row>
    <row r="650" spans="1:9" x14ac:dyDescent="0.4">
      <c r="A650" t="s">
        <v>434</v>
      </c>
      <c r="B650" t="s">
        <v>138</v>
      </c>
      <c r="C650" t="str">
        <f>_xlfn.XLOOKUP(tbl_OrderProduct[[#This Row],[ProductID]],tbl_Product[ProductID],tbl_Product[Category])</f>
        <v>Classic</v>
      </c>
      <c r="D650">
        <v>1</v>
      </c>
      <c r="E650" s="3">
        <f>_xlfn.XLOOKUP(tbl_OrderProduct[[#This Row],[ProductID]],tbl_Product[ProductID],tbl_Product[ListPrice])*tbl_OrderProduct[[#This Row],[Quantity]]</f>
        <v>62</v>
      </c>
      <c r="F650">
        <f>_xlfn.XLOOKUP(tbl_OrderProduct[[#This Row],[OrderID]],tbl_Order[OrderID],tbl_Order[Order Year])</f>
        <v>2017</v>
      </c>
      <c r="G650" t="str">
        <f>_xlfn.XLOOKUP(tbl_OrderProduct[[#This Row],[OrderID]],tbl_Order[OrderID],tbl_Order[Order Month Name])</f>
        <v>Jul</v>
      </c>
      <c r="H650" t="str">
        <f>_xlfn.XLOOKUP(tbl_OrderProduct[[#This Row],[ProductID]],tbl_Product[ProductID],tbl_Product[ProductName])</f>
        <v>YahtSheets</v>
      </c>
      <c r="I650" t="str">
        <f>_xlfn.XLOOKUP(tbl_OrderProduct[[#This Row],[OrderID]],tbl_Order[OrderID],tbl_Order[CustomerID])</f>
        <v>CUST1209</v>
      </c>
    </row>
    <row r="651" spans="1:9" x14ac:dyDescent="0.4">
      <c r="A651" t="s">
        <v>435</v>
      </c>
      <c r="B651" t="s">
        <v>131</v>
      </c>
      <c r="C651" t="str">
        <f>_xlfn.XLOOKUP(tbl_OrderProduct[[#This Row],[ProductID]],tbl_Product[ProductID],tbl_Product[Category])</f>
        <v>Strategy</v>
      </c>
      <c r="D651">
        <v>2</v>
      </c>
      <c r="E651" s="3">
        <f>_xlfn.XLOOKUP(tbl_OrderProduct[[#This Row],[ProductID]],tbl_Product[ProductID],tbl_Product[ListPrice])*tbl_OrderProduct[[#This Row],[Quantity]]</f>
        <v>98</v>
      </c>
      <c r="F651">
        <f>_xlfn.XLOOKUP(tbl_OrderProduct[[#This Row],[OrderID]],tbl_Order[OrderID],tbl_Order[Order Year])</f>
        <v>2017</v>
      </c>
      <c r="G651" t="str">
        <f>_xlfn.XLOOKUP(tbl_OrderProduct[[#This Row],[OrderID]],tbl_Order[OrderID],tbl_Order[Order Month Name])</f>
        <v>Aug</v>
      </c>
      <c r="H651" t="str">
        <f>_xlfn.XLOOKUP(tbl_OrderProduct[[#This Row],[ProductID]],tbl_Product[ProductID],tbl_Product[ProductName])</f>
        <v>7 Chart Wonders</v>
      </c>
      <c r="I651" t="str">
        <f>_xlfn.XLOOKUP(tbl_OrderProduct[[#This Row],[OrderID]],tbl_Order[OrderID],tbl_Order[CustomerID])</f>
        <v>CUST0119</v>
      </c>
    </row>
    <row r="652" spans="1:9" x14ac:dyDescent="0.4">
      <c r="A652" t="s">
        <v>436</v>
      </c>
      <c r="B652" t="s">
        <v>135</v>
      </c>
      <c r="C652" t="str">
        <f>_xlfn.XLOOKUP(tbl_OrderProduct[[#This Row],[ProductID]],tbl_Product[ProductID],tbl_Product[Category])</f>
        <v>Classic</v>
      </c>
      <c r="D652">
        <v>1</v>
      </c>
      <c r="E652" s="3">
        <f>_xlfn.XLOOKUP(tbl_OrderProduct[[#This Row],[ProductID]],tbl_Product[ProductID],tbl_Product[ListPrice])*tbl_OrderProduct[[#This Row],[Quantity]]</f>
        <v>16.989999999999998</v>
      </c>
      <c r="F652">
        <f>_xlfn.XLOOKUP(tbl_OrderProduct[[#This Row],[OrderID]],tbl_Order[OrderID],tbl_Order[Order Year])</f>
        <v>2017</v>
      </c>
      <c r="G652" t="str">
        <f>_xlfn.XLOOKUP(tbl_OrderProduct[[#This Row],[OrderID]],tbl_Order[OrderID],tbl_Order[Order Month Name])</f>
        <v>Aug</v>
      </c>
      <c r="H652" t="str">
        <f>_xlfn.XLOOKUP(tbl_OrderProduct[[#This Row],[ProductID]],tbl_Product[ProductID],tbl_Product[ProductName])</f>
        <v>Monopoly: Pivot Table Edition</v>
      </c>
      <c r="I652" t="str">
        <f>_xlfn.XLOOKUP(tbl_OrderProduct[[#This Row],[OrderID]],tbl_Order[OrderID],tbl_Order[CustomerID])</f>
        <v>CUST0552</v>
      </c>
    </row>
    <row r="653" spans="1:9" x14ac:dyDescent="0.4">
      <c r="A653" t="s">
        <v>437</v>
      </c>
      <c r="B653" t="s">
        <v>150</v>
      </c>
      <c r="C653" t="str">
        <f>_xlfn.XLOOKUP(tbl_OrderProduct[[#This Row],[ProductID]],tbl_Product[ProductID],tbl_Product[Category])</f>
        <v>Party</v>
      </c>
      <c r="D653">
        <v>2</v>
      </c>
      <c r="E653" s="3">
        <f>_xlfn.XLOOKUP(tbl_OrderProduct[[#This Row],[ProductID]],tbl_Product[ProductID],tbl_Product[ListPrice])*tbl_OrderProduct[[#This Row],[Quantity]]</f>
        <v>70</v>
      </c>
      <c r="F653">
        <f>_xlfn.XLOOKUP(tbl_OrderProduct[[#This Row],[OrderID]],tbl_Order[OrderID],tbl_Order[Order Year])</f>
        <v>2017</v>
      </c>
      <c r="G653" t="str">
        <f>_xlfn.XLOOKUP(tbl_OrderProduct[[#This Row],[OrderID]],tbl_Order[OrderID],tbl_Order[Order Month Name])</f>
        <v>Aug</v>
      </c>
      <c r="H653" t="str">
        <f>_xlfn.XLOOKUP(tbl_OrderProduct[[#This Row],[ProductID]],tbl_Product[ProductID],tbl_Product[ProductName])</f>
        <v>Data: The Resistance</v>
      </c>
      <c r="I653" t="str">
        <f>_xlfn.XLOOKUP(tbl_OrderProduct[[#This Row],[OrderID]],tbl_Order[OrderID],tbl_Order[CustomerID])</f>
        <v>CUST1192</v>
      </c>
    </row>
    <row r="654" spans="1:9" x14ac:dyDescent="0.4">
      <c r="A654" t="s">
        <v>437</v>
      </c>
      <c r="B654" t="s">
        <v>4</v>
      </c>
      <c r="C654" t="str">
        <f>_xlfn.XLOOKUP(tbl_OrderProduct[[#This Row],[ProductID]],tbl_Product[ProductID],tbl_Product[Category])</f>
        <v>Strategy</v>
      </c>
      <c r="D654">
        <v>1</v>
      </c>
      <c r="E654" s="3">
        <f>_xlfn.XLOOKUP(tbl_OrderProduct[[#This Row],[ProductID]],tbl_Product[ProductID],tbl_Product[ListPrice])*tbl_OrderProduct[[#This Row],[Quantity]]</f>
        <v>34.99</v>
      </c>
      <c r="F654">
        <f>_xlfn.XLOOKUP(tbl_OrderProduct[[#This Row],[OrderID]],tbl_Order[OrderID],tbl_Order[Order Year])</f>
        <v>2017</v>
      </c>
      <c r="G654" t="str">
        <f>_xlfn.XLOOKUP(tbl_OrderProduct[[#This Row],[OrderID]],tbl_Order[OrderID],tbl_Order[Order Month Name])</f>
        <v>Aug</v>
      </c>
      <c r="H654" t="str">
        <f>_xlfn.XLOOKUP(tbl_OrderProduct[[#This Row],[ProductID]],tbl_Product[ProductID],tbl_Product[ProductName])</f>
        <v>Root Cause Analysis</v>
      </c>
      <c r="I654" t="str">
        <f>_xlfn.XLOOKUP(tbl_OrderProduct[[#This Row],[OrderID]],tbl_Order[OrderID],tbl_Order[CustomerID])</f>
        <v>CUST1192</v>
      </c>
    </row>
    <row r="655" spans="1:9" x14ac:dyDescent="0.4">
      <c r="A655" t="s">
        <v>437</v>
      </c>
      <c r="B655" t="s">
        <v>149</v>
      </c>
      <c r="C655" t="str">
        <f>_xlfn.XLOOKUP(tbl_OrderProduct[[#This Row],[ProductID]],tbl_Product[ProductID],tbl_Product[Category])</f>
        <v>Co-op</v>
      </c>
      <c r="D655">
        <v>1</v>
      </c>
      <c r="E655" s="3">
        <f>_xlfn.XLOOKUP(tbl_OrderProduct[[#This Row],[ProductID]],tbl_Product[ProductID],tbl_Product[ListPrice])*tbl_OrderProduct[[#This Row],[Quantity]]</f>
        <v>20.99</v>
      </c>
      <c r="F655">
        <f>_xlfn.XLOOKUP(tbl_OrderProduct[[#This Row],[OrderID]],tbl_Order[OrderID],tbl_Order[Order Year])</f>
        <v>2017</v>
      </c>
      <c r="G655" t="str">
        <f>_xlfn.XLOOKUP(tbl_OrderProduct[[#This Row],[OrderID]],tbl_Order[OrderID],tbl_Order[Order Month Name])</f>
        <v>Aug</v>
      </c>
      <c r="H655" t="str">
        <f>_xlfn.XLOOKUP(tbl_OrderProduct[[#This Row],[ProductID]],tbl_Product[ProductID],tbl_Product[ProductName])</f>
        <v>Pandemic: #REF! Outbreak</v>
      </c>
      <c r="I655" t="str">
        <f>_xlfn.XLOOKUP(tbl_OrderProduct[[#This Row],[OrderID]],tbl_Order[OrderID],tbl_Order[CustomerID])</f>
        <v>CUST1192</v>
      </c>
    </row>
    <row r="656" spans="1:9" x14ac:dyDescent="0.4">
      <c r="A656" t="s">
        <v>438</v>
      </c>
      <c r="B656" t="s">
        <v>165</v>
      </c>
      <c r="C656" t="str">
        <f>_xlfn.XLOOKUP(tbl_OrderProduct[[#This Row],[ProductID]],tbl_Product[ProductID],tbl_Product[Category])</f>
        <v>Party</v>
      </c>
      <c r="D656">
        <v>1</v>
      </c>
      <c r="E656" s="3">
        <f>_xlfn.XLOOKUP(tbl_OrderProduct[[#This Row],[ProductID]],tbl_Product[ProductID],tbl_Product[ListPrice])*tbl_OrderProduct[[#This Row],[Quantity]]</f>
        <v>26.49</v>
      </c>
      <c r="F656">
        <f>_xlfn.XLOOKUP(tbl_OrderProduct[[#This Row],[OrderID]],tbl_Order[OrderID],tbl_Order[Order Year])</f>
        <v>2017</v>
      </c>
      <c r="G656" t="str">
        <f>_xlfn.XLOOKUP(tbl_OrderProduct[[#This Row],[OrderID]],tbl_Order[OrderID],tbl_Order[Order Month Name])</f>
        <v>Aug</v>
      </c>
      <c r="H656" t="str">
        <f>_xlfn.XLOOKUP(tbl_OrderProduct[[#This Row],[ProductID]],tbl_Product[ProductID],tbl_Product[ProductName])</f>
        <v>Dashboard Wavelength</v>
      </c>
      <c r="I656" t="str">
        <f>_xlfn.XLOOKUP(tbl_OrderProduct[[#This Row],[OrderID]],tbl_Order[OrderID],tbl_Order[CustomerID])</f>
        <v>CUST0329</v>
      </c>
    </row>
    <row r="657" spans="1:9" x14ac:dyDescent="0.4">
      <c r="A657" t="s">
        <v>438</v>
      </c>
      <c r="B657" t="s">
        <v>153</v>
      </c>
      <c r="C657" t="str">
        <f>_xlfn.XLOOKUP(tbl_OrderProduct[[#This Row],[ProductID]],tbl_Product[ProductID],tbl_Product[Category])</f>
        <v>Strategy</v>
      </c>
      <c r="D657">
        <v>1</v>
      </c>
      <c r="E657" s="3">
        <f>_xlfn.XLOOKUP(tbl_OrderProduct[[#This Row],[ProductID]],tbl_Product[ProductID],tbl_Product[ListPrice])*tbl_OrderProduct[[#This Row],[Quantity]]</f>
        <v>37.950000000000003</v>
      </c>
      <c r="F657">
        <f>_xlfn.XLOOKUP(tbl_OrderProduct[[#This Row],[OrderID]],tbl_Order[OrderID],tbl_Order[Order Year])</f>
        <v>2017</v>
      </c>
      <c r="G657" t="str">
        <f>_xlfn.XLOOKUP(tbl_OrderProduct[[#This Row],[OrderID]],tbl_Order[OrderID],tbl_Order[Order Month Name])</f>
        <v>Aug</v>
      </c>
      <c r="H657" t="str">
        <f>_xlfn.XLOOKUP(tbl_OrderProduct[[#This Row],[ProductID]],tbl_Product[ProductID],tbl_Product[ProductName])</f>
        <v>Sheetstorm</v>
      </c>
      <c r="I657" t="str">
        <f>_xlfn.XLOOKUP(tbl_OrderProduct[[#This Row],[OrderID]],tbl_Order[OrderID],tbl_Order[CustomerID])</f>
        <v>CUST0329</v>
      </c>
    </row>
    <row r="658" spans="1:9" x14ac:dyDescent="0.4">
      <c r="A658" t="s">
        <v>438</v>
      </c>
      <c r="B658" t="s">
        <v>5</v>
      </c>
      <c r="C658" t="str">
        <f>_xlfn.XLOOKUP(tbl_OrderProduct[[#This Row],[ProductID]],tbl_Product[ProductID],tbl_Product[Category])</f>
        <v>Strategy</v>
      </c>
      <c r="D658">
        <v>2</v>
      </c>
      <c r="E658" s="3">
        <f>_xlfn.XLOOKUP(tbl_OrderProduct[[#This Row],[ProductID]],tbl_Product[ProductID],tbl_Product[ListPrice])*tbl_OrderProduct[[#This Row],[Quantity]]</f>
        <v>99.9</v>
      </c>
      <c r="F658">
        <f>_xlfn.XLOOKUP(tbl_OrderProduct[[#This Row],[OrderID]],tbl_Order[OrderID],tbl_Order[Order Year])</f>
        <v>2017</v>
      </c>
      <c r="G658" t="str">
        <f>_xlfn.XLOOKUP(tbl_OrderProduct[[#This Row],[OrderID]],tbl_Order[OrderID],tbl_Order[Order Month Name])</f>
        <v>Aug</v>
      </c>
      <c r="H658" t="str">
        <f>_xlfn.XLOOKUP(tbl_OrderProduct[[#This Row],[ProductID]],tbl_Product[ProductID],tbl_Product[ProductName])</f>
        <v>Power B.I. the Board Game</v>
      </c>
      <c r="I658" t="str">
        <f>_xlfn.XLOOKUP(tbl_OrderProduct[[#This Row],[OrderID]],tbl_Order[OrderID],tbl_Order[CustomerID])</f>
        <v>CUST0329</v>
      </c>
    </row>
    <row r="659" spans="1:9" x14ac:dyDescent="0.4">
      <c r="A659" t="s">
        <v>439</v>
      </c>
      <c r="B659" t="s">
        <v>154</v>
      </c>
      <c r="C659" t="str">
        <f>_xlfn.XLOOKUP(tbl_OrderProduct[[#This Row],[ProductID]],tbl_Product[ProductID],tbl_Product[Category])</f>
        <v>Strategy</v>
      </c>
      <c r="D659">
        <v>1</v>
      </c>
      <c r="E659" s="3">
        <f>_xlfn.XLOOKUP(tbl_OrderProduct[[#This Row],[ProductID]],tbl_Product[ProductID],tbl_Product[ListPrice])*tbl_OrderProduct[[#This Row],[Quantity]]</f>
        <v>31</v>
      </c>
      <c r="F659">
        <f>_xlfn.XLOOKUP(tbl_OrderProduct[[#This Row],[OrderID]],tbl_Order[OrderID],tbl_Order[Order Year])</f>
        <v>2017</v>
      </c>
      <c r="G659" t="str">
        <f>_xlfn.XLOOKUP(tbl_OrderProduct[[#This Row],[OrderID]],tbl_Order[OrderID],tbl_Order[Order Month Name])</f>
        <v>Aug</v>
      </c>
      <c r="H659" t="str">
        <f>_xlfn.XLOOKUP(tbl_OrderProduct[[#This Row],[ProductID]],tbl_Product[ProductID],tbl_Product[ProductName])</f>
        <v>Roll for Regression</v>
      </c>
      <c r="I659" t="str">
        <f>_xlfn.XLOOKUP(tbl_OrderProduct[[#This Row],[OrderID]],tbl_Order[OrderID],tbl_Order[CustomerID])</f>
        <v>CUST0881</v>
      </c>
    </row>
    <row r="660" spans="1:9" x14ac:dyDescent="0.4">
      <c r="A660" t="s">
        <v>439</v>
      </c>
      <c r="B660" t="s">
        <v>5</v>
      </c>
      <c r="C660" t="str">
        <f>_xlfn.XLOOKUP(tbl_OrderProduct[[#This Row],[ProductID]],tbl_Product[ProductID],tbl_Product[Category])</f>
        <v>Strategy</v>
      </c>
      <c r="D660">
        <v>2</v>
      </c>
      <c r="E660" s="3">
        <f>_xlfn.XLOOKUP(tbl_OrderProduct[[#This Row],[ProductID]],tbl_Product[ProductID],tbl_Product[ListPrice])*tbl_OrderProduct[[#This Row],[Quantity]]</f>
        <v>99.9</v>
      </c>
      <c r="F660">
        <f>_xlfn.XLOOKUP(tbl_OrderProduct[[#This Row],[OrderID]],tbl_Order[OrderID],tbl_Order[Order Year])</f>
        <v>2017</v>
      </c>
      <c r="G660" t="str">
        <f>_xlfn.XLOOKUP(tbl_OrderProduct[[#This Row],[OrderID]],tbl_Order[OrderID],tbl_Order[Order Month Name])</f>
        <v>Aug</v>
      </c>
      <c r="H660" t="str">
        <f>_xlfn.XLOOKUP(tbl_OrderProduct[[#This Row],[ProductID]],tbl_Product[ProductID],tbl_Product[ProductName])</f>
        <v>Power B.I. the Board Game</v>
      </c>
      <c r="I660" t="str">
        <f>_xlfn.XLOOKUP(tbl_OrderProduct[[#This Row],[OrderID]],tbl_Order[OrderID],tbl_Order[CustomerID])</f>
        <v>CUST0881</v>
      </c>
    </row>
    <row r="661" spans="1:9" x14ac:dyDescent="0.4">
      <c r="A661" t="s">
        <v>440</v>
      </c>
      <c r="B661" t="s">
        <v>132</v>
      </c>
      <c r="C661" t="str">
        <f>_xlfn.XLOOKUP(tbl_OrderProduct[[#This Row],[ProductID]],tbl_Product[ProductID],tbl_Product[Category])</f>
        <v>Strategy</v>
      </c>
      <c r="D661">
        <v>1</v>
      </c>
      <c r="E661" s="3">
        <f>_xlfn.XLOOKUP(tbl_OrderProduct[[#This Row],[ProductID]],tbl_Product[ProductID],tbl_Product[ListPrice])*tbl_OrderProduct[[#This Row],[Quantity]]</f>
        <v>16.5</v>
      </c>
      <c r="F661">
        <f>_xlfn.XLOOKUP(tbl_OrderProduct[[#This Row],[OrderID]],tbl_Order[OrderID],tbl_Order[Order Year])</f>
        <v>2017</v>
      </c>
      <c r="G661" t="str">
        <f>_xlfn.XLOOKUP(tbl_OrderProduct[[#This Row],[OrderID]],tbl_Order[OrderID],tbl_Order[Order Month Name])</f>
        <v>Aug</v>
      </c>
      <c r="H661" t="str">
        <f>_xlfn.XLOOKUP(tbl_OrderProduct[[#This Row],[ProductID]],tbl_Product[ProductID],tbl_Product[ProductName])</f>
        <v>Pax Excel</v>
      </c>
      <c r="I661" t="str">
        <f>_xlfn.XLOOKUP(tbl_OrderProduct[[#This Row],[OrderID]],tbl_Order[OrderID],tbl_Order[CustomerID])</f>
        <v>CUST0316</v>
      </c>
    </row>
    <row r="662" spans="1:9" x14ac:dyDescent="0.4">
      <c r="A662" t="s">
        <v>440</v>
      </c>
      <c r="B662" t="s">
        <v>165</v>
      </c>
      <c r="C662" t="str">
        <f>_xlfn.XLOOKUP(tbl_OrderProduct[[#This Row],[ProductID]],tbl_Product[ProductID],tbl_Product[Category])</f>
        <v>Party</v>
      </c>
      <c r="D662">
        <v>1</v>
      </c>
      <c r="E662" s="3">
        <f>_xlfn.XLOOKUP(tbl_OrderProduct[[#This Row],[ProductID]],tbl_Product[ProductID],tbl_Product[ListPrice])*tbl_OrderProduct[[#This Row],[Quantity]]</f>
        <v>26.49</v>
      </c>
      <c r="F662">
        <f>_xlfn.XLOOKUP(tbl_OrderProduct[[#This Row],[OrderID]],tbl_Order[OrderID],tbl_Order[Order Year])</f>
        <v>2017</v>
      </c>
      <c r="G662" t="str">
        <f>_xlfn.XLOOKUP(tbl_OrderProduct[[#This Row],[OrderID]],tbl_Order[OrderID],tbl_Order[Order Month Name])</f>
        <v>Aug</v>
      </c>
      <c r="H662" t="str">
        <f>_xlfn.XLOOKUP(tbl_OrderProduct[[#This Row],[ProductID]],tbl_Product[ProductID],tbl_Product[ProductName])</f>
        <v>Dashboard Wavelength</v>
      </c>
      <c r="I662" t="str">
        <f>_xlfn.XLOOKUP(tbl_OrderProduct[[#This Row],[OrderID]],tbl_Order[OrderID],tbl_Order[CustomerID])</f>
        <v>CUST0316</v>
      </c>
    </row>
    <row r="663" spans="1:9" x14ac:dyDescent="0.4">
      <c r="A663" t="s">
        <v>441</v>
      </c>
      <c r="B663" t="s">
        <v>6</v>
      </c>
      <c r="C663" t="str">
        <f>_xlfn.XLOOKUP(tbl_OrderProduct[[#This Row],[ProductID]],tbl_Product[ProductID],tbl_Product[Category])</f>
        <v>Adventure</v>
      </c>
      <c r="D663">
        <v>1</v>
      </c>
      <c r="E663" s="3">
        <f>_xlfn.XLOOKUP(tbl_OrderProduct[[#This Row],[ProductID]],tbl_Product[ProductID],tbl_Product[ListPrice])*tbl_OrderProduct[[#This Row],[Quantity]]</f>
        <v>17</v>
      </c>
      <c r="F663">
        <f>_xlfn.XLOOKUP(tbl_OrderProduct[[#This Row],[OrderID]],tbl_Order[OrderID],tbl_Order[Order Year])</f>
        <v>2017</v>
      </c>
      <c r="G663" t="str">
        <f>_xlfn.XLOOKUP(tbl_OrderProduct[[#This Row],[OrderID]],tbl_Order[OrderID],tbl_Order[Order Month Name])</f>
        <v>Aug</v>
      </c>
      <c r="H663" t="str">
        <f>_xlfn.XLOOKUP(tbl_OrderProduct[[#This Row],[ProductID]],tbl_Product[ProductID],tbl_Product[ProductName])</f>
        <v>Pivot &amp; Paper</v>
      </c>
      <c r="I663" t="str">
        <f>_xlfn.XLOOKUP(tbl_OrderProduct[[#This Row],[OrderID]],tbl_Order[OrderID],tbl_Order[CustomerID])</f>
        <v>CUST0278</v>
      </c>
    </row>
    <row r="664" spans="1:9" x14ac:dyDescent="0.4">
      <c r="A664" t="s">
        <v>441</v>
      </c>
      <c r="B664" t="s">
        <v>160</v>
      </c>
      <c r="C664" t="str">
        <f>_xlfn.XLOOKUP(tbl_OrderProduct[[#This Row],[ProductID]],tbl_Product[ProductID],tbl_Product[Category])</f>
        <v>Co-op</v>
      </c>
      <c r="D664">
        <v>1</v>
      </c>
      <c r="E664" s="3">
        <f>_xlfn.XLOOKUP(tbl_OrderProduct[[#This Row],[ProductID]],tbl_Product[ProductID],tbl_Product[ListPrice])*tbl_OrderProduct[[#This Row],[Quantity]]</f>
        <v>38.49</v>
      </c>
      <c r="F664">
        <f>_xlfn.XLOOKUP(tbl_OrderProduct[[#This Row],[OrderID]],tbl_Order[OrderID],tbl_Order[Order Year])</f>
        <v>2017</v>
      </c>
      <c r="G664" t="str">
        <f>_xlfn.XLOOKUP(tbl_OrderProduct[[#This Row],[OrderID]],tbl_Order[OrderID],tbl_Order[Order Month Name])</f>
        <v>Aug</v>
      </c>
      <c r="H664" t="str">
        <f>_xlfn.XLOOKUP(tbl_OrderProduct[[#This Row],[ProductID]],tbl_Product[ProductID],tbl_Product[ProductName])</f>
        <v>Forbidden Functions</v>
      </c>
      <c r="I664" t="str">
        <f>_xlfn.XLOOKUP(tbl_OrderProduct[[#This Row],[OrderID]],tbl_Order[OrderID],tbl_Order[CustomerID])</f>
        <v>CUST0278</v>
      </c>
    </row>
    <row r="665" spans="1:9" x14ac:dyDescent="0.4">
      <c r="A665" t="s">
        <v>442</v>
      </c>
      <c r="B665" t="s">
        <v>142</v>
      </c>
      <c r="C665" t="str">
        <f>_xlfn.XLOOKUP(tbl_OrderProduct[[#This Row],[ProductID]],tbl_Product[ProductID],tbl_Product[Category])</f>
        <v>Classic</v>
      </c>
      <c r="D665">
        <v>2</v>
      </c>
      <c r="E665" s="3">
        <f>_xlfn.XLOOKUP(tbl_OrderProduct[[#This Row],[ProductID]],tbl_Product[ProductID],tbl_Product[ListPrice])*tbl_OrderProduct[[#This Row],[Quantity]]</f>
        <v>98.98</v>
      </c>
      <c r="F665">
        <f>_xlfn.XLOOKUP(tbl_OrderProduct[[#This Row],[OrderID]],tbl_Order[OrderID],tbl_Order[Order Year])</f>
        <v>2017</v>
      </c>
      <c r="G665" t="str">
        <f>_xlfn.XLOOKUP(tbl_OrderProduct[[#This Row],[OrderID]],tbl_Order[OrderID],tbl_Order[Order Month Name])</f>
        <v>Aug</v>
      </c>
      <c r="H665" t="str">
        <f>_xlfn.XLOOKUP(tbl_OrderProduct[[#This Row],[ProductID]],tbl_Product[ProductID],tbl_Product[ProductName])</f>
        <v>Don't Wake the Stakeholders</v>
      </c>
      <c r="I665" t="str">
        <f>_xlfn.XLOOKUP(tbl_OrderProduct[[#This Row],[OrderID]],tbl_Order[OrderID],tbl_Order[CustomerID])</f>
        <v>CUST1229</v>
      </c>
    </row>
    <row r="666" spans="1:9" x14ac:dyDescent="0.4">
      <c r="A666" t="s">
        <v>442</v>
      </c>
      <c r="B666" t="s">
        <v>3</v>
      </c>
      <c r="C666" t="str">
        <f>_xlfn.XLOOKUP(tbl_OrderProduct[[#This Row],[ProductID]],tbl_Product[ProductID],tbl_Product[Category])</f>
        <v>Co-op</v>
      </c>
      <c r="D666">
        <v>2</v>
      </c>
      <c r="E666" s="3">
        <f>_xlfn.XLOOKUP(tbl_OrderProduct[[#This Row],[ProductID]],tbl_Product[ProductID],tbl_Product[ListPrice])*tbl_OrderProduct[[#This Row],[Quantity]]</f>
        <v>69.900000000000006</v>
      </c>
      <c r="F666">
        <f>_xlfn.XLOOKUP(tbl_OrderProduct[[#This Row],[OrderID]],tbl_Order[OrderID],tbl_Order[Order Year])</f>
        <v>2017</v>
      </c>
      <c r="G666" t="str">
        <f>_xlfn.XLOOKUP(tbl_OrderProduct[[#This Row],[OrderID]],tbl_Order[OrderID],tbl_Order[Order Month Name])</f>
        <v>Aug</v>
      </c>
      <c r="H666" t="str">
        <f>_xlfn.XLOOKUP(tbl_OrderProduct[[#This Row],[ProductID]],tbl_Product[ProductID],tbl_Product[ProductName])</f>
        <v>Pivot Panic!</v>
      </c>
      <c r="I666" t="str">
        <f>_xlfn.XLOOKUP(tbl_OrderProduct[[#This Row],[OrderID]],tbl_Order[OrderID],tbl_Order[CustomerID])</f>
        <v>CUST1229</v>
      </c>
    </row>
    <row r="667" spans="1:9" x14ac:dyDescent="0.4">
      <c r="A667" t="s">
        <v>443</v>
      </c>
      <c r="B667" t="s">
        <v>158</v>
      </c>
      <c r="C667" t="str">
        <f>_xlfn.XLOOKUP(tbl_OrderProduct[[#This Row],[ProductID]],tbl_Product[ProductID],tbl_Product[Category])</f>
        <v>Classic</v>
      </c>
      <c r="D667">
        <v>1</v>
      </c>
      <c r="E667" s="3">
        <f>_xlfn.XLOOKUP(tbl_OrderProduct[[#This Row],[ProductID]],tbl_Product[ProductID],tbl_Product[ListPrice])*tbl_OrderProduct[[#This Row],[Quantity]]</f>
        <v>45</v>
      </c>
      <c r="F667">
        <f>_xlfn.XLOOKUP(tbl_OrderProduct[[#This Row],[OrderID]],tbl_Order[OrderID],tbl_Order[Order Year])</f>
        <v>2017</v>
      </c>
      <c r="G667" t="str">
        <f>_xlfn.XLOOKUP(tbl_OrderProduct[[#This Row],[OrderID]],tbl_Order[OrderID],tbl_Order[Order Month Name])</f>
        <v>Aug</v>
      </c>
      <c r="H667" t="str">
        <f>_xlfn.XLOOKUP(tbl_OrderProduct[[#This Row],[ProductID]],tbl_Product[ProductID],tbl_Product[ProductName])</f>
        <v>Carcassone: Financial Quarters</v>
      </c>
      <c r="I667" t="str">
        <f>_xlfn.XLOOKUP(tbl_OrderProduct[[#This Row],[OrderID]],tbl_Order[OrderID],tbl_Order[CustomerID])</f>
        <v>CUST0675</v>
      </c>
    </row>
    <row r="668" spans="1:9" x14ac:dyDescent="0.4">
      <c r="A668" t="s">
        <v>443</v>
      </c>
      <c r="B668" t="s">
        <v>131</v>
      </c>
      <c r="C668" t="str">
        <f>_xlfn.XLOOKUP(tbl_OrderProduct[[#This Row],[ProductID]],tbl_Product[ProductID],tbl_Product[Category])</f>
        <v>Strategy</v>
      </c>
      <c r="D668">
        <v>1</v>
      </c>
      <c r="E668" s="3">
        <f>_xlfn.XLOOKUP(tbl_OrderProduct[[#This Row],[ProductID]],tbl_Product[ProductID],tbl_Product[ListPrice])*tbl_OrderProduct[[#This Row],[Quantity]]</f>
        <v>49</v>
      </c>
      <c r="F668">
        <f>_xlfn.XLOOKUP(tbl_OrderProduct[[#This Row],[OrderID]],tbl_Order[OrderID],tbl_Order[Order Year])</f>
        <v>2017</v>
      </c>
      <c r="G668" t="str">
        <f>_xlfn.XLOOKUP(tbl_OrderProduct[[#This Row],[OrderID]],tbl_Order[OrderID],tbl_Order[Order Month Name])</f>
        <v>Aug</v>
      </c>
      <c r="H668" t="str">
        <f>_xlfn.XLOOKUP(tbl_OrderProduct[[#This Row],[ProductID]],tbl_Product[ProductID],tbl_Product[ProductName])</f>
        <v>7 Chart Wonders</v>
      </c>
      <c r="I668" t="str">
        <f>_xlfn.XLOOKUP(tbl_OrderProduct[[#This Row],[OrderID]],tbl_Order[OrderID],tbl_Order[CustomerID])</f>
        <v>CUST0675</v>
      </c>
    </row>
    <row r="669" spans="1:9" x14ac:dyDescent="0.4">
      <c r="A669" t="s">
        <v>444</v>
      </c>
      <c r="B669" t="s">
        <v>159</v>
      </c>
      <c r="C669" t="str">
        <f>_xlfn.XLOOKUP(tbl_OrderProduct[[#This Row],[ProductID]],tbl_Product[ProductID],tbl_Product[Category])</f>
        <v>Strategy</v>
      </c>
      <c r="D669">
        <v>1</v>
      </c>
      <c r="E669" s="3">
        <f>_xlfn.XLOOKUP(tbl_OrderProduct[[#This Row],[ProductID]],tbl_Product[ProductID],tbl_Product[ListPrice])*tbl_OrderProduct[[#This Row],[Quantity]]</f>
        <v>58</v>
      </c>
      <c r="F669">
        <f>_xlfn.XLOOKUP(tbl_OrderProduct[[#This Row],[OrderID]],tbl_Order[OrderID],tbl_Order[Order Year])</f>
        <v>2017</v>
      </c>
      <c r="G669" t="str">
        <f>_xlfn.XLOOKUP(tbl_OrderProduct[[#This Row],[OrderID]],tbl_Order[OrderID],tbl_Order[Order Month Name])</f>
        <v>Aug</v>
      </c>
      <c r="H669" t="str">
        <f>_xlfn.XLOOKUP(tbl_OrderProduct[[#This Row],[ProductID]],tbl_Product[ProductID],tbl_Product[ProductName])</f>
        <v>Welcome To … The Dashboard</v>
      </c>
      <c r="I669" t="str">
        <f>_xlfn.XLOOKUP(tbl_OrderProduct[[#This Row],[OrderID]],tbl_Order[OrderID],tbl_Order[CustomerID])</f>
        <v>CUST0060</v>
      </c>
    </row>
    <row r="670" spans="1:9" x14ac:dyDescent="0.4">
      <c r="A670" t="s">
        <v>444</v>
      </c>
      <c r="B670" t="s">
        <v>140</v>
      </c>
      <c r="C670" t="str">
        <f>_xlfn.XLOOKUP(tbl_OrderProduct[[#This Row],[ProductID]],tbl_Product[ProductID],tbl_Product[Category])</f>
        <v>Strategy</v>
      </c>
      <c r="D670">
        <v>3</v>
      </c>
      <c r="E670" s="3">
        <f>_xlfn.XLOOKUP(tbl_OrderProduct[[#This Row],[ProductID]],tbl_Product[ProductID],tbl_Product[ListPrice])*tbl_OrderProduct[[#This Row],[Quantity]]</f>
        <v>190.47</v>
      </c>
      <c r="F670">
        <f>_xlfn.XLOOKUP(tbl_OrderProduct[[#This Row],[OrderID]],tbl_Order[OrderID],tbl_Order[Order Year])</f>
        <v>2017</v>
      </c>
      <c r="G670" t="str">
        <f>_xlfn.XLOOKUP(tbl_OrderProduct[[#This Row],[OrderID]],tbl_Order[OrderID],tbl_Order[Order Month Name])</f>
        <v>Aug</v>
      </c>
      <c r="H670" t="str">
        <f>_xlfn.XLOOKUP(tbl_OrderProduct[[#This Row],[ProductID]],tbl_Product[ProductID],tbl_Product[ProductName])</f>
        <v>The Castles of Mad King Lambda</v>
      </c>
      <c r="I670" t="str">
        <f>_xlfn.XLOOKUP(tbl_OrderProduct[[#This Row],[OrderID]],tbl_Order[OrderID],tbl_Order[CustomerID])</f>
        <v>CUST0060</v>
      </c>
    </row>
    <row r="671" spans="1:9" x14ac:dyDescent="0.4">
      <c r="A671" t="s">
        <v>444</v>
      </c>
      <c r="B671" t="s">
        <v>143</v>
      </c>
      <c r="C671" t="str">
        <f>_xlfn.XLOOKUP(tbl_OrderProduct[[#This Row],[ProductID]],tbl_Product[ProductID],tbl_Product[Category])</f>
        <v>Party</v>
      </c>
      <c r="D671">
        <v>1</v>
      </c>
      <c r="E671" s="3">
        <f>_xlfn.XLOOKUP(tbl_OrderProduct[[#This Row],[ProductID]],tbl_Product[ProductID],tbl_Product[ListPrice])*tbl_OrderProduct[[#This Row],[Quantity]]</f>
        <v>21.95</v>
      </c>
      <c r="F671">
        <f>_xlfn.XLOOKUP(tbl_OrderProduct[[#This Row],[OrderID]],tbl_Order[OrderID],tbl_Order[Order Year])</f>
        <v>2017</v>
      </c>
      <c r="G671" t="str">
        <f>_xlfn.XLOOKUP(tbl_OrderProduct[[#This Row],[OrderID]],tbl_Order[OrderID],tbl_Order[Order Month Name])</f>
        <v>Aug</v>
      </c>
      <c r="H671" t="str">
        <f>_xlfn.XLOOKUP(tbl_OrderProduct[[#This Row],[ProductID]],tbl_Product[ProductID],tbl_Product[ProductName])</f>
        <v>Sheets of Nottingham</v>
      </c>
      <c r="I671" t="str">
        <f>_xlfn.XLOOKUP(tbl_OrderProduct[[#This Row],[OrderID]],tbl_Order[OrderID],tbl_Order[CustomerID])</f>
        <v>CUST0060</v>
      </c>
    </row>
    <row r="672" spans="1:9" x14ac:dyDescent="0.4">
      <c r="A672" t="s">
        <v>444</v>
      </c>
      <c r="B672" t="s">
        <v>7</v>
      </c>
      <c r="C672" t="str">
        <f>_xlfn.XLOOKUP(tbl_OrderProduct[[#This Row],[ProductID]],tbl_Product[ProductID],tbl_Product[Category])</f>
        <v>Strategy</v>
      </c>
      <c r="D672">
        <v>2</v>
      </c>
      <c r="E672" s="3">
        <f>_xlfn.XLOOKUP(tbl_OrderProduct[[#This Row],[ProductID]],tbl_Product[ProductID],tbl_Product[ListPrice])*tbl_OrderProduct[[#This Row],[Quantity]]</f>
        <v>106</v>
      </c>
      <c r="F672">
        <f>_xlfn.XLOOKUP(tbl_OrderProduct[[#This Row],[OrderID]],tbl_Order[OrderID],tbl_Order[Order Year])</f>
        <v>2017</v>
      </c>
      <c r="G672" t="str">
        <f>_xlfn.XLOOKUP(tbl_OrderProduct[[#This Row],[OrderID]],tbl_Order[OrderID],tbl_Order[Order Month Name])</f>
        <v>Aug</v>
      </c>
      <c r="H672" t="str">
        <f>_xlfn.XLOOKUP(tbl_OrderProduct[[#This Row],[ProductID]],tbl_Product[ProductID],tbl_Product[ProductName])</f>
        <v>Evercell</v>
      </c>
      <c r="I672" t="str">
        <f>_xlfn.XLOOKUP(tbl_OrderProduct[[#This Row],[OrderID]],tbl_Order[OrderID],tbl_Order[CustomerID])</f>
        <v>CUST0060</v>
      </c>
    </row>
    <row r="673" spans="1:9" x14ac:dyDescent="0.4">
      <c r="A673" t="s">
        <v>445</v>
      </c>
      <c r="B673" t="s">
        <v>158</v>
      </c>
      <c r="C673" t="str">
        <f>_xlfn.XLOOKUP(tbl_OrderProduct[[#This Row],[ProductID]],tbl_Product[ProductID],tbl_Product[Category])</f>
        <v>Classic</v>
      </c>
      <c r="D673">
        <v>1</v>
      </c>
      <c r="E673" s="3">
        <f>_xlfn.XLOOKUP(tbl_OrderProduct[[#This Row],[ProductID]],tbl_Product[ProductID],tbl_Product[ListPrice])*tbl_OrderProduct[[#This Row],[Quantity]]</f>
        <v>45</v>
      </c>
      <c r="F673">
        <f>_xlfn.XLOOKUP(tbl_OrderProduct[[#This Row],[OrderID]],tbl_Order[OrderID],tbl_Order[Order Year])</f>
        <v>2017</v>
      </c>
      <c r="G673" t="str">
        <f>_xlfn.XLOOKUP(tbl_OrderProduct[[#This Row],[OrderID]],tbl_Order[OrderID],tbl_Order[Order Month Name])</f>
        <v>Aug</v>
      </c>
      <c r="H673" t="str">
        <f>_xlfn.XLOOKUP(tbl_OrderProduct[[#This Row],[ProductID]],tbl_Product[ProductID],tbl_Product[ProductName])</f>
        <v>Carcassone: Financial Quarters</v>
      </c>
      <c r="I673" t="str">
        <f>_xlfn.XLOOKUP(tbl_OrderProduct[[#This Row],[OrderID]],tbl_Order[OrderID],tbl_Order[CustomerID])</f>
        <v>CUST0939</v>
      </c>
    </row>
    <row r="674" spans="1:9" x14ac:dyDescent="0.4">
      <c r="A674" t="s">
        <v>445</v>
      </c>
      <c r="B674" t="s">
        <v>143</v>
      </c>
      <c r="C674" t="str">
        <f>_xlfn.XLOOKUP(tbl_OrderProduct[[#This Row],[ProductID]],tbl_Product[ProductID],tbl_Product[Category])</f>
        <v>Party</v>
      </c>
      <c r="D674">
        <v>1</v>
      </c>
      <c r="E674" s="3">
        <f>_xlfn.XLOOKUP(tbl_OrderProduct[[#This Row],[ProductID]],tbl_Product[ProductID],tbl_Product[ListPrice])*tbl_OrderProduct[[#This Row],[Quantity]]</f>
        <v>21.95</v>
      </c>
      <c r="F674">
        <f>_xlfn.XLOOKUP(tbl_OrderProduct[[#This Row],[OrderID]],tbl_Order[OrderID],tbl_Order[Order Year])</f>
        <v>2017</v>
      </c>
      <c r="G674" t="str">
        <f>_xlfn.XLOOKUP(tbl_OrderProduct[[#This Row],[OrderID]],tbl_Order[OrderID],tbl_Order[Order Month Name])</f>
        <v>Aug</v>
      </c>
      <c r="H674" t="str">
        <f>_xlfn.XLOOKUP(tbl_OrderProduct[[#This Row],[ProductID]],tbl_Product[ProductID],tbl_Product[ProductName])</f>
        <v>Sheets of Nottingham</v>
      </c>
      <c r="I674" t="str">
        <f>_xlfn.XLOOKUP(tbl_OrderProduct[[#This Row],[OrderID]],tbl_Order[OrderID],tbl_Order[CustomerID])</f>
        <v>CUST0939</v>
      </c>
    </row>
    <row r="675" spans="1:9" x14ac:dyDescent="0.4">
      <c r="A675" t="s">
        <v>446</v>
      </c>
      <c r="B675" t="s">
        <v>156</v>
      </c>
      <c r="C675" t="str">
        <f>_xlfn.XLOOKUP(tbl_OrderProduct[[#This Row],[ProductID]],tbl_Product[ProductID],tbl_Product[Category])</f>
        <v>Strategy</v>
      </c>
      <c r="D675">
        <v>1</v>
      </c>
      <c r="E675" s="3">
        <f>_xlfn.XLOOKUP(tbl_OrderProduct[[#This Row],[ProductID]],tbl_Product[ProductID],tbl_Product[ListPrice])*tbl_OrderProduct[[#This Row],[Quantity]]</f>
        <v>40.99</v>
      </c>
      <c r="F675">
        <f>_xlfn.XLOOKUP(tbl_OrderProduct[[#This Row],[OrderID]],tbl_Order[OrderID],tbl_Order[Order Year])</f>
        <v>2017</v>
      </c>
      <c r="G675" t="str">
        <f>_xlfn.XLOOKUP(tbl_OrderProduct[[#This Row],[OrderID]],tbl_Order[OrderID],tbl_Order[Order Month Name])</f>
        <v>Aug</v>
      </c>
      <c r="H675" t="str">
        <f>_xlfn.XLOOKUP(tbl_OrderProduct[[#This Row],[ProductID]],tbl_Product[ProductID],tbl_Product[ProductName])</f>
        <v>Cells of Caledonia</v>
      </c>
      <c r="I675" t="str">
        <f>_xlfn.XLOOKUP(tbl_OrderProduct[[#This Row],[OrderID]],tbl_Order[OrderID],tbl_Order[CustomerID])</f>
        <v>CUST0675</v>
      </c>
    </row>
    <row r="676" spans="1:9" x14ac:dyDescent="0.4">
      <c r="A676" t="s">
        <v>446</v>
      </c>
      <c r="B676" t="s">
        <v>4</v>
      </c>
      <c r="C676" t="str">
        <f>_xlfn.XLOOKUP(tbl_OrderProduct[[#This Row],[ProductID]],tbl_Product[ProductID],tbl_Product[Category])</f>
        <v>Strategy</v>
      </c>
      <c r="D676">
        <v>1</v>
      </c>
      <c r="E676" s="3">
        <f>_xlfn.XLOOKUP(tbl_OrderProduct[[#This Row],[ProductID]],tbl_Product[ProductID],tbl_Product[ListPrice])*tbl_OrderProduct[[#This Row],[Quantity]]</f>
        <v>34.99</v>
      </c>
      <c r="F676">
        <f>_xlfn.XLOOKUP(tbl_OrderProduct[[#This Row],[OrderID]],tbl_Order[OrderID],tbl_Order[Order Year])</f>
        <v>2017</v>
      </c>
      <c r="G676" t="str">
        <f>_xlfn.XLOOKUP(tbl_OrderProduct[[#This Row],[OrderID]],tbl_Order[OrderID],tbl_Order[Order Month Name])</f>
        <v>Aug</v>
      </c>
      <c r="H676" t="str">
        <f>_xlfn.XLOOKUP(tbl_OrderProduct[[#This Row],[ProductID]],tbl_Product[ProductID],tbl_Product[ProductName])</f>
        <v>Root Cause Analysis</v>
      </c>
      <c r="I676" t="str">
        <f>_xlfn.XLOOKUP(tbl_OrderProduct[[#This Row],[OrderID]],tbl_Order[OrderID],tbl_Order[CustomerID])</f>
        <v>CUST0675</v>
      </c>
    </row>
    <row r="677" spans="1:9" x14ac:dyDescent="0.4">
      <c r="A677" t="s">
        <v>446</v>
      </c>
      <c r="B677" t="s">
        <v>142</v>
      </c>
      <c r="C677" t="str">
        <f>_xlfn.XLOOKUP(tbl_OrderProduct[[#This Row],[ProductID]],tbl_Product[ProductID],tbl_Product[Category])</f>
        <v>Classic</v>
      </c>
      <c r="D677">
        <v>1</v>
      </c>
      <c r="E677" s="3">
        <f>_xlfn.XLOOKUP(tbl_OrderProduct[[#This Row],[ProductID]],tbl_Product[ProductID],tbl_Product[ListPrice])*tbl_OrderProduct[[#This Row],[Quantity]]</f>
        <v>49.49</v>
      </c>
      <c r="F677">
        <f>_xlfn.XLOOKUP(tbl_OrderProduct[[#This Row],[OrderID]],tbl_Order[OrderID],tbl_Order[Order Year])</f>
        <v>2017</v>
      </c>
      <c r="G677" t="str">
        <f>_xlfn.XLOOKUP(tbl_OrderProduct[[#This Row],[OrderID]],tbl_Order[OrderID],tbl_Order[Order Month Name])</f>
        <v>Aug</v>
      </c>
      <c r="H677" t="str">
        <f>_xlfn.XLOOKUP(tbl_OrderProduct[[#This Row],[ProductID]],tbl_Product[ProductID],tbl_Product[ProductName])</f>
        <v>Don't Wake the Stakeholders</v>
      </c>
      <c r="I677" t="str">
        <f>_xlfn.XLOOKUP(tbl_OrderProduct[[#This Row],[OrderID]],tbl_Order[OrderID],tbl_Order[CustomerID])</f>
        <v>CUST0675</v>
      </c>
    </row>
    <row r="678" spans="1:9" x14ac:dyDescent="0.4">
      <c r="A678" t="s">
        <v>446</v>
      </c>
      <c r="B678" t="s">
        <v>9</v>
      </c>
      <c r="C678" t="str">
        <f>_xlfn.XLOOKUP(tbl_OrderProduct[[#This Row],[ProductID]],tbl_Product[ProductID],tbl_Product[Category])</f>
        <v>Strategy</v>
      </c>
      <c r="D678">
        <v>1</v>
      </c>
      <c r="E678" s="3">
        <f>_xlfn.XLOOKUP(tbl_OrderProduct[[#This Row],[ProductID]],tbl_Product[ProductID],tbl_Product[ListPrice])*tbl_OrderProduct[[#This Row],[Quantity]]</f>
        <v>73.95</v>
      </c>
      <c r="F678">
        <f>_xlfn.XLOOKUP(tbl_OrderProduct[[#This Row],[OrderID]],tbl_Order[OrderID],tbl_Order[Order Year])</f>
        <v>2017</v>
      </c>
      <c r="G678" t="str">
        <f>_xlfn.XLOOKUP(tbl_OrderProduct[[#This Row],[OrderID]],tbl_Order[OrderID],tbl_Order[Order Month Name])</f>
        <v>Aug</v>
      </c>
      <c r="H678" t="str">
        <f>_xlfn.XLOOKUP(tbl_OrderProduct[[#This Row],[ProductID]],tbl_Product[ProductID],tbl_Product[ProductName])</f>
        <v>Tiny Epic Formulas</v>
      </c>
      <c r="I678" t="str">
        <f>_xlfn.XLOOKUP(tbl_OrderProduct[[#This Row],[OrderID]],tbl_Order[OrderID],tbl_Order[CustomerID])</f>
        <v>CUST0675</v>
      </c>
    </row>
    <row r="679" spans="1:9" x14ac:dyDescent="0.4">
      <c r="A679" t="s">
        <v>447</v>
      </c>
      <c r="B679" t="s">
        <v>147</v>
      </c>
      <c r="C679" t="str">
        <f>_xlfn.XLOOKUP(tbl_OrderProduct[[#This Row],[ProductID]],tbl_Product[ProductID],tbl_Product[Category])</f>
        <v>Classic</v>
      </c>
      <c r="D679">
        <v>2</v>
      </c>
      <c r="E679" s="3">
        <f>_xlfn.XLOOKUP(tbl_OrderProduct[[#This Row],[ProductID]],tbl_Product[ProductID],tbl_Product[ListPrice])*tbl_OrderProduct[[#This Row],[Quantity]]</f>
        <v>81.900000000000006</v>
      </c>
      <c r="F679">
        <f>_xlfn.XLOOKUP(tbl_OrderProduct[[#This Row],[OrderID]],tbl_Order[OrderID],tbl_Order[Order Year])</f>
        <v>2017</v>
      </c>
      <c r="G679" t="str">
        <f>_xlfn.XLOOKUP(tbl_OrderProduct[[#This Row],[OrderID]],tbl_Order[OrderID],tbl_Order[Order Month Name])</f>
        <v>Aug</v>
      </c>
      <c r="H679" t="str">
        <f>_xlfn.XLOOKUP(tbl_OrderProduct[[#This Row],[ProductID]],tbl_Product[ProductID],tbl_Product[ProductName])</f>
        <v>Formula Scrabble</v>
      </c>
      <c r="I679" t="str">
        <f>_xlfn.XLOOKUP(tbl_OrderProduct[[#This Row],[OrderID]],tbl_Order[OrderID],tbl_Order[CustomerID])</f>
        <v>CUST1083</v>
      </c>
    </row>
    <row r="680" spans="1:9" x14ac:dyDescent="0.4">
      <c r="A680" t="s">
        <v>448</v>
      </c>
      <c r="B680" t="s">
        <v>132</v>
      </c>
      <c r="C680" t="str">
        <f>_xlfn.XLOOKUP(tbl_OrderProduct[[#This Row],[ProductID]],tbl_Product[ProductID],tbl_Product[Category])</f>
        <v>Strategy</v>
      </c>
      <c r="D680">
        <v>1</v>
      </c>
      <c r="E680" s="3">
        <f>_xlfn.XLOOKUP(tbl_OrderProduct[[#This Row],[ProductID]],tbl_Product[ProductID],tbl_Product[ListPrice])*tbl_OrderProduct[[#This Row],[Quantity]]</f>
        <v>16.5</v>
      </c>
      <c r="F680">
        <f>_xlfn.XLOOKUP(tbl_OrderProduct[[#This Row],[OrderID]],tbl_Order[OrderID],tbl_Order[Order Year])</f>
        <v>2017</v>
      </c>
      <c r="G680" t="str">
        <f>_xlfn.XLOOKUP(tbl_OrderProduct[[#This Row],[OrderID]],tbl_Order[OrderID],tbl_Order[Order Month Name])</f>
        <v>Aug</v>
      </c>
      <c r="H680" t="str">
        <f>_xlfn.XLOOKUP(tbl_OrderProduct[[#This Row],[ProductID]],tbl_Product[ProductID],tbl_Product[ProductName])</f>
        <v>Pax Excel</v>
      </c>
      <c r="I680" t="str">
        <f>_xlfn.XLOOKUP(tbl_OrderProduct[[#This Row],[OrderID]],tbl_Order[OrderID],tbl_Order[CustomerID])</f>
        <v>CUST0258</v>
      </c>
    </row>
    <row r="681" spans="1:9" x14ac:dyDescent="0.4">
      <c r="A681" t="s">
        <v>448</v>
      </c>
      <c r="B681" t="s">
        <v>140</v>
      </c>
      <c r="C681" t="str">
        <f>_xlfn.XLOOKUP(tbl_OrderProduct[[#This Row],[ProductID]],tbl_Product[ProductID],tbl_Product[Category])</f>
        <v>Strategy</v>
      </c>
      <c r="D681">
        <v>2</v>
      </c>
      <c r="E681" s="3">
        <f>_xlfn.XLOOKUP(tbl_OrderProduct[[#This Row],[ProductID]],tbl_Product[ProductID],tbl_Product[ListPrice])*tbl_OrderProduct[[#This Row],[Quantity]]</f>
        <v>126.98</v>
      </c>
      <c r="F681">
        <f>_xlfn.XLOOKUP(tbl_OrderProduct[[#This Row],[OrderID]],tbl_Order[OrderID],tbl_Order[Order Year])</f>
        <v>2017</v>
      </c>
      <c r="G681" t="str">
        <f>_xlfn.XLOOKUP(tbl_OrderProduct[[#This Row],[OrderID]],tbl_Order[OrderID],tbl_Order[Order Month Name])</f>
        <v>Aug</v>
      </c>
      <c r="H681" t="str">
        <f>_xlfn.XLOOKUP(tbl_OrderProduct[[#This Row],[ProductID]],tbl_Product[ProductID],tbl_Product[ProductName])</f>
        <v>The Castles of Mad King Lambda</v>
      </c>
      <c r="I681" t="str">
        <f>_xlfn.XLOOKUP(tbl_OrderProduct[[#This Row],[OrderID]],tbl_Order[OrderID],tbl_Order[CustomerID])</f>
        <v>CUST0258</v>
      </c>
    </row>
    <row r="682" spans="1:9" x14ac:dyDescent="0.4">
      <c r="A682" t="s">
        <v>449</v>
      </c>
      <c r="B682" t="s">
        <v>149</v>
      </c>
      <c r="C682" t="str">
        <f>_xlfn.XLOOKUP(tbl_OrderProduct[[#This Row],[ProductID]],tbl_Product[ProductID],tbl_Product[Category])</f>
        <v>Co-op</v>
      </c>
      <c r="D682">
        <v>1</v>
      </c>
      <c r="E682" s="3">
        <f>_xlfn.XLOOKUP(tbl_OrderProduct[[#This Row],[ProductID]],tbl_Product[ProductID],tbl_Product[ListPrice])*tbl_OrderProduct[[#This Row],[Quantity]]</f>
        <v>20.99</v>
      </c>
      <c r="F682">
        <f>_xlfn.XLOOKUP(tbl_OrderProduct[[#This Row],[OrderID]],tbl_Order[OrderID],tbl_Order[Order Year])</f>
        <v>2017</v>
      </c>
      <c r="G682" t="str">
        <f>_xlfn.XLOOKUP(tbl_OrderProduct[[#This Row],[OrderID]],tbl_Order[OrderID],tbl_Order[Order Month Name])</f>
        <v>Sep</v>
      </c>
      <c r="H682" t="str">
        <f>_xlfn.XLOOKUP(tbl_OrderProduct[[#This Row],[ProductID]],tbl_Product[ProductID],tbl_Product[ProductName])</f>
        <v>Pandemic: #REF! Outbreak</v>
      </c>
      <c r="I682" t="str">
        <f>_xlfn.XLOOKUP(tbl_OrderProduct[[#This Row],[OrderID]],tbl_Order[OrderID],tbl_Order[CustomerID])</f>
        <v>CUST0693</v>
      </c>
    </row>
    <row r="683" spans="1:9" x14ac:dyDescent="0.4">
      <c r="A683" t="s">
        <v>449</v>
      </c>
      <c r="B683" t="s">
        <v>130</v>
      </c>
      <c r="C683" t="str">
        <f>_xlfn.XLOOKUP(tbl_OrderProduct[[#This Row],[ProductID]],tbl_Product[ProductID],tbl_Product[Category])</f>
        <v>Strategy</v>
      </c>
      <c r="D683">
        <v>1</v>
      </c>
      <c r="E683" s="3">
        <f>_xlfn.XLOOKUP(tbl_OrderProduct[[#This Row],[ProductID]],tbl_Product[ProductID],tbl_Product[ListPrice])*tbl_OrderProduct[[#This Row],[Quantity]]</f>
        <v>15.5</v>
      </c>
      <c r="F683">
        <f>_xlfn.XLOOKUP(tbl_OrderProduct[[#This Row],[OrderID]],tbl_Order[OrderID],tbl_Order[Order Year])</f>
        <v>2017</v>
      </c>
      <c r="G683" t="str">
        <f>_xlfn.XLOOKUP(tbl_OrderProduct[[#This Row],[OrderID]],tbl_Order[OrderID],tbl_Order[Order Month Name])</f>
        <v>Sep</v>
      </c>
      <c r="H683" t="str">
        <f>_xlfn.XLOOKUP(tbl_OrderProduct[[#This Row],[ProductID]],tbl_Product[ProductID],tbl_Product[ProductName])</f>
        <v>Brass: Budget</v>
      </c>
      <c r="I683" t="str">
        <f>_xlfn.XLOOKUP(tbl_OrderProduct[[#This Row],[OrderID]],tbl_Order[OrderID],tbl_Order[CustomerID])</f>
        <v>CUST0693</v>
      </c>
    </row>
    <row r="684" spans="1:9" x14ac:dyDescent="0.4">
      <c r="A684" t="s">
        <v>449</v>
      </c>
      <c r="B684" t="s">
        <v>6</v>
      </c>
      <c r="C684" t="str">
        <f>_xlfn.XLOOKUP(tbl_OrderProduct[[#This Row],[ProductID]],tbl_Product[ProductID],tbl_Product[Category])</f>
        <v>Adventure</v>
      </c>
      <c r="D684">
        <v>2</v>
      </c>
      <c r="E684" s="3">
        <f>_xlfn.XLOOKUP(tbl_OrderProduct[[#This Row],[ProductID]],tbl_Product[ProductID],tbl_Product[ListPrice])*tbl_OrderProduct[[#This Row],[Quantity]]</f>
        <v>34</v>
      </c>
      <c r="F684">
        <f>_xlfn.XLOOKUP(tbl_OrderProduct[[#This Row],[OrderID]],tbl_Order[OrderID],tbl_Order[Order Year])</f>
        <v>2017</v>
      </c>
      <c r="G684" t="str">
        <f>_xlfn.XLOOKUP(tbl_OrderProduct[[#This Row],[OrderID]],tbl_Order[OrderID],tbl_Order[Order Month Name])</f>
        <v>Sep</v>
      </c>
      <c r="H684" t="str">
        <f>_xlfn.XLOOKUP(tbl_OrderProduct[[#This Row],[ProductID]],tbl_Product[ProductID],tbl_Product[ProductName])</f>
        <v>Pivot &amp; Paper</v>
      </c>
      <c r="I684" t="str">
        <f>_xlfn.XLOOKUP(tbl_OrderProduct[[#This Row],[OrderID]],tbl_Order[OrderID],tbl_Order[CustomerID])</f>
        <v>CUST0693</v>
      </c>
    </row>
    <row r="685" spans="1:9" x14ac:dyDescent="0.4">
      <c r="A685" t="s">
        <v>449</v>
      </c>
      <c r="B685" t="s">
        <v>131</v>
      </c>
      <c r="C685" t="str">
        <f>_xlfn.XLOOKUP(tbl_OrderProduct[[#This Row],[ProductID]],tbl_Product[ProductID],tbl_Product[Category])</f>
        <v>Strategy</v>
      </c>
      <c r="D685">
        <v>1</v>
      </c>
      <c r="E685" s="3">
        <f>_xlfn.XLOOKUP(tbl_OrderProduct[[#This Row],[ProductID]],tbl_Product[ProductID],tbl_Product[ListPrice])*tbl_OrderProduct[[#This Row],[Quantity]]</f>
        <v>49</v>
      </c>
      <c r="F685">
        <f>_xlfn.XLOOKUP(tbl_OrderProduct[[#This Row],[OrderID]],tbl_Order[OrderID],tbl_Order[Order Year])</f>
        <v>2017</v>
      </c>
      <c r="G685" t="str">
        <f>_xlfn.XLOOKUP(tbl_OrderProduct[[#This Row],[OrderID]],tbl_Order[OrderID],tbl_Order[Order Month Name])</f>
        <v>Sep</v>
      </c>
      <c r="H685" t="str">
        <f>_xlfn.XLOOKUP(tbl_OrderProduct[[#This Row],[ProductID]],tbl_Product[ProductID],tbl_Product[ProductName])</f>
        <v>7 Chart Wonders</v>
      </c>
      <c r="I685" t="str">
        <f>_xlfn.XLOOKUP(tbl_OrderProduct[[#This Row],[OrderID]],tbl_Order[OrderID],tbl_Order[CustomerID])</f>
        <v>CUST0693</v>
      </c>
    </row>
    <row r="686" spans="1:9" x14ac:dyDescent="0.4">
      <c r="A686" t="s">
        <v>449</v>
      </c>
      <c r="B686" t="s">
        <v>2</v>
      </c>
      <c r="C686" t="str">
        <f>_xlfn.XLOOKUP(tbl_OrderProduct[[#This Row],[ProductID]],tbl_Product[ProductID],tbl_Product[Category])</f>
        <v>Strategy</v>
      </c>
      <c r="D686">
        <v>2</v>
      </c>
      <c r="E686" s="3">
        <f>_xlfn.XLOOKUP(tbl_OrderProduct[[#This Row],[ProductID]],tbl_Product[ProductID],tbl_Product[ListPrice])*tbl_OrderProduct[[#This Row],[Quantity]]</f>
        <v>25.9</v>
      </c>
      <c r="F686">
        <f>_xlfn.XLOOKUP(tbl_OrderProduct[[#This Row],[OrderID]],tbl_Order[OrderID],tbl_Order[Order Year])</f>
        <v>2017</v>
      </c>
      <c r="G686" t="str">
        <f>_xlfn.XLOOKUP(tbl_OrderProduct[[#This Row],[OrderID]],tbl_Order[OrderID],tbl_Order[Order Month Name])</f>
        <v>Sep</v>
      </c>
      <c r="H686" t="str">
        <f>_xlfn.XLOOKUP(tbl_OrderProduct[[#This Row],[ProductID]],tbl_Product[ProductID],tbl_Product[ProductName])</f>
        <v>DAX Machina</v>
      </c>
      <c r="I686" t="str">
        <f>_xlfn.XLOOKUP(tbl_OrderProduct[[#This Row],[OrderID]],tbl_Order[OrderID],tbl_Order[CustomerID])</f>
        <v>CUST0693</v>
      </c>
    </row>
    <row r="687" spans="1:9" x14ac:dyDescent="0.4">
      <c r="A687" t="s">
        <v>450</v>
      </c>
      <c r="B687" t="s">
        <v>163</v>
      </c>
      <c r="C687" t="str">
        <f>_xlfn.XLOOKUP(tbl_OrderProduct[[#This Row],[ProductID]],tbl_Product[ProductID],tbl_Product[Category])</f>
        <v>Party</v>
      </c>
      <c r="D687">
        <v>3</v>
      </c>
      <c r="E687" s="3">
        <f>_xlfn.XLOOKUP(tbl_OrderProduct[[#This Row],[ProductID]],tbl_Product[ProductID],tbl_Product[ListPrice])*tbl_OrderProduct[[#This Row],[Quantity]]</f>
        <v>114</v>
      </c>
      <c r="F687">
        <f>_xlfn.XLOOKUP(tbl_OrderProduct[[#This Row],[OrderID]],tbl_Order[OrderID],tbl_Order[Order Year])</f>
        <v>2017</v>
      </c>
      <c r="G687" t="str">
        <f>_xlfn.XLOOKUP(tbl_OrderProduct[[#This Row],[OrderID]],tbl_Order[OrderID],tbl_Order[Order Month Name])</f>
        <v>Sep</v>
      </c>
      <c r="H687" t="str">
        <f>_xlfn.XLOOKUP(tbl_OrderProduct[[#This Row],[ProductID]],tbl_Product[ProductID],tbl_Product[ProductName])</f>
        <v>Charts Against Humanity</v>
      </c>
      <c r="I687" t="str">
        <f>_xlfn.XLOOKUP(tbl_OrderProduct[[#This Row],[OrderID]],tbl_Order[OrderID],tbl_Order[CustomerID])</f>
        <v>CUST0794</v>
      </c>
    </row>
    <row r="688" spans="1:9" x14ac:dyDescent="0.4">
      <c r="A688" t="s">
        <v>450</v>
      </c>
      <c r="B688" t="s">
        <v>164</v>
      </c>
      <c r="C688" t="str">
        <f>_xlfn.XLOOKUP(tbl_OrderProduct[[#This Row],[ProductID]],tbl_Product[ProductID],tbl_Product[Category])</f>
        <v>Strategy</v>
      </c>
      <c r="D688">
        <v>1</v>
      </c>
      <c r="E688" s="3">
        <f>_xlfn.XLOOKUP(tbl_OrderProduct[[#This Row],[ProductID]],tbl_Product[ProductID],tbl_Product[ListPrice])*tbl_OrderProduct[[#This Row],[Quantity]]</f>
        <v>29</v>
      </c>
      <c r="F688">
        <f>_xlfn.XLOOKUP(tbl_OrderProduct[[#This Row],[OrderID]],tbl_Order[OrderID],tbl_Order[Order Year])</f>
        <v>2017</v>
      </c>
      <c r="G688" t="str">
        <f>_xlfn.XLOOKUP(tbl_OrderProduct[[#This Row],[OrderID]],tbl_Order[OrderID],tbl_Order[Order Month Name])</f>
        <v>Sep</v>
      </c>
      <c r="H688" t="str">
        <f>_xlfn.XLOOKUP(tbl_OrderProduct[[#This Row],[ProductID]],tbl_Product[ProductID],tbl_Product[ProductName])</f>
        <v>Great Western Lookup</v>
      </c>
      <c r="I688" t="str">
        <f>_xlfn.XLOOKUP(tbl_OrderProduct[[#This Row],[OrderID]],tbl_Order[OrderID],tbl_Order[CustomerID])</f>
        <v>CUST0794</v>
      </c>
    </row>
    <row r="689" spans="1:9" x14ac:dyDescent="0.4">
      <c r="A689" t="s">
        <v>450</v>
      </c>
      <c r="B689" t="s">
        <v>156</v>
      </c>
      <c r="C689" t="str">
        <f>_xlfn.XLOOKUP(tbl_OrderProduct[[#This Row],[ProductID]],tbl_Product[ProductID],tbl_Product[Category])</f>
        <v>Strategy</v>
      </c>
      <c r="D689">
        <v>2</v>
      </c>
      <c r="E689" s="3">
        <f>_xlfn.XLOOKUP(tbl_OrderProduct[[#This Row],[ProductID]],tbl_Product[ProductID],tbl_Product[ListPrice])*tbl_OrderProduct[[#This Row],[Quantity]]</f>
        <v>81.98</v>
      </c>
      <c r="F689">
        <f>_xlfn.XLOOKUP(tbl_OrderProduct[[#This Row],[OrderID]],tbl_Order[OrderID],tbl_Order[Order Year])</f>
        <v>2017</v>
      </c>
      <c r="G689" t="str">
        <f>_xlfn.XLOOKUP(tbl_OrderProduct[[#This Row],[OrderID]],tbl_Order[OrderID],tbl_Order[Order Month Name])</f>
        <v>Sep</v>
      </c>
      <c r="H689" t="str">
        <f>_xlfn.XLOOKUP(tbl_OrderProduct[[#This Row],[ProductID]],tbl_Product[ProductID],tbl_Product[ProductName])</f>
        <v>Cells of Caledonia</v>
      </c>
      <c r="I689" t="str">
        <f>_xlfn.XLOOKUP(tbl_OrderProduct[[#This Row],[OrderID]],tbl_Order[OrderID],tbl_Order[CustomerID])</f>
        <v>CUST0794</v>
      </c>
    </row>
    <row r="690" spans="1:9" x14ac:dyDescent="0.4">
      <c r="A690" t="s">
        <v>450</v>
      </c>
      <c r="B690" t="s">
        <v>148</v>
      </c>
      <c r="C690" t="str">
        <f>_xlfn.XLOOKUP(tbl_OrderProduct[[#This Row],[ProductID]],tbl_Product[ProductID],tbl_Product[Category])</f>
        <v>Strategy</v>
      </c>
      <c r="D690">
        <v>1</v>
      </c>
      <c r="E690" s="3">
        <f>_xlfn.XLOOKUP(tbl_OrderProduct[[#This Row],[ProductID]],tbl_Product[ProductID],tbl_Product[ListPrice])*tbl_OrderProduct[[#This Row],[Quantity]]</f>
        <v>20.49</v>
      </c>
      <c r="F690">
        <f>_xlfn.XLOOKUP(tbl_OrderProduct[[#This Row],[OrderID]],tbl_Order[OrderID],tbl_Order[Order Year])</f>
        <v>2017</v>
      </c>
      <c r="G690" t="str">
        <f>_xlfn.XLOOKUP(tbl_OrderProduct[[#This Row],[OrderID]],tbl_Order[OrderID],tbl_Order[Order Month Name])</f>
        <v>Sep</v>
      </c>
      <c r="H690" t="str">
        <f>_xlfn.XLOOKUP(tbl_OrderProduct[[#This Row],[ProductID]],tbl_Product[ProductID],tbl_Product[ProductName])</f>
        <v>Cashflow Cascadia</v>
      </c>
      <c r="I690" t="str">
        <f>_xlfn.XLOOKUP(tbl_OrderProduct[[#This Row],[OrderID]],tbl_Order[OrderID],tbl_Order[CustomerID])</f>
        <v>CUST0794</v>
      </c>
    </row>
    <row r="691" spans="1:9" x14ac:dyDescent="0.4">
      <c r="A691" t="s">
        <v>450</v>
      </c>
      <c r="B691" t="s">
        <v>161</v>
      </c>
      <c r="C691" t="str">
        <f>_xlfn.XLOOKUP(tbl_OrderProduct[[#This Row],[ProductID]],tbl_Product[ProductID],tbl_Product[Category])</f>
        <v>Strategy</v>
      </c>
      <c r="D691">
        <v>2</v>
      </c>
      <c r="E691" s="3">
        <f>_xlfn.XLOOKUP(tbl_OrderProduct[[#This Row],[ProductID]],tbl_Product[ProductID],tbl_Product[ListPrice])*tbl_OrderProduct[[#This Row],[Quantity]]</f>
        <v>111.9</v>
      </c>
      <c r="F691">
        <f>_xlfn.XLOOKUP(tbl_OrderProduct[[#This Row],[OrderID]],tbl_Order[OrderID],tbl_Order[Order Year])</f>
        <v>2017</v>
      </c>
      <c r="G691" t="str">
        <f>_xlfn.XLOOKUP(tbl_OrderProduct[[#This Row],[OrderID]],tbl_Order[OrderID],tbl_Order[Order Month Name])</f>
        <v>Sep</v>
      </c>
      <c r="H691" t="str">
        <f>_xlfn.XLOOKUP(tbl_OrderProduct[[#This Row],[ProductID]],tbl_Product[ProductID],tbl_Product[ProductName])</f>
        <v>The Quacks of Quarterburg</v>
      </c>
      <c r="I691" t="str">
        <f>_xlfn.XLOOKUP(tbl_OrderProduct[[#This Row],[OrderID]],tbl_Order[OrderID],tbl_Order[CustomerID])</f>
        <v>CUST0794</v>
      </c>
    </row>
    <row r="692" spans="1:9" x14ac:dyDescent="0.4">
      <c r="A692" t="s">
        <v>451</v>
      </c>
      <c r="B692" t="s">
        <v>162</v>
      </c>
      <c r="C692" t="str">
        <f>_xlfn.XLOOKUP(tbl_OrderProduct[[#This Row],[ProductID]],tbl_Product[ProductID],tbl_Product[Category])</f>
        <v>Strategy</v>
      </c>
      <c r="D692">
        <v>1</v>
      </c>
      <c r="E692" s="3">
        <f>_xlfn.XLOOKUP(tbl_OrderProduct[[#This Row],[ProductID]],tbl_Product[ProductID],tbl_Product[ListPrice])*tbl_OrderProduct[[#This Row],[Quantity]]</f>
        <v>17.5</v>
      </c>
      <c r="F692">
        <f>_xlfn.XLOOKUP(tbl_OrderProduct[[#This Row],[OrderID]],tbl_Order[OrderID],tbl_Order[Order Year])</f>
        <v>2017</v>
      </c>
      <c r="G692" t="str">
        <f>_xlfn.XLOOKUP(tbl_OrderProduct[[#This Row],[OrderID]],tbl_Order[OrderID],tbl_Order[Order Month Name])</f>
        <v>Sep</v>
      </c>
      <c r="H692" t="str">
        <f>_xlfn.XLOOKUP(tbl_OrderProduct[[#This Row],[ProductID]],tbl_Product[ProductID],tbl_Product[ProductName])</f>
        <v>Spreadsheet Legacy</v>
      </c>
      <c r="I692" t="str">
        <f>_xlfn.XLOOKUP(tbl_OrderProduct[[#This Row],[OrderID]],tbl_Order[OrderID],tbl_Order[CustomerID])</f>
        <v>CUST0377</v>
      </c>
    </row>
    <row r="693" spans="1:9" x14ac:dyDescent="0.4">
      <c r="A693" t="s">
        <v>452</v>
      </c>
      <c r="B693" t="s">
        <v>10</v>
      </c>
      <c r="C693" t="str">
        <f>_xlfn.XLOOKUP(tbl_OrderProduct[[#This Row],[ProductID]],tbl_Product[ProductID],tbl_Product[Category])</f>
        <v>Party</v>
      </c>
      <c r="D693">
        <v>1</v>
      </c>
      <c r="E693" s="3">
        <f>_xlfn.XLOOKUP(tbl_OrderProduct[[#This Row],[ProductID]],tbl_Product[ProductID],tbl_Product[ListPrice])*tbl_OrderProduct[[#This Row],[Quantity]]</f>
        <v>49</v>
      </c>
      <c r="F693">
        <f>_xlfn.XLOOKUP(tbl_OrderProduct[[#This Row],[OrderID]],tbl_Order[OrderID],tbl_Order[Order Year])</f>
        <v>2017</v>
      </c>
      <c r="G693" t="str">
        <f>_xlfn.XLOOKUP(tbl_OrderProduct[[#This Row],[OrderID]],tbl_Order[OrderID],tbl_Order[Order Month Name])</f>
        <v>Sep</v>
      </c>
      <c r="H693" t="str">
        <f>_xlfn.XLOOKUP(tbl_OrderProduct[[#This Row],[ProductID]],tbl_Product[ProductID],tbl_Product[ProductName])</f>
        <v>Pivot or Perish</v>
      </c>
      <c r="I693" t="str">
        <f>_xlfn.XLOOKUP(tbl_OrderProduct[[#This Row],[OrderID]],tbl_Order[OrderID],tbl_Order[CustomerID])</f>
        <v>CUST0742</v>
      </c>
    </row>
    <row r="694" spans="1:9" x14ac:dyDescent="0.4">
      <c r="A694" t="s">
        <v>452</v>
      </c>
      <c r="B694" t="s">
        <v>159</v>
      </c>
      <c r="C694" t="str">
        <f>_xlfn.XLOOKUP(tbl_OrderProduct[[#This Row],[ProductID]],tbl_Product[ProductID],tbl_Product[Category])</f>
        <v>Strategy</v>
      </c>
      <c r="D694">
        <v>1</v>
      </c>
      <c r="E694" s="3">
        <f>_xlfn.XLOOKUP(tbl_OrderProduct[[#This Row],[ProductID]],tbl_Product[ProductID],tbl_Product[ListPrice])*tbl_OrderProduct[[#This Row],[Quantity]]</f>
        <v>58</v>
      </c>
      <c r="F694">
        <f>_xlfn.XLOOKUP(tbl_OrderProduct[[#This Row],[OrderID]],tbl_Order[OrderID],tbl_Order[Order Year])</f>
        <v>2017</v>
      </c>
      <c r="G694" t="str">
        <f>_xlfn.XLOOKUP(tbl_OrderProduct[[#This Row],[OrderID]],tbl_Order[OrderID],tbl_Order[Order Month Name])</f>
        <v>Sep</v>
      </c>
      <c r="H694" t="str">
        <f>_xlfn.XLOOKUP(tbl_OrderProduct[[#This Row],[ProductID]],tbl_Product[ProductID],tbl_Product[ProductName])</f>
        <v>Welcome To … The Dashboard</v>
      </c>
      <c r="I694" t="str">
        <f>_xlfn.XLOOKUP(tbl_OrderProduct[[#This Row],[OrderID]],tbl_Order[OrderID],tbl_Order[CustomerID])</f>
        <v>CUST0742</v>
      </c>
    </row>
    <row r="695" spans="1:9" x14ac:dyDescent="0.4">
      <c r="A695" t="s">
        <v>452</v>
      </c>
      <c r="B695" t="s">
        <v>144</v>
      </c>
      <c r="C695" t="str">
        <f>_xlfn.XLOOKUP(tbl_OrderProduct[[#This Row],[ProductID]],tbl_Product[ProductID],tbl_Product[Category])</f>
        <v>Strategy</v>
      </c>
      <c r="D695">
        <v>2</v>
      </c>
      <c r="E695" s="3">
        <f>_xlfn.XLOOKUP(tbl_OrderProduct[[#This Row],[ProductID]],tbl_Product[ProductID],tbl_Product[ListPrice])*tbl_OrderProduct[[#This Row],[Quantity]]</f>
        <v>129.9</v>
      </c>
      <c r="F695">
        <f>_xlfn.XLOOKUP(tbl_OrderProduct[[#This Row],[OrderID]],tbl_Order[OrderID],tbl_Order[Order Year])</f>
        <v>2017</v>
      </c>
      <c r="G695" t="str">
        <f>_xlfn.XLOOKUP(tbl_OrderProduct[[#This Row],[OrderID]],tbl_Order[OrderID],tbl_Order[Order Month Name])</f>
        <v>Sep</v>
      </c>
      <c r="H695" t="str">
        <f>_xlfn.XLOOKUP(tbl_OrderProduct[[#This Row],[ProductID]],tbl_Product[ProductID],tbl_Product[ProductName])</f>
        <v>Between Two Spreadsheets</v>
      </c>
      <c r="I695" t="str">
        <f>_xlfn.XLOOKUP(tbl_OrderProduct[[#This Row],[OrderID]],tbl_Order[OrderID],tbl_Order[CustomerID])</f>
        <v>CUST0742</v>
      </c>
    </row>
    <row r="696" spans="1:9" x14ac:dyDescent="0.4">
      <c r="A696" t="s">
        <v>452</v>
      </c>
      <c r="B696" t="s">
        <v>157</v>
      </c>
      <c r="C696" t="str">
        <f>_xlfn.XLOOKUP(tbl_OrderProduct[[#This Row],[ProductID]],tbl_Product[ProductID],tbl_Product[Category])</f>
        <v>Strategy</v>
      </c>
      <c r="D696">
        <v>1</v>
      </c>
      <c r="E696" s="3">
        <f>_xlfn.XLOOKUP(tbl_OrderProduct[[#This Row],[ProductID]],tbl_Product[ProductID],tbl_Product[ListPrice])*tbl_OrderProduct[[#This Row],[Quantity]]</f>
        <v>47</v>
      </c>
      <c r="F696">
        <f>_xlfn.XLOOKUP(tbl_OrderProduct[[#This Row],[OrderID]],tbl_Order[OrderID],tbl_Order[Order Year])</f>
        <v>2017</v>
      </c>
      <c r="G696" t="str">
        <f>_xlfn.XLOOKUP(tbl_OrderProduct[[#This Row],[OrderID]],tbl_Order[OrderID],tbl_Order[Order Month Name])</f>
        <v>Sep</v>
      </c>
      <c r="H696" t="str">
        <f>_xlfn.XLOOKUP(tbl_OrderProduct[[#This Row],[ProductID]],tbl_Product[ProductID],tbl_Product[ProductName])</f>
        <v>A Dasboard Contrived</v>
      </c>
      <c r="I696" t="str">
        <f>_xlfn.XLOOKUP(tbl_OrderProduct[[#This Row],[OrderID]],tbl_Order[OrderID],tbl_Order[CustomerID])</f>
        <v>CUST0742</v>
      </c>
    </row>
    <row r="697" spans="1:9" x14ac:dyDescent="0.4">
      <c r="A697" t="s">
        <v>453</v>
      </c>
      <c r="B697" t="s">
        <v>7</v>
      </c>
      <c r="C697" t="str">
        <f>_xlfn.XLOOKUP(tbl_OrderProduct[[#This Row],[ProductID]],tbl_Product[ProductID],tbl_Product[Category])</f>
        <v>Strategy</v>
      </c>
      <c r="D697">
        <v>1</v>
      </c>
      <c r="E697" s="3">
        <f>_xlfn.XLOOKUP(tbl_OrderProduct[[#This Row],[ProductID]],tbl_Product[ProductID],tbl_Product[ListPrice])*tbl_OrderProduct[[#This Row],[Quantity]]</f>
        <v>53</v>
      </c>
      <c r="F697">
        <f>_xlfn.XLOOKUP(tbl_OrderProduct[[#This Row],[OrderID]],tbl_Order[OrderID],tbl_Order[Order Year])</f>
        <v>2017</v>
      </c>
      <c r="G697" t="str">
        <f>_xlfn.XLOOKUP(tbl_OrderProduct[[#This Row],[OrderID]],tbl_Order[OrderID],tbl_Order[Order Month Name])</f>
        <v>Sep</v>
      </c>
      <c r="H697" t="str">
        <f>_xlfn.XLOOKUP(tbl_OrderProduct[[#This Row],[ProductID]],tbl_Product[ProductID],tbl_Product[ProductName])</f>
        <v>Evercell</v>
      </c>
      <c r="I697" t="str">
        <f>_xlfn.XLOOKUP(tbl_OrderProduct[[#This Row],[OrderID]],tbl_Order[OrderID],tbl_Order[CustomerID])</f>
        <v>CUST0942</v>
      </c>
    </row>
    <row r="698" spans="1:9" x14ac:dyDescent="0.4">
      <c r="A698" t="s">
        <v>453</v>
      </c>
      <c r="B698" t="s">
        <v>8</v>
      </c>
      <c r="C698" t="str">
        <f>_xlfn.XLOOKUP(tbl_OrderProduct[[#This Row],[ProductID]],tbl_Product[ProductID],tbl_Product[Category])</f>
        <v>Adventure</v>
      </c>
      <c r="D698">
        <v>1</v>
      </c>
      <c r="E698" s="3">
        <f>_xlfn.XLOOKUP(tbl_OrderProduct[[#This Row],[ProductID]],tbl_Product[ProductID],tbl_Product[ListPrice])*tbl_OrderProduct[[#This Row],[Quantity]]</f>
        <v>54.5</v>
      </c>
      <c r="F698">
        <f>_xlfn.XLOOKUP(tbl_OrderProduct[[#This Row],[OrderID]],tbl_Order[OrderID],tbl_Order[Order Year])</f>
        <v>2017</v>
      </c>
      <c r="G698" t="str">
        <f>_xlfn.XLOOKUP(tbl_OrderProduct[[#This Row],[OrderID]],tbl_Order[OrderID],tbl_Order[Order Month Name])</f>
        <v>Sep</v>
      </c>
      <c r="H698" t="str">
        <f>_xlfn.XLOOKUP(tbl_OrderProduct[[#This Row],[ProductID]],tbl_Product[ProductID],tbl_Product[ProductName])</f>
        <v>Spreadsheets &amp; Sidequests</v>
      </c>
      <c r="I698" t="str">
        <f>_xlfn.XLOOKUP(tbl_OrderProduct[[#This Row],[OrderID]],tbl_Order[OrderID],tbl_Order[CustomerID])</f>
        <v>CUST0942</v>
      </c>
    </row>
    <row r="699" spans="1:9" x14ac:dyDescent="0.4">
      <c r="A699" t="s">
        <v>453</v>
      </c>
      <c r="B699" t="s">
        <v>160</v>
      </c>
      <c r="C699" t="str">
        <f>_xlfn.XLOOKUP(tbl_OrderProduct[[#This Row],[ProductID]],tbl_Product[ProductID],tbl_Product[Category])</f>
        <v>Co-op</v>
      </c>
      <c r="D699">
        <v>2</v>
      </c>
      <c r="E699" s="3">
        <f>_xlfn.XLOOKUP(tbl_OrderProduct[[#This Row],[ProductID]],tbl_Product[ProductID],tbl_Product[ListPrice])*tbl_OrderProduct[[#This Row],[Quantity]]</f>
        <v>76.98</v>
      </c>
      <c r="F699">
        <f>_xlfn.XLOOKUP(tbl_OrderProduct[[#This Row],[OrderID]],tbl_Order[OrderID],tbl_Order[Order Year])</f>
        <v>2017</v>
      </c>
      <c r="G699" t="str">
        <f>_xlfn.XLOOKUP(tbl_OrderProduct[[#This Row],[OrderID]],tbl_Order[OrderID],tbl_Order[Order Month Name])</f>
        <v>Sep</v>
      </c>
      <c r="H699" t="str">
        <f>_xlfn.XLOOKUP(tbl_OrderProduct[[#This Row],[ProductID]],tbl_Product[ProductID],tbl_Product[ProductName])</f>
        <v>Forbidden Functions</v>
      </c>
      <c r="I699" t="str">
        <f>_xlfn.XLOOKUP(tbl_OrderProduct[[#This Row],[OrderID]],tbl_Order[OrderID],tbl_Order[CustomerID])</f>
        <v>CUST0942</v>
      </c>
    </row>
    <row r="700" spans="1:9" x14ac:dyDescent="0.4">
      <c r="A700" t="s">
        <v>454</v>
      </c>
      <c r="B700" t="s">
        <v>152</v>
      </c>
      <c r="C700" t="str">
        <f>_xlfn.XLOOKUP(tbl_OrderProduct[[#This Row],[ProductID]],tbl_Product[ProductID],tbl_Product[Category])</f>
        <v>Party</v>
      </c>
      <c r="D700">
        <v>2</v>
      </c>
      <c r="E700" s="3">
        <f>_xlfn.XLOOKUP(tbl_OrderProduct[[#This Row],[ProductID]],tbl_Product[ProductID],tbl_Product[ListPrice])*tbl_OrderProduct[[#This Row],[Quantity]]</f>
        <v>119.9</v>
      </c>
      <c r="F700">
        <f>_xlfn.XLOOKUP(tbl_OrderProduct[[#This Row],[OrderID]],tbl_Order[OrderID],tbl_Order[Order Year])</f>
        <v>2017</v>
      </c>
      <c r="G700" t="str">
        <f>_xlfn.XLOOKUP(tbl_OrderProduct[[#This Row],[OrderID]],tbl_Order[OrderID],tbl_Order[Order Month Name])</f>
        <v>Sep</v>
      </c>
      <c r="H700" t="str">
        <f>_xlfn.XLOOKUP(tbl_OrderProduct[[#This Row],[ProductID]],tbl_Product[ProductID],tbl_Product[ProductName])</f>
        <v>Formulate!</v>
      </c>
      <c r="I700" t="str">
        <f>_xlfn.XLOOKUP(tbl_OrderProduct[[#This Row],[OrderID]],tbl_Order[OrderID],tbl_Order[CustomerID])</f>
        <v>CUST0109</v>
      </c>
    </row>
    <row r="701" spans="1:9" x14ac:dyDescent="0.4">
      <c r="A701" t="s">
        <v>455</v>
      </c>
      <c r="B701" t="s">
        <v>3</v>
      </c>
      <c r="C701" t="str">
        <f>_xlfn.XLOOKUP(tbl_OrderProduct[[#This Row],[ProductID]],tbl_Product[ProductID],tbl_Product[Category])</f>
        <v>Co-op</v>
      </c>
      <c r="D701">
        <v>1</v>
      </c>
      <c r="E701" s="3">
        <f>_xlfn.XLOOKUP(tbl_OrderProduct[[#This Row],[ProductID]],tbl_Product[ProductID],tbl_Product[ListPrice])*tbl_OrderProduct[[#This Row],[Quantity]]</f>
        <v>34.950000000000003</v>
      </c>
      <c r="F701">
        <f>_xlfn.XLOOKUP(tbl_OrderProduct[[#This Row],[OrderID]],tbl_Order[OrderID],tbl_Order[Order Year])</f>
        <v>2017</v>
      </c>
      <c r="G701" t="str">
        <f>_xlfn.XLOOKUP(tbl_OrderProduct[[#This Row],[OrderID]],tbl_Order[OrderID],tbl_Order[Order Month Name])</f>
        <v>Sep</v>
      </c>
      <c r="H701" t="str">
        <f>_xlfn.XLOOKUP(tbl_OrderProduct[[#This Row],[ProductID]],tbl_Product[ProductID],tbl_Product[ProductName])</f>
        <v>Pivot Panic!</v>
      </c>
      <c r="I701" t="str">
        <f>_xlfn.XLOOKUP(tbl_OrderProduct[[#This Row],[OrderID]],tbl_Order[OrderID],tbl_Order[CustomerID])</f>
        <v>CUST1224</v>
      </c>
    </row>
    <row r="702" spans="1:9" x14ac:dyDescent="0.4">
      <c r="A702" t="s">
        <v>455</v>
      </c>
      <c r="B702" t="s">
        <v>5</v>
      </c>
      <c r="C702" t="str">
        <f>_xlfn.XLOOKUP(tbl_OrderProduct[[#This Row],[ProductID]],tbl_Product[ProductID],tbl_Product[Category])</f>
        <v>Strategy</v>
      </c>
      <c r="D702">
        <v>1</v>
      </c>
      <c r="E702" s="3">
        <f>_xlfn.XLOOKUP(tbl_OrderProduct[[#This Row],[ProductID]],tbl_Product[ProductID],tbl_Product[ListPrice])*tbl_OrderProduct[[#This Row],[Quantity]]</f>
        <v>49.95</v>
      </c>
      <c r="F702">
        <f>_xlfn.XLOOKUP(tbl_OrderProduct[[#This Row],[OrderID]],tbl_Order[OrderID],tbl_Order[Order Year])</f>
        <v>2017</v>
      </c>
      <c r="G702" t="str">
        <f>_xlfn.XLOOKUP(tbl_OrderProduct[[#This Row],[OrderID]],tbl_Order[OrderID],tbl_Order[Order Month Name])</f>
        <v>Sep</v>
      </c>
      <c r="H702" t="str">
        <f>_xlfn.XLOOKUP(tbl_OrderProduct[[#This Row],[ProductID]],tbl_Product[ProductID],tbl_Product[ProductName])</f>
        <v>Power B.I. the Board Game</v>
      </c>
      <c r="I702" t="str">
        <f>_xlfn.XLOOKUP(tbl_OrderProduct[[#This Row],[OrderID]],tbl_Order[OrderID],tbl_Order[CustomerID])</f>
        <v>CUST1224</v>
      </c>
    </row>
    <row r="703" spans="1:9" x14ac:dyDescent="0.4">
      <c r="A703" t="s">
        <v>455</v>
      </c>
      <c r="B703" t="s">
        <v>131</v>
      </c>
      <c r="C703" t="str">
        <f>_xlfn.XLOOKUP(tbl_OrderProduct[[#This Row],[ProductID]],tbl_Product[ProductID],tbl_Product[Category])</f>
        <v>Strategy</v>
      </c>
      <c r="D703">
        <v>2</v>
      </c>
      <c r="E703" s="3">
        <f>_xlfn.XLOOKUP(tbl_OrderProduct[[#This Row],[ProductID]],tbl_Product[ProductID],tbl_Product[ListPrice])*tbl_OrderProduct[[#This Row],[Quantity]]</f>
        <v>98</v>
      </c>
      <c r="F703">
        <f>_xlfn.XLOOKUP(tbl_OrderProduct[[#This Row],[OrderID]],tbl_Order[OrderID],tbl_Order[Order Year])</f>
        <v>2017</v>
      </c>
      <c r="G703" t="str">
        <f>_xlfn.XLOOKUP(tbl_OrderProduct[[#This Row],[OrderID]],tbl_Order[OrderID],tbl_Order[Order Month Name])</f>
        <v>Sep</v>
      </c>
      <c r="H703" t="str">
        <f>_xlfn.XLOOKUP(tbl_OrderProduct[[#This Row],[ProductID]],tbl_Product[ProductID],tbl_Product[ProductName])</f>
        <v>7 Chart Wonders</v>
      </c>
      <c r="I703" t="str">
        <f>_xlfn.XLOOKUP(tbl_OrderProduct[[#This Row],[OrderID]],tbl_Order[OrderID],tbl_Order[CustomerID])</f>
        <v>CUST1224</v>
      </c>
    </row>
    <row r="704" spans="1:9" x14ac:dyDescent="0.4">
      <c r="A704" t="s">
        <v>456</v>
      </c>
      <c r="B704" t="s">
        <v>144</v>
      </c>
      <c r="C704" t="str">
        <f>_xlfn.XLOOKUP(tbl_OrderProduct[[#This Row],[ProductID]],tbl_Product[ProductID],tbl_Product[Category])</f>
        <v>Strategy</v>
      </c>
      <c r="D704">
        <v>1</v>
      </c>
      <c r="E704" s="3">
        <f>_xlfn.XLOOKUP(tbl_OrderProduct[[#This Row],[ProductID]],tbl_Product[ProductID],tbl_Product[ListPrice])*tbl_OrderProduct[[#This Row],[Quantity]]</f>
        <v>64.95</v>
      </c>
      <c r="F704">
        <f>_xlfn.XLOOKUP(tbl_OrderProduct[[#This Row],[OrderID]],tbl_Order[OrderID],tbl_Order[Order Year])</f>
        <v>2017</v>
      </c>
      <c r="G704" t="str">
        <f>_xlfn.XLOOKUP(tbl_OrderProduct[[#This Row],[OrderID]],tbl_Order[OrderID],tbl_Order[Order Month Name])</f>
        <v>Sep</v>
      </c>
      <c r="H704" t="str">
        <f>_xlfn.XLOOKUP(tbl_OrderProduct[[#This Row],[ProductID]],tbl_Product[ProductID],tbl_Product[ProductName])</f>
        <v>Between Two Spreadsheets</v>
      </c>
      <c r="I704" t="str">
        <f>_xlfn.XLOOKUP(tbl_OrderProduct[[#This Row],[OrderID]],tbl_Order[OrderID],tbl_Order[CustomerID])</f>
        <v>CUST1097</v>
      </c>
    </row>
    <row r="705" spans="1:9" x14ac:dyDescent="0.4">
      <c r="A705" t="s">
        <v>456</v>
      </c>
      <c r="B705" t="s">
        <v>8</v>
      </c>
      <c r="C705" t="str">
        <f>_xlfn.XLOOKUP(tbl_OrderProduct[[#This Row],[ProductID]],tbl_Product[ProductID],tbl_Product[Category])</f>
        <v>Adventure</v>
      </c>
      <c r="D705">
        <v>1</v>
      </c>
      <c r="E705" s="3">
        <f>_xlfn.XLOOKUP(tbl_OrderProduct[[#This Row],[ProductID]],tbl_Product[ProductID],tbl_Product[ListPrice])*tbl_OrderProduct[[#This Row],[Quantity]]</f>
        <v>54.5</v>
      </c>
      <c r="F705">
        <f>_xlfn.XLOOKUP(tbl_OrderProduct[[#This Row],[OrderID]],tbl_Order[OrderID],tbl_Order[Order Year])</f>
        <v>2017</v>
      </c>
      <c r="G705" t="str">
        <f>_xlfn.XLOOKUP(tbl_OrderProduct[[#This Row],[OrderID]],tbl_Order[OrderID],tbl_Order[Order Month Name])</f>
        <v>Sep</v>
      </c>
      <c r="H705" t="str">
        <f>_xlfn.XLOOKUP(tbl_OrderProduct[[#This Row],[ProductID]],tbl_Product[ProductID],tbl_Product[ProductName])</f>
        <v>Spreadsheets &amp; Sidequests</v>
      </c>
      <c r="I705" t="str">
        <f>_xlfn.XLOOKUP(tbl_OrderProduct[[#This Row],[OrderID]],tbl_Order[OrderID],tbl_Order[CustomerID])</f>
        <v>CUST1097</v>
      </c>
    </row>
    <row r="706" spans="1:9" x14ac:dyDescent="0.4">
      <c r="A706" t="s">
        <v>456</v>
      </c>
      <c r="B706" t="s">
        <v>140</v>
      </c>
      <c r="C706" t="str">
        <f>_xlfn.XLOOKUP(tbl_OrderProduct[[#This Row],[ProductID]],tbl_Product[ProductID],tbl_Product[Category])</f>
        <v>Strategy</v>
      </c>
      <c r="D706">
        <v>1</v>
      </c>
      <c r="E706" s="3">
        <f>_xlfn.XLOOKUP(tbl_OrderProduct[[#This Row],[ProductID]],tbl_Product[ProductID],tbl_Product[ListPrice])*tbl_OrderProduct[[#This Row],[Quantity]]</f>
        <v>63.49</v>
      </c>
      <c r="F706">
        <f>_xlfn.XLOOKUP(tbl_OrderProduct[[#This Row],[OrderID]],tbl_Order[OrderID],tbl_Order[Order Year])</f>
        <v>2017</v>
      </c>
      <c r="G706" t="str">
        <f>_xlfn.XLOOKUP(tbl_OrderProduct[[#This Row],[OrderID]],tbl_Order[OrderID],tbl_Order[Order Month Name])</f>
        <v>Sep</v>
      </c>
      <c r="H706" t="str">
        <f>_xlfn.XLOOKUP(tbl_OrderProduct[[#This Row],[ProductID]],tbl_Product[ProductID],tbl_Product[ProductName])</f>
        <v>The Castles of Mad King Lambda</v>
      </c>
      <c r="I706" t="str">
        <f>_xlfn.XLOOKUP(tbl_OrderProduct[[#This Row],[OrderID]],tbl_Order[OrderID],tbl_Order[CustomerID])</f>
        <v>CUST1097</v>
      </c>
    </row>
    <row r="707" spans="1:9" x14ac:dyDescent="0.4">
      <c r="A707" t="s">
        <v>457</v>
      </c>
      <c r="B707" t="s">
        <v>4</v>
      </c>
      <c r="C707" t="str">
        <f>_xlfn.XLOOKUP(tbl_OrderProduct[[#This Row],[ProductID]],tbl_Product[ProductID],tbl_Product[Category])</f>
        <v>Strategy</v>
      </c>
      <c r="D707">
        <v>1</v>
      </c>
      <c r="E707" s="3">
        <f>_xlfn.XLOOKUP(tbl_OrderProduct[[#This Row],[ProductID]],tbl_Product[ProductID],tbl_Product[ListPrice])*tbl_OrderProduct[[#This Row],[Quantity]]</f>
        <v>34.99</v>
      </c>
      <c r="F707">
        <f>_xlfn.XLOOKUP(tbl_OrderProduct[[#This Row],[OrderID]],tbl_Order[OrderID],tbl_Order[Order Year])</f>
        <v>2017</v>
      </c>
      <c r="G707" t="str">
        <f>_xlfn.XLOOKUP(tbl_OrderProduct[[#This Row],[OrderID]],tbl_Order[OrderID],tbl_Order[Order Month Name])</f>
        <v>Sep</v>
      </c>
      <c r="H707" t="str">
        <f>_xlfn.XLOOKUP(tbl_OrderProduct[[#This Row],[ProductID]],tbl_Product[ProductID],tbl_Product[ProductName])</f>
        <v>Root Cause Analysis</v>
      </c>
      <c r="I707" t="str">
        <f>_xlfn.XLOOKUP(tbl_OrderProduct[[#This Row],[OrderID]],tbl_Order[OrderID],tbl_Order[CustomerID])</f>
        <v>CUST0742</v>
      </c>
    </row>
    <row r="708" spans="1:9" x14ac:dyDescent="0.4">
      <c r="A708" t="s">
        <v>457</v>
      </c>
      <c r="B708" t="s">
        <v>140</v>
      </c>
      <c r="C708" t="str">
        <f>_xlfn.XLOOKUP(tbl_OrderProduct[[#This Row],[ProductID]],tbl_Product[ProductID],tbl_Product[Category])</f>
        <v>Strategy</v>
      </c>
      <c r="D708">
        <v>1</v>
      </c>
      <c r="E708" s="3">
        <f>_xlfn.XLOOKUP(tbl_OrderProduct[[#This Row],[ProductID]],tbl_Product[ProductID],tbl_Product[ListPrice])*tbl_OrderProduct[[#This Row],[Quantity]]</f>
        <v>63.49</v>
      </c>
      <c r="F708">
        <f>_xlfn.XLOOKUP(tbl_OrderProduct[[#This Row],[OrderID]],tbl_Order[OrderID],tbl_Order[Order Year])</f>
        <v>2017</v>
      </c>
      <c r="G708" t="str">
        <f>_xlfn.XLOOKUP(tbl_OrderProduct[[#This Row],[OrderID]],tbl_Order[OrderID],tbl_Order[Order Month Name])</f>
        <v>Sep</v>
      </c>
      <c r="H708" t="str">
        <f>_xlfn.XLOOKUP(tbl_OrderProduct[[#This Row],[ProductID]],tbl_Product[ProductID],tbl_Product[ProductName])</f>
        <v>The Castles of Mad King Lambda</v>
      </c>
      <c r="I708" t="str">
        <f>_xlfn.XLOOKUP(tbl_OrderProduct[[#This Row],[OrderID]],tbl_Order[OrderID],tbl_Order[CustomerID])</f>
        <v>CUST0742</v>
      </c>
    </row>
    <row r="709" spans="1:9" x14ac:dyDescent="0.4">
      <c r="A709" t="s">
        <v>457</v>
      </c>
      <c r="B709" t="s">
        <v>157</v>
      </c>
      <c r="C709" t="str">
        <f>_xlfn.XLOOKUP(tbl_OrderProduct[[#This Row],[ProductID]],tbl_Product[ProductID],tbl_Product[Category])</f>
        <v>Strategy</v>
      </c>
      <c r="D709">
        <v>1</v>
      </c>
      <c r="E709" s="3">
        <f>_xlfn.XLOOKUP(tbl_OrderProduct[[#This Row],[ProductID]],tbl_Product[ProductID],tbl_Product[ListPrice])*tbl_OrderProduct[[#This Row],[Quantity]]</f>
        <v>47</v>
      </c>
      <c r="F709">
        <f>_xlfn.XLOOKUP(tbl_OrderProduct[[#This Row],[OrderID]],tbl_Order[OrderID],tbl_Order[Order Year])</f>
        <v>2017</v>
      </c>
      <c r="G709" t="str">
        <f>_xlfn.XLOOKUP(tbl_OrderProduct[[#This Row],[OrderID]],tbl_Order[OrderID],tbl_Order[Order Month Name])</f>
        <v>Sep</v>
      </c>
      <c r="H709" t="str">
        <f>_xlfn.XLOOKUP(tbl_OrderProduct[[#This Row],[ProductID]],tbl_Product[ProductID],tbl_Product[ProductName])</f>
        <v>A Dasboard Contrived</v>
      </c>
      <c r="I709" t="str">
        <f>_xlfn.XLOOKUP(tbl_OrderProduct[[#This Row],[OrderID]],tbl_Order[OrderID],tbl_Order[CustomerID])</f>
        <v>CUST0742</v>
      </c>
    </row>
    <row r="710" spans="1:9" x14ac:dyDescent="0.4">
      <c r="A710" t="s">
        <v>457</v>
      </c>
      <c r="B710" t="s">
        <v>2</v>
      </c>
      <c r="C710" t="str">
        <f>_xlfn.XLOOKUP(tbl_OrderProduct[[#This Row],[ProductID]],tbl_Product[ProductID],tbl_Product[Category])</f>
        <v>Strategy</v>
      </c>
      <c r="D710">
        <v>1</v>
      </c>
      <c r="E710" s="3">
        <f>_xlfn.XLOOKUP(tbl_OrderProduct[[#This Row],[ProductID]],tbl_Product[ProductID],tbl_Product[ListPrice])*tbl_OrderProduct[[#This Row],[Quantity]]</f>
        <v>12.95</v>
      </c>
      <c r="F710">
        <f>_xlfn.XLOOKUP(tbl_OrderProduct[[#This Row],[OrderID]],tbl_Order[OrderID],tbl_Order[Order Year])</f>
        <v>2017</v>
      </c>
      <c r="G710" t="str">
        <f>_xlfn.XLOOKUP(tbl_OrderProduct[[#This Row],[OrderID]],tbl_Order[OrderID],tbl_Order[Order Month Name])</f>
        <v>Sep</v>
      </c>
      <c r="H710" t="str">
        <f>_xlfn.XLOOKUP(tbl_OrderProduct[[#This Row],[ProductID]],tbl_Product[ProductID],tbl_Product[ProductName])</f>
        <v>DAX Machina</v>
      </c>
      <c r="I710" t="str">
        <f>_xlfn.XLOOKUP(tbl_OrderProduct[[#This Row],[OrderID]],tbl_Order[OrderID],tbl_Order[CustomerID])</f>
        <v>CUST0742</v>
      </c>
    </row>
    <row r="711" spans="1:9" x14ac:dyDescent="0.4">
      <c r="A711" t="s">
        <v>457</v>
      </c>
      <c r="B711" t="s">
        <v>6</v>
      </c>
      <c r="C711" t="str">
        <f>_xlfn.XLOOKUP(tbl_OrderProduct[[#This Row],[ProductID]],tbl_Product[ProductID],tbl_Product[Category])</f>
        <v>Adventure</v>
      </c>
      <c r="D711">
        <v>2</v>
      </c>
      <c r="E711" s="3">
        <f>_xlfn.XLOOKUP(tbl_OrderProduct[[#This Row],[ProductID]],tbl_Product[ProductID],tbl_Product[ListPrice])*tbl_OrderProduct[[#This Row],[Quantity]]</f>
        <v>34</v>
      </c>
      <c r="F711">
        <f>_xlfn.XLOOKUP(tbl_OrderProduct[[#This Row],[OrderID]],tbl_Order[OrderID],tbl_Order[Order Year])</f>
        <v>2017</v>
      </c>
      <c r="G711" t="str">
        <f>_xlfn.XLOOKUP(tbl_OrderProduct[[#This Row],[OrderID]],tbl_Order[OrderID],tbl_Order[Order Month Name])</f>
        <v>Sep</v>
      </c>
      <c r="H711" t="str">
        <f>_xlfn.XLOOKUP(tbl_OrderProduct[[#This Row],[ProductID]],tbl_Product[ProductID],tbl_Product[ProductName])</f>
        <v>Pivot &amp; Paper</v>
      </c>
      <c r="I711" t="str">
        <f>_xlfn.XLOOKUP(tbl_OrderProduct[[#This Row],[OrderID]],tbl_Order[OrderID],tbl_Order[CustomerID])</f>
        <v>CUST0742</v>
      </c>
    </row>
    <row r="712" spans="1:9" x14ac:dyDescent="0.4">
      <c r="A712" t="s">
        <v>458</v>
      </c>
      <c r="B712" t="s">
        <v>155</v>
      </c>
      <c r="C712" t="str">
        <f>_xlfn.XLOOKUP(tbl_OrderProduct[[#This Row],[ProductID]],tbl_Product[ProductID],tbl_Product[Category])</f>
        <v>Strategy</v>
      </c>
      <c r="D712">
        <v>1</v>
      </c>
      <c r="E712" s="3">
        <f>_xlfn.XLOOKUP(tbl_OrderProduct[[#This Row],[ProductID]],tbl_Product[ProductID],tbl_Product[ListPrice])*tbl_OrderProduct[[#This Row],[Quantity]]</f>
        <v>27</v>
      </c>
      <c r="F712">
        <f>_xlfn.XLOOKUP(tbl_OrderProduct[[#This Row],[OrderID]],tbl_Order[OrderID],tbl_Order[Order Year])</f>
        <v>2017</v>
      </c>
      <c r="G712" t="str">
        <f>_xlfn.XLOOKUP(tbl_OrderProduct[[#This Row],[OrderID]],tbl_Order[OrderID],tbl_Order[Order Month Name])</f>
        <v>Sep</v>
      </c>
      <c r="H712" t="str">
        <f>_xlfn.XLOOKUP(tbl_OrderProduct[[#This Row],[ProductID]],tbl_Product[ProductID],tbl_Product[ProductName])</f>
        <v>Depreciation Trail</v>
      </c>
      <c r="I712" t="str">
        <f>_xlfn.XLOOKUP(tbl_OrderProduct[[#This Row],[OrderID]],tbl_Order[OrderID],tbl_Order[CustomerID])</f>
        <v>CUST1101</v>
      </c>
    </row>
    <row r="713" spans="1:9" x14ac:dyDescent="0.4">
      <c r="A713" t="s">
        <v>458</v>
      </c>
      <c r="B713" t="s">
        <v>150</v>
      </c>
      <c r="C713" t="str">
        <f>_xlfn.XLOOKUP(tbl_OrderProduct[[#This Row],[ProductID]],tbl_Product[ProductID],tbl_Product[Category])</f>
        <v>Party</v>
      </c>
      <c r="D713">
        <v>1</v>
      </c>
      <c r="E713" s="3">
        <f>_xlfn.XLOOKUP(tbl_OrderProduct[[#This Row],[ProductID]],tbl_Product[ProductID],tbl_Product[ListPrice])*tbl_OrderProduct[[#This Row],[Quantity]]</f>
        <v>35</v>
      </c>
      <c r="F713">
        <f>_xlfn.XLOOKUP(tbl_OrderProduct[[#This Row],[OrderID]],tbl_Order[OrderID],tbl_Order[Order Year])</f>
        <v>2017</v>
      </c>
      <c r="G713" t="str">
        <f>_xlfn.XLOOKUP(tbl_OrderProduct[[#This Row],[OrderID]],tbl_Order[OrderID],tbl_Order[Order Month Name])</f>
        <v>Sep</v>
      </c>
      <c r="H713" t="str">
        <f>_xlfn.XLOOKUP(tbl_OrderProduct[[#This Row],[ProductID]],tbl_Product[ProductID],tbl_Product[ProductName])</f>
        <v>Data: The Resistance</v>
      </c>
      <c r="I713" t="str">
        <f>_xlfn.XLOOKUP(tbl_OrderProduct[[#This Row],[OrderID]],tbl_Order[OrderID],tbl_Order[CustomerID])</f>
        <v>CUST1101</v>
      </c>
    </row>
    <row r="714" spans="1:9" x14ac:dyDescent="0.4">
      <c r="A714" t="s">
        <v>459</v>
      </c>
      <c r="B714" t="s">
        <v>152</v>
      </c>
      <c r="C714" t="str">
        <f>_xlfn.XLOOKUP(tbl_OrderProduct[[#This Row],[ProductID]],tbl_Product[ProductID],tbl_Product[Category])</f>
        <v>Party</v>
      </c>
      <c r="D714">
        <v>2</v>
      </c>
      <c r="E714" s="3">
        <f>_xlfn.XLOOKUP(tbl_OrderProduct[[#This Row],[ProductID]],tbl_Product[ProductID],tbl_Product[ListPrice])*tbl_OrderProduct[[#This Row],[Quantity]]</f>
        <v>119.9</v>
      </c>
      <c r="F714">
        <f>_xlfn.XLOOKUP(tbl_OrderProduct[[#This Row],[OrderID]],tbl_Order[OrderID],tbl_Order[Order Year])</f>
        <v>2017</v>
      </c>
      <c r="G714" t="str">
        <f>_xlfn.XLOOKUP(tbl_OrderProduct[[#This Row],[OrderID]],tbl_Order[OrderID],tbl_Order[Order Month Name])</f>
        <v>Sep</v>
      </c>
      <c r="H714" t="str">
        <f>_xlfn.XLOOKUP(tbl_OrderProduct[[#This Row],[ProductID]],tbl_Product[ProductID],tbl_Product[ProductName])</f>
        <v>Formulate!</v>
      </c>
      <c r="I714" t="str">
        <f>_xlfn.XLOOKUP(tbl_OrderProduct[[#This Row],[OrderID]],tbl_Order[OrderID],tbl_Order[CustomerID])</f>
        <v>CUST1086</v>
      </c>
    </row>
    <row r="715" spans="1:9" x14ac:dyDescent="0.4">
      <c r="A715" t="s">
        <v>459</v>
      </c>
      <c r="B715" t="s">
        <v>7</v>
      </c>
      <c r="C715" t="str">
        <f>_xlfn.XLOOKUP(tbl_OrderProduct[[#This Row],[ProductID]],tbl_Product[ProductID],tbl_Product[Category])</f>
        <v>Strategy</v>
      </c>
      <c r="D715">
        <v>2</v>
      </c>
      <c r="E715" s="3">
        <f>_xlfn.XLOOKUP(tbl_OrderProduct[[#This Row],[ProductID]],tbl_Product[ProductID],tbl_Product[ListPrice])*tbl_OrderProduct[[#This Row],[Quantity]]</f>
        <v>106</v>
      </c>
      <c r="F715">
        <f>_xlfn.XLOOKUP(tbl_OrderProduct[[#This Row],[OrderID]],tbl_Order[OrderID],tbl_Order[Order Year])</f>
        <v>2017</v>
      </c>
      <c r="G715" t="str">
        <f>_xlfn.XLOOKUP(tbl_OrderProduct[[#This Row],[OrderID]],tbl_Order[OrderID],tbl_Order[Order Month Name])</f>
        <v>Sep</v>
      </c>
      <c r="H715" t="str">
        <f>_xlfn.XLOOKUP(tbl_OrderProduct[[#This Row],[ProductID]],tbl_Product[ProductID],tbl_Product[ProductName])</f>
        <v>Evercell</v>
      </c>
      <c r="I715" t="str">
        <f>_xlfn.XLOOKUP(tbl_OrderProduct[[#This Row],[OrderID]],tbl_Order[OrderID],tbl_Order[CustomerID])</f>
        <v>CUST1086</v>
      </c>
    </row>
    <row r="716" spans="1:9" x14ac:dyDescent="0.4">
      <c r="A716" t="s">
        <v>459</v>
      </c>
      <c r="B716" t="s">
        <v>8</v>
      </c>
      <c r="C716" t="str">
        <f>_xlfn.XLOOKUP(tbl_OrderProduct[[#This Row],[ProductID]],tbl_Product[ProductID],tbl_Product[Category])</f>
        <v>Adventure</v>
      </c>
      <c r="D716">
        <v>1</v>
      </c>
      <c r="E716" s="3">
        <f>_xlfn.XLOOKUP(tbl_OrderProduct[[#This Row],[ProductID]],tbl_Product[ProductID],tbl_Product[ListPrice])*tbl_OrderProduct[[#This Row],[Quantity]]</f>
        <v>54.5</v>
      </c>
      <c r="F716">
        <f>_xlfn.XLOOKUP(tbl_OrderProduct[[#This Row],[OrderID]],tbl_Order[OrderID],tbl_Order[Order Year])</f>
        <v>2017</v>
      </c>
      <c r="G716" t="str">
        <f>_xlfn.XLOOKUP(tbl_OrderProduct[[#This Row],[OrderID]],tbl_Order[OrderID],tbl_Order[Order Month Name])</f>
        <v>Sep</v>
      </c>
      <c r="H716" t="str">
        <f>_xlfn.XLOOKUP(tbl_OrderProduct[[#This Row],[ProductID]],tbl_Product[ProductID],tbl_Product[ProductName])</f>
        <v>Spreadsheets &amp; Sidequests</v>
      </c>
      <c r="I716" t="str">
        <f>_xlfn.XLOOKUP(tbl_OrderProduct[[#This Row],[OrderID]],tbl_Order[OrderID],tbl_Order[CustomerID])</f>
        <v>CUST1086</v>
      </c>
    </row>
    <row r="717" spans="1:9" x14ac:dyDescent="0.4">
      <c r="A717" t="s">
        <v>459</v>
      </c>
      <c r="B717" t="s">
        <v>138</v>
      </c>
      <c r="C717" t="str">
        <f>_xlfn.XLOOKUP(tbl_OrderProduct[[#This Row],[ProductID]],tbl_Product[ProductID],tbl_Product[Category])</f>
        <v>Classic</v>
      </c>
      <c r="D717">
        <v>1</v>
      </c>
      <c r="E717" s="3">
        <f>_xlfn.XLOOKUP(tbl_OrderProduct[[#This Row],[ProductID]],tbl_Product[ProductID],tbl_Product[ListPrice])*tbl_OrderProduct[[#This Row],[Quantity]]</f>
        <v>62</v>
      </c>
      <c r="F717">
        <f>_xlfn.XLOOKUP(tbl_OrderProduct[[#This Row],[OrderID]],tbl_Order[OrderID],tbl_Order[Order Year])</f>
        <v>2017</v>
      </c>
      <c r="G717" t="str">
        <f>_xlfn.XLOOKUP(tbl_OrderProduct[[#This Row],[OrderID]],tbl_Order[OrderID],tbl_Order[Order Month Name])</f>
        <v>Sep</v>
      </c>
      <c r="H717" t="str">
        <f>_xlfn.XLOOKUP(tbl_OrderProduct[[#This Row],[ProductID]],tbl_Product[ProductID],tbl_Product[ProductName])</f>
        <v>YahtSheets</v>
      </c>
      <c r="I717" t="str">
        <f>_xlfn.XLOOKUP(tbl_OrderProduct[[#This Row],[OrderID]],tbl_Order[OrderID],tbl_Order[CustomerID])</f>
        <v>CUST1086</v>
      </c>
    </row>
    <row r="718" spans="1:9" x14ac:dyDescent="0.4">
      <c r="A718" t="s">
        <v>460</v>
      </c>
      <c r="B718" t="s">
        <v>136</v>
      </c>
      <c r="C718" t="str">
        <f>_xlfn.XLOOKUP(tbl_OrderProduct[[#This Row],[ProductID]],tbl_Product[ProductID],tbl_Product[Category])</f>
        <v>Party</v>
      </c>
      <c r="D718">
        <v>1</v>
      </c>
      <c r="E718" s="3">
        <f>_xlfn.XLOOKUP(tbl_OrderProduct[[#This Row],[ProductID]],tbl_Product[ProductID],tbl_Product[ListPrice])*tbl_OrderProduct[[#This Row],[Quantity]]</f>
        <v>33</v>
      </c>
      <c r="F718">
        <f>_xlfn.XLOOKUP(tbl_OrderProduct[[#This Row],[OrderID]],tbl_Order[OrderID],tbl_Order[Order Year])</f>
        <v>2017</v>
      </c>
      <c r="G718" t="str">
        <f>_xlfn.XLOOKUP(tbl_OrderProduct[[#This Row],[OrderID]],tbl_Order[OrderID],tbl_Order[Order Month Name])</f>
        <v>Sep</v>
      </c>
      <c r="H718" t="str">
        <f>_xlfn.XLOOKUP(tbl_OrderProduct[[#This Row],[ProductID]],tbl_Product[ProductID],tbl_Product[ProductName])</f>
        <v>Don't Split the Data</v>
      </c>
      <c r="I718" t="str">
        <f>_xlfn.XLOOKUP(tbl_OrderProduct[[#This Row],[OrderID]],tbl_Order[OrderID],tbl_Order[CustomerID])</f>
        <v>CUST1196</v>
      </c>
    </row>
    <row r="719" spans="1:9" x14ac:dyDescent="0.4">
      <c r="A719" t="s">
        <v>460</v>
      </c>
      <c r="B719" t="s">
        <v>158</v>
      </c>
      <c r="C719" t="str">
        <f>_xlfn.XLOOKUP(tbl_OrderProduct[[#This Row],[ProductID]],tbl_Product[ProductID],tbl_Product[Category])</f>
        <v>Classic</v>
      </c>
      <c r="D719">
        <v>1</v>
      </c>
      <c r="E719" s="3">
        <f>_xlfn.XLOOKUP(tbl_OrderProduct[[#This Row],[ProductID]],tbl_Product[ProductID],tbl_Product[ListPrice])*tbl_OrderProduct[[#This Row],[Quantity]]</f>
        <v>45</v>
      </c>
      <c r="F719">
        <f>_xlfn.XLOOKUP(tbl_OrderProduct[[#This Row],[OrderID]],tbl_Order[OrderID],tbl_Order[Order Year])</f>
        <v>2017</v>
      </c>
      <c r="G719" t="str">
        <f>_xlfn.XLOOKUP(tbl_OrderProduct[[#This Row],[OrderID]],tbl_Order[OrderID],tbl_Order[Order Month Name])</f>
        <v>Sep</v>
      </c>
      <c r="H719" t="str">
        <f>_xlfn.XLOOKUP(tbl_OrderProduct[[#This Row],[ProductID]],tbl_Product[ProductID],tbl_Product[ProductName])</f>
        <v>Carcassone: Financial Quarters</v>
      </c>
      <c r="I719" t="str">
        <f>_xlfn.XLOOKUP(tbl_OrderProduct[[#This Row],[OrderID]],tbl_Order[OrderID],tbl_Order[CustomerID])</f>
        <v>CUST1196</v>
      </c>
    </row>
    <row r="720" spans="1:9" x14ac:dyDescent="0.4">
      <c r="A720" t="s">
        <v>460</v>
      </c>
      <c r="B720" t="s">
        <v>147</v>
      </c>
      <c r="C720" t="str">
        <f>_xlfn.XLOOKUP(tbl_OrderProduct[[#This Row],[ProductID]],tbl_Product[ProductID],tbl_Product[Category])</f>
        <v>Classic</v>
      </c>
      <c r="D720">
        <v>1</v>
      </c>
      <c r="E720" s="3">
        <f>_xlfn.XLOOKUP(tbl_OrderProduct[[#This Row],[ProductID]],tbl_Product[ProductID],tbl_Product[ListPrice])*tbl_OrderProduct[[#This Row],[Quantity]]</f>
        <v>40.950000000000003</v>
      </c>
      <c r="F720">
        <f>_xlfn.XLOOKUP(tbl_OrderProduct[[#This Row],[OrderID]],tbl_Order[OrderID],tbl_Order[Order Year])</f>
        <v>2017</v>
      </c>
      <c r="G720" t="str">
        <f>_xlfn.XLOOKUP(tbl_OrderProduct[[#This Row],[OrderID]],tbl_Order[OrderID],tbl_Order[Order Month Name])</f>
        <v>Sep</v>
      </c>
      <c r="H720" t="str">
        <f>_xlfn.XLOOKUP(tbl_OrderProduct[[#This Row],[ProductID]],tbl_Product[ProductID],tbl_Product[ProductName])</f>
        <v>Formula Scrabble</v>
      </c>
      <c r="I720" t="str">
        <f>_xlfn.XLOOKUP(tbl_OrderProduct[[#This Row],[OrderID]],tbl_Order[OrderID],tbl_Order[CustomerID])</f>
        <v>CUST1196</v>
      </c>
    </row>
    <row r="721" spans="1:9" x14ac:dyDescent="0.4">
      <c r="A721" t="s">
        <v>460</v>
      </c>
      <c r="B721" t="s">
        <v>7</v>
      </c>
      <c r="C721" t="str">
        <f>_xlfn.XLOOKUP(tbl_OrderProduct[[#This Row],[ProductID]],tbl_Product[ProductID],tbl_Product[Category])</f>
        <v>Strategy</v>
      </c>
      <c r="D721">
        <v>1</v>
      </c>
      <c r="E721" s="3">
        <f>_xlfn.XLOOKUP(tbl_OrderProduct[[#This Row],[ProductID]],tbl_Product[ProductID],tbl_Product[ListPrice])*tbl_OrderProduct[[#This Row],[Quantity]]</f>
        <v>53</v>
      </c>
      <c r="F721">
        <f>_xlfn.XLOOKUP(tbl_OrderProduct[[#This Row],[OrderID]],tbl_Order[OrderID],tbl_Order[Order Year])</f>
        <v>2017</v>
      </c>
      <c r="G721" t="str">
        <f>_xlfn.XLOOKUP(tbl_OrderProduct[[#This Row],[OrderID]],tbl_Order[OrderID],tbl_Order[Order Month Name])</f>
        <v>Sep</v>
      </c>
      <c r="H721" t="str">
        <f>_xlfn.XLOOKUP(tbl_OrderProduct[[#This Row],[ProductID]],tbl_Product[ProductID],tbl_Product[ProductName])</f>
        <v>Evercell</v>
      </c>
      <c r="I721" t="str">
        <f>_xlfn.XLOOKUP(tbl_OrderProduct[[#This Row],[OrderID]],tbl_Order[OrderID],tbl_Order[CustomerID])</f>
        <v>CUST1196</v>
      </c>
    </row>
    <row r="722" spans="1:9" x14ac:dyDescent="0.4">
      <c r="A722" t="s">
        <v>461</v>
      </c>
      <c r="B722" t="s">
        <v>147</v>
      </c>
      <c r="C722" t="str">
        <f>_xlfn.XLOOKUP(tbl_OrderProduct[[#This Row],[ProductID]],tbl_Product[ProductID],tbl_Product[Category])</f>
        <v>Classic</v>
      </c>
      <c r="D722">
        <v>1</v>
      </c>
      <c r="E722" s="3">
        <f>_xlfn.XLOOKUP(tbl_OrderProduct[[#This Row],[ProductID]],tbl_Product[ProductID],tbl_Product[ListPrice])*tbl_OrderProduct[[#This Row],[Quantity]]</f>
        <v>40.950000000000003</v>
      </c>
      <c r="F722">
        <f>_xlfn.XLOOKUP(tbl_OrderProduct[[#This Row],[OrderID]],tbl_Order[OrderID],tbl_Order[Order Year])</f>
        <v>2017</v>
      </c>
      <c r="G722" t="str">
        <f>_xlfn.XLOOKUP(tbl_OrderProduct[[#This Row],[OrderID]],tbl_Order[OrderID],tbl_Order[Order Month Name])</f>
        <v>Sep</v>
      </c>
      <c r="H722" t="str">
        <f>_xlfn.XLOOKUP(tbl_OrderProduct[[#This Row],[ProductID]],tbl_Product[ProductID],tbl_Product[ProductName])</f>
        <v>Formula Scrabble</v>
      </c>
      <c r="I722" t="str">
        <f>_xlfn.XLOOKUP(tbl_OrderProduct[[#This Row],[OrderID]],tbl_Order[OrderID],tbl_Order[CustomerID])</f>
        <v>CUST0985</v>
      </c>
    </row>
    <row r="723" spans="1:9" x14ac:dyDescent="0.4">
      <c r="A723" t="s">
        <v>461</v>
      </c>
      <c r="B723" t="s">
        <v>129</v>
      </c>
      <c r="C723" t="str">
        <f>_xlfn.XLOOKUP(tbl_OrderProduct[[#This Row],[ProductID]],tbl_Product[ProductID],tbl_Product[Category])</f>
        <v>Party</v>
      </c>
      <c r="D723">
        <v>1</v>
      </c>
      <c r="E723" s="3">
        <f>_xlfn.XLOOKUP(tbl_OrderProduct[[#This Row],[ProductID]],tbl_Product[ProductID],tbl_Product[ListPrice])*tbl_OrderProduct[[#This Row],[Quantity]]</f>
        <v>49.49</v>
      </c>
      <c r="F723">
        <f>_xlfn.XLOOKUP(tbl_OrderProduct[[#This Row],[OrderID]],tbl_Order[OrderID],tbl_Order[Order Year])</f>
        <v>2017</v>
      </c>
      <c r="G723" t="str">
        <f>_xlfn.XLOOKUP(tbl_OrderProduct[[#This Row],[OrderID]],tbl_Order[OrderID],tbl_Order[Order Month Name])</f>
        <v>Sep</v>
      </c>
      <c r="H723" t="str">
        <f>_xlfn.XLOOKUP(tbl_OrderProduct[[#This Row],[ProductID]],tbl_Product[ProductID],tbl_Product[ProductName])</f>
        <v>Fieldnames</v>
      </c>
      <c r="I723" t="str">
        <f>_xlfn.XLOOKUP(tbl_OrderProduct[[#This Row],[OrderID]],tbl_Order[OrderID],tbl_Order[CustomerID])</f>
        <v>CUST0985</v>
      </c>
    </row>
    <row r="724" spans="1:9" x14ac:dyDescent="0.4">
      <c r="A724" t="s">
        <v>462</v>
      </c>
      <c r="B724" t="s">
        <v>146</v>
      </c>
      <c r="C724" t="str">
        <f>_xlfn.XLOOKUP(tbl_OrderProduct[[#This Row],[ProductID]],tbl_Product[ProductID],tbl_Product[Category])</f>
        <v>Strategy</v>
      </c>
      <c r="D724">
        <v>2</v>
      </c>
      <c r="E724" s="3">
        <f>_xlfn.XLOOKUP(tbl_OrderProduct[[#This Row],[ProductID]],tbl_Product[ProductID],tbl_Product[ListPrice])*tbl_OrderProduct[[#This Row],[Quantity]]</f>
        <v>98.98</v>
      </c>
      <c r="F724">
        <f>_xlfn.XLOOKUP(tbl_OrderProduct[[#This Row],[OrderID]],tbl_Order[OrderID],tbl_Order[Order Year])</f>
        <v>2017</v>
      </c>
      <c r="G724" t="str">
        <f>_xlfn.XLOOKUP(tbl_OrderProduct[[#This Row],[OrderID]],tbl_Order[OrderID],tbl_Order[Order Month Name])</f>
        <v>Sep</v>
      </c>
      <c r="H724" t="str">
        <f>_xlfn.XLOOKUP(tbl_OrderProduct[[#This Row],[ProductID]],tbl_Product[ProductID],tbl_Product[ProductName])</f>
        <v>Terraforming Tableau</v>
      </c>
      <c r="I724" t="str">
        <f>_xlfn.XLOOKUP(tbl_OrderProduct[[#This Row],[OrderID]],tbl_Order[OrderID],tbl_Order[CustomerID])</f>
        <v>CUST0964</v>
      </c>
    </row>
    <row r="725" spans="1:9" x14ac:dyDescent="0.4">
      <c r="A725" t="s">
        <v>463</v>
      </c>
      <c r="B725" t="s">
        <v>155</v>
      </c>
      <c r="C725" t="str">
        <f>_xlfn.XLOOKUP(tbl_OrderProduct[[#This Row],[ProductID]],tbl_Product[ProductID],tbl_Product[Category])</f>
        <v>Strategy</v>
      </c>
      <c r="D725">
        <v>1</v>
      </c>
      <c r="E725" s="3">
        <f>_xlfn.XLOOKUP(tbl_OrderProduct[[#This Row],[ProductID]],tbl_Product[ProductID],tbl_Product[ListPrice])*tbl_OrderProduct[[#This Row],[Quantity]]</f>
        <v>27</v>
      </c>
      <c r="F725">
        <f>_xlfn.XLOOKUP(tbl_OrderProduct[[#This Row],[OrderID]],tbl_Order[OrderID],tbl_Order[Order Year])</f>
        <v>2017</v>
      </c>
      <c r="G725" t="str">
        <f>_xlfn.XLOOKUP(tbl_OrderProduct[[#This Row],[OrderID]],tbl_Order[OrderID],tbl_Order[Order Month Name])</f>
        <v>Sep</v>
      </c>
      <c r="H725" t="str">
        <f>_xlfn.XLOOKUP(tbl_OrderProduct[[#This Row],[ProductID]],tbl_Product[ProductID],tbl_Product[ProductName])</f>
        <v>Depreciation Trail</v>
      </c>
      <c r="I725" t="str">
        <f>_xlfn.XLOOKUP(tbl_OrderProduct[[#This Row],[OrderID]],tbl_Order[OrderID],tbl_Order[CustomerID])</f>
        <v>CUST0265</v>
      </c>
    </row>
    <row r="726" spans="1:9" x14ac:dyDescent="0.4">
      <c r="A726" t="s">
        <v>464</v>
      </c>
      <c r="B726" t="s">
        <v>130</v>
      </c>
      <c r="C726" t="str">
        <f>_xlfn.XLOOKUP(tbl_OrderProduct[[#This Row],[ProductID]],tbl_Product[ProductID],tbl_Product[Category])</f>
        <v>Strategy</v>
      </c>
      <c r="D726">
        <v>1</v>
      </c>
      <c r="E726" s="3">
        <f>_xlfn.XLOOKUP(tbl_OrderProduct[[#This Row],[ProductID]],tbl_Product[ProductID],tbl_Product[ListPrice])*tbl_OrderProduct[[#This Row],[Quantity]]</f>
        <v>15.5</v>
      </c>
      <c r="F726">
        <f>_xlfn.XLOOKUP(tbl_OrderProduct[[#This Row],[OrderID]],tbl_Order[OrderID],tbl_Order[Order Year])</f>
        <v>2017</v>
      </c>
      <c r="G726" t="str">
        <f>_xlfn.XLOOKUP(tbl_OrderProduct[[#This Row],[OrderID]],tbl_Order[OrderID],tbl_Order[Order Month Name])</f>
        <v>Oct</v>
      </c>
      <c r="H726" t="str">
        <f>_xlfn.XLOOKUP(tbl_OrderProduct[[#This Row],[ProductID]],tbl_Product[ProductID],tbl_Product[ProductName])</f>
        <v>Brass: Budget</v>
      </c>
      <c r="I726" t="str">
        <f>_xlfn.XLOOKUP(tbl_OrderProduct[[#This Row],[OrderID]],tbl_Order[OrderID],tbl_Order[CustomerID])</f>
        <v>CUST0281</v>
      </c>
    </row>
    <row r="727" spans="1:9" x14ac:dyDescent="0.4">
      <c r="A727" t="s">
        <v>465</v>
      </c>
      <c r="B727" t="s">
        <v>163</v>
      </c>
      <c r="C727" t="str">
        <f>_xlfn.XLOOKUP(tbl_OrderProduct[[#This Row],[ProductID]],tbl_Product[ProductID],tbl_Product[Category])</f>
        <v>Party</v>
      </c>
      <c r="D727">
        <v>2</v>
      </c>
      <c r="E727" s="3">
        <f>_xlfn.XLOOKUP(tbl_OrderProduct[[#This Row],[ProductID]],tbl_Product[ProductID],tbl_Product[ListPrice])*tbl_OrderProduct[[#This Row],[Quantity]]</f>
        <v>76</v>
      </c>
      <c r="F727">
        <f>_xlfn.XLOOKUP(tbl_OrderProduct[[#This Row],[OrderID]],tbl_Order[OrderID],tbl_Order[Order Year])</f>
        <v>2017</v>
      </c>
      <c r="G727" t="str">
        <f>_xlfn.XLOOKUP(tbl_OrderProduct[[#This Row],[OrderID]],tbl_Order[OrderID],tbl_Order[Order Month Name])</f>
        <v>Oct</v>
      </c>
      <c r="H727" t="str">
        <f>_xlfn.XLOOKUP(tbl_OrderProduct[[#This Row],[ProductID]],tbl_Product[ProductID],tbl_Product[ProductName])</f>
        <v>Charts Against Humanity</v>
      </c>
      <c r="I727" t="str">
        <f>_xlfn.XLOOKUP(tbl_OrderProduct[[#This Row],[OrderID]],tbl_Order[OrderID],tbl_Order[CustomerID])</f>
        <v>CUST0394</v>
      </c>
    </row>
    <row r="728" spans="1:9" x14ac:dyDescent="0.4">
      <c r="A728" t="s">
        <v>465</v>
      </c>
      <c r="B728" t="s">
        <v>156</v>
      </c>
      <c r="C728" t="str">
        <f>_xlfn.XLOOKUP(tbl_OrderProduct[[#This Row],[ProductID]],tbl_Product[ProductID],tbl_Product[Category])</f>
        <v>Strategy</v>
      </c>
      <c r="D728">
        <v>1</v>
      </c>
      <c r="E728" s="3">
        <f>_xlfn.XLOOKUP(tbl_OrderProduct[[#This Row],[ProductID]],tbl_Product[ProductID],tbl_Product[ListPrice])*tbl_OrderProduct[[#This Row],[Quantity]]</f>
        <v>40.99</v>
      </c>
      <c r="F728">
        <f>_xlfn.XLOOKUP(tbl_OrderProduct[[#This Row],[OrderID]],tbl_Order[OrderID],tbl_Order[Order Year])</f>
        <v>2017</v>
      </c>
      <c r="G728" t="str">
        <f>_xlfn.XLOOKUP(tbl_OrderProduct[[#This Row],[OrderID]],tbl_Order[OrderID],tbl_Order[Order Month Name])</f>
        <v>Oct</v>
      </c>
      <c r="H728" t="str">
        <f>_xlfn.XLOOKUP(tbl_OrderProduct[[#This Row],[ProductID]],tbl_Product[ProductID],tbl_Product[ProductName])</f>
        <v>Cells of Caledonia</v>
      </c>
      <c r="I728" t="str">
        <f>_xlfn.XLOOKUP(tbl_OrderProduct[[#This Row],[OrderID]],tbl_Order[OrderID],tbl_Order[CustomerID])</f>
        <v>CUST0394</v>
      </c>
    </row>
    <row r="729" spans="1:9" x14ac:dyDescent="0.4">
      <c r="A729" t="s">
        <v>466</v>
      </c>
      <c r="B729" t="s">
        <v>141</v>
      </c>
      <c r="C729" t="str">
        <f>_xlfn.XLOOKUP(tbl_OrderProduct[[#This Row],[ProductID]],tbl_Product[ProductID],tbl_Product[Category])</f>
        <v>Strategy</v>
      </c>
      <c r="D729">
        <v>3</v>
      </c>
      <c r="E729" s="3">
        <f>_xlfn.XLOOKUP(tbl_OrderProduct[[#This Row],[ProductID]],tbl_Product[ProductID],tbl_Product[ListPrice])*tbl_OrderProduct[[#This Row],[Quantity]]</f>
        <v>72</v>
      </c>
      <c r="F729">
        <f>_xlfn.XLOOKUP(tbl_OrderProduct[[#This Row],[OrderID]],tbl_Order[OrderID],tbl_Order[Order Year])</f>
        <v>2017</v>
      </c>
      <c r="G729" t="str">
        <f>_xlfn.XLOOKUP(tbl_OrderProduct[[#This Row],[OrderID]],tbl_Order[OrderID],tbl_Order[Order Month Name])</f>
        <v>Oct</v>
      </c>
      <c r="H729" t="str">
        <f>_xlfn.XLOOKUP(tbl_OrderProduct[[#This Row],[ProductID]],tbl_Product[ProductID],tbl_Product[ProductName])</f>
        <v>Wingspanalytics</v>
      </c>
      <c r="I729" t="str">
        <f>_xlfn.XLOOKUP(tbl_OrderProduct[[#This Row],[OrderID]],tbl_Order[OrderID],tbl_Order[CustomerID])</f>
        <v>CUST0416</v>
      </c>
    </row>
    <row r="730" spans="1:9" x14ac:dyDescent="0.4">
      <c r="A730" t="s">
        <v>466</v>
      </c>
      <c r="B730" t="s">
        <v>149</v>
      </c>
      <c r="C730" t="str">
        <f>_xlfn.XLOOKUP(tbl_OrderProduct[[#This Row],[ProductID]],tbl_Product[ProductID],tbl_Product[Category])</f>
        <v>Co-op</v>
      </c>
      <c r="D730">
        <v>1</v>
      </c>
      <c r="E730" s="3">
        <f>_xlfn.XLOOKUP(tbl_OrderProduct[[#This Row],[ProductID]],tbl_Product[ProductID],tbl_Product[ListPrice])*tbl_OrderProduct[[#This Row],[Quantity]]</f>
        <v>20.99</v>
      </c>
      <c r="F730">
        <f>_xlfn.XLOOKUP(tbl_OrderProduct[[#This Row],[OrderID]],tbl_Order[OrderID],tbl_Order[Order Year])</f>
        <v>2017</v>
      </c>
      <c r="G730" t="str">
        <f>_xlfn.XLOOKUP(tbl_OrderProduct[[#This Row],[OrderID]],tbl_Order[OrderID],tbl_Order[Order Month Name])</f>
        <v>Oct</v>
      </c>
      <c r="H730" t="str">
        <f>_xlfn.XLOOKUP(tbl_OrderProduct[[#This Row],[ProductID]],tbl_Product[ProductID],tbl_Product[ProductName])</f>
        <v>Pandemic: #REF! Outbreak</v>
      </c>
      <c r="I730" t="str">
        <f>_xlfn.XLOOKUP(tbl_OrderProduct[[#This Row],[OrderID]],tbl_Order[OrderID],tbl_Order[CustomerID])</f>
        <v>CUST0416</v>
      </c>
    </row>
    <row r="731" spans="1:9" x14ac:dyDescent="0.4">
      <c r="A731" t="s">
        <v>467</v>
      </c>
      <c r="B731" t="s">
        <v>4</v>
      </c>
      <c r="C731" t="str">
        <f>_xlfn.XLOOKUP(tbl_OrderProduct[[#This Row],[ProductID]],tbl_Product[ProductID],tbl_Product[Category])</f>
        <v>Strategy</v>
      </c>
      <c r="D731">
        <v>1</v>
      </c>
      <c r="E731" s="3">
        <f>_xlfn.XLOOKUP(tbl_OrderProduct[[#This Row],[ProductID]],tbl_Product[ProductID],tbl_Product[ListPrice])*tbl_OrderProduct[[#This Row],[Quantity]]</f>
        <v>34.99</v>
      </c>
      <c r="F731">
        <f>_xlfn.XLOOKUP(tbl_OrderProduct[[#This Row],[OrderID]],tbl_Order[OrderID],tbl_Order[Order Year])</f>
        <v>2017</v>
      </c>
      <c r="G731" t="str">
        <f>_xlfn.XLOOKUP(tbl_OrderProduct[[#This Row],[OrderID]],tbl_Order[OrderID],tbl_Order[Order Month Name])</f>
        <v>Oct</v>
      </c>
      <c r="H731" t="str">
        <f>_xlfn.XLOOKUP(tbl_OrderProduct[[#This Row],[ProductID]],tbl_Product[ProductID],tbl_Product[ProductName])</f>
        <v>Root Cause Analysis</v>
      </c>
      <c r="I731" t="str">
        <f>_xlfn.XLOOKUP(tbl_OrderProduct[[#This Row],[OrderID]],tbl_Order[OrderID],tbl_Order[CustomerID])</f>
        <v>CUST0414</v>
      </c>
    </row>
    <row r="732" spans="1:9" x14ac:dyDescent="0.4">
      <c r="A732" t="s">
        <v>468</v>
      </c>
      <c r="B732" t="s">
        <v>149</v>
      </c>
      <c r="C732" t="str">
        <f>_xlfn.XLOOKUP(tbl_OrderProduct[[#This Row],[ProductID]],tbl_Product[ProductID],tbl_Product[Category])</f>
        <v>Co-op</v>
      </c>
      <c r="D732">
        <v>1</v>
      </c>
      <c r="E732" s="3">
        <f>_xlfn.XLOOKUP(tbl_OrderProduct[[#This Row],[ProductID]],tbl_Product[ProductID],tbl_Product[ListPrice])*tbl_OrderProduct[[#This Row],[Quantity]]</f>
        <v>20.99</v>
      </c>
      <c r="F732">
        <f>_xlfn.XLOOKUP(tbl_OrderProduct[[#This Row],[OrderID]],tbl_Order[OrderID],tbl_Order[Order Year])</f>
        <v>2017</v>
      </c>
      <c r="G732" t="str">
        <f>_xlfn.XLOOKUP(tbl_OrderProduct[[#This Row],[OrderID]],tbl_Order[OrderID],tbl_Order[Order Month Name])</f>
        <v>Oct</v>
      </c>
      <c r="H732" t="str">
        <f>_xlfn.XLOOKUP(tbl_OrderProduct[[#This Row],[ProductID]],tbl_Product[ProductID],tbl_Product[ProductName])</f>
        <v>Pandemic: #REF! Outbreak</v>
      </c>
      <c r="I732" t="str">
        <f>_xlfn.XLOOKUP(tbl_OrderProduct[[#This Row],[OrderID]],tbl_Order[OrderID],tbl_Order[CustomerID])</f>
        <v>CUST0393</v>
      </c>
    </row>
    <row r="733" spans="1:9" x14ac:dyDescent="0.4">
      <c r="A733" t="s">
        <v>469</v>
      </c>
      <c r="B733" t="s">
        <v>139</v>
      </c>
      <c r="C733" t="str">
        <f>_xlfn.XLOOKUP(tbl_OrderProduct[[#This Row],[ProductID]],tbl_Product[ProductID],tbl_Product[Category])</f>
        <v>Strategy</v>
      </c>
      <c r="D733">
        <v>2</v>
      </c>
      <c r="E733" s="3">
        <f>_xlfn.XLOOKUP(tbl_OrderProduct[[#This Row],[ProductID]],tbl_Product[ProductID],tbl_Product[ListPrice])*tbl_OrderProduct[[#This Row],[Quantity]]</f>
        <v>109.98</v>
      </c>
      <c r="F733">
        <f>_xlfn.XLOOKUP(tbl_OrderProduct[[#This Row],[OrderID]],tbl_Order[OrderID],tbl_Order[Order Year])</f>
        <v>2017</v>
      </c>
      <c r="G733" t="str">
        <f>_xlfn.XLOOKUP(tbl_OrderProduct[[#This Row],[OrderID]],tbl_Order[OrderID],tbl_Order[Order Month Name])</f>
        <v>Oct</v>
      </c>
      <c r="H733" t="str">
        <f>_xlfn.XLOOKUP(tbl_OrderProduct[[#This Row],[ProductID]],tbl_Product[ProductID],tbl_Product[ProductName])</f>
        <v>Azul: Pie Chart Edition</v>
      </c>
      <c r="I733" t="str">
        <f>_xlfn.XLOOKUP(tbl_OrderProduct[[#This Row],[OrderID]],tbl_Order[OrderID],tbl_Order[CustomerID])</f>
        <v>CUST0724</v>
      </c>
    </row>
    <row r="734" spans="1:9" x14ac:dyDescent="0.4">
      <c r="A734" t="s">
        <v>469</v>
      </c>
      <c r="B734" t="s">
        <v>5</v>
      </c>
      <c r="C734" t="str">
        <f>_xlfn.XLOOKUP(tbl_OrderProduct[[#This Row],[ProductID]],tbl_Product[ProductID],tbl_Product[Category])</f>
        <v>Strategy</v>
      </c>
      <c r="D734">
        <v>1</v>
      </c>
      <c r="E734" s="3">
        <f>_xlfn.XLOOKUP(tbl_OrderProduct[[#This Row],[ProductID]],tbl_Product[ProductID],tbl_Product[ListPrice])*tbl_OrderProduct[[#This Row],[Quantity]]</f>
        <v>49.95</v>
      </c>
      <c r="F734">
        <f>_xlfn.XLOOKUP(tbl_OrderProduct[[#This Row],[OrderID]],tbl_Order[OrderID],tbl_Order[Order Year])</f>
        <v>2017</v>
      </c>
      <c r="G734" t="str">
        <f>_xlfn.XLOOKUP(tbl_OrderProduct[[#This Row],[OrderID]],tbl_Order[OrderID],tbl_Order[Order Month Name])</f>
        <v>Oct</v>
      </c>
      <c r="H734" t="str">
        <f>_xlfn.XLOOKUP(tbl_OrderProduct[[#This Row],[ProductID]],tbl_Product[ProductID],tbl_Product[ProductName])</f>
        <v>Power B.I. the Board Game</v>
      </c>
      <c r="I734" t="str">
        <f>_xlfn.XLOOKUP(tbl_OrderProduct[[#This Row],[OrderID]],tbl_Order[OrderID],tbl_Order[CustomerID])</f>
        <v>CUST0724</v>
      </c>
    </row>
    <row r="735" spans="1:9" x14ac:dyDescent="0.4">
      <c r="A735" t="s">
        <v>470</v>
      </c>
      <c r="B735" t="s">
        <v>145</v>
      </c>
      <c r="C735" t="str">
        <f>_xlfn.XLOOKUP(tbl_OrderProduct[[#This Row],[ProductID]],tbl_Product[ProductID],tbl_Product[Category])</f>
        <v>Adventure</v>
      </c>
      <c r="D735">
        <v>1</v>
      </c>
      <c r="E735" s="3">
        <f>_xlfn.XLOOKUP(tbl_OrderProduct[[#This Row],[ProductID]],tbl_Product[ProductID],tbl_Product[ListPrice])*tbl_OrderProduct[[#This Row],[Quantity]]</f>
        <v>40.5</v>
      </c>
      <c r="F735">
        <f>_xlfn.XLOOKUP(tbl_OrderProduct[[#This Row],[OrderID]],tbl_Order[OrderID],tbl_Order[Order Year])</f>
        <v>2017</v>
      </c>
      <c r="G735" t="str">
        <f>_xlfn.XLOOKUP(tbl_OrderProduct[[#This Row],[OrderID]],tbl_Order[OrderID],tbl_Order[Order Month Name])</f>
        <v>Oct</v>
      </c>
      <c r="H735" t="str">
        <f>_xlfn.XLOOKUP(tbl_OrderProduct[[#This Row],[ProductID]],tbl_Product[ProductID],tbl_Product[ProductName])</f>
        <v>Audit Call of Cthulhu</v>
      </c>
      <c r="I735" t="str">
        <f>_xlfn.XLOOKUP(tbl_OrderProduct[[#This Row],[OrderID]],tbl_Order[OrderID],tbl_Order[CustomerID])</f>
        <v>CUST1255</v>
      </c>
    </row>
    <row r="736" spans="1:9" x14ac:dyDescent="0.4">
      <c r="A736" t="s">
        <v>470</v>
      </c>
      <c r="B736" t="s">
        <v>139</v>
      </c>
      <c r="C736" t="str">
        <f>_xlfn.XLOOKUP(tbl_OrderProduct[[#This Row],[ProductID]],tbl_Product[ProductID],tbl_Product[Category])</f>
        <v>Strategy</v>
      </c>
      <c r="D736">
        <v>1</v>
      </c>
      <c r="E736" s="3">
        <f>_xlfn.XLOOKUP(tbl_OrderProduct[[#This Row],[ProductID]],tbl_Product[ProductID],tbl_Product[ListPrice])*tbl_OrderProduct[[#This Row],[Quantity]]</f>
        <v>54.99</v>
      </c>
      <c r="F736">
        <f>_xlfn.XLOOKUP(tbl_OrderProduct[[#This Row],[OrderID]],tbl_Order[OrderID],tbl_Order[Order Year])</f>
        <v>2017</v>
      </c>
      <c r="G736" t="str">
        <f>_xlfn.XLOOKUP(tbl_OrderProduct[[#This Row],[OrderID]],tbl_Order[OrderID],tbl_Order[Order Month Name])</f>
        <v>Oct</v>
      </c>
      <c r="H736" t="str">
        <f>_xlfn.XLOOKUP(tbl_OrderProduct[[#This Row],[ProductID]],tbl_Product[ProductID],tbl_Product[ProductName])</f>
        <v>Azul: Pie Chart Edition</v>
      </c>
      <c r="I736" t="str">
        <f>_xlfn.XLOOKUP(tbl_OrderProduct[[#This Row],[OrderID]],tbl_Order[OrderID],tbl_Order[CustomerID])</f>
        <v>CUST1255</v>
      </c>
    </row>
    <row r="737" spans="1:9" x14ac:dyDescent="0.4">
      <c r="A737" t="s">
        <v>470</v>
      </c>
      <c r="B737" t="s">
        <v>136</v>
      </c>
      <c r="C737" t="str">
        <f>_xlfn.XLOOKUP(tbl_OrderProduct[[#This Row],[ProductID]],tbl_Product[ProductID],tbl_Product[Category])</f>
        <v>Party</v>
      </c>
      <c r="D737">
        <v>2</v>
      </c>
      <c r="E737" s="3">
        <f>_xlfn.XLOOKUP(tbl_OrderProduct[[#This Row],[ProductID]],tbl_Product[ProductID],tbl_Product[ListPrice])*tbl_OrderProduct[[#This Row],[Quantity]]</f>
        <v>66</v>
      </c>
      <c r="F737">
        <f>_xlfn.XLOOKUP(tbl_OrderProduct[[#This Row],[OrderID]],tbl_Order[OrderID],tbl_Order[Order Year])</f>
        <v>2017</v>
      </c>
      <c r="G737" t="str">
        <f>_xlfn.XLOOKUP(tbl_OrderProduct[[#This Row],[OrderID]],tbl_Order[OrderID],tbl_Order[Order Month Name])</f>
        <v>Oct</v>
      </c>
      <c r="H737" t="str">
        <f>_xlfn.XLOOKUP(tbl_OrderProduct[[#This Row],[ProductID]],tbl_Product[ProductID],tbl_Product[ProductName])</f>
        <v>Don't Split the Data</v>
      </c>
      <c r="I737" t="str">
        <f>_xlfn.XLOOKUP(tbl_OrderProduct[[#This Row],[OrderID]],tbl_Order[OrderID],tbl_Order[CustomerID])</f>
        <v>CUST1255</v>
      </c>
    </row>
    <row r="738" spans="1:9" x14ac:dyDescent="0.4">
      <c r="A738" t="s">
        <v>471</v>
      </c>
      <c r="B738" t="s">
        <v>157</v>
      </c>
      <c r="C738" t="str">
        <f>_xlfn.XLOOKUP(tbl_OrderProduct[[#This Row],[ProductID]],tbl_Product[ProductID],tbl_Product[Category])</f>
        <v>Strategy</v>
      </c>
      <c r="D738">
        <v>1</v>
      </c>
      <c r="E738" s="3">
        <f>_xlfn.XLOOKUP(tbl_OrderProduct[[#This Row],[ProductID]],tbl_Product[ProductID],tbl_Product[ListPrice])*tbl_OrderProduct[[#This Row],[Quantity]]</f>
        <v>47</v>
      </c>
      <c r="F738">
        <f>_xlfn.XLOOKUP(tbl_OrderProduct[[#This Row],[OrderID]],tbl_Order[OrderID],tbl_Order[Order Year])</f>
        <v>2017</v>
      </c>
      <c r="G738" t="str">
        <f>_xlfn.XLOOKUP(tbl_OrderProduct[[#This Row],[OrderID]],tbl_Order[OrderID],tbl_Order[Order Month Name])</f>
        <v>Oct</v>
      </c>
      <c r="H738" t="str">
        <f>_xlfn.XLOOKUP(tbl_OrderProduct[[#This Row],[ProductID]],tbl_Product[ProductID],tbl_Product[ProductName])</f>
        <v>A Dasboard Contrived</v>
      </c>
      <c r="I738" t="str">
        <f>_xlfn.XLOOKUP(tbl_OrderProduct[[#This Row],[OrderID]],tbl_Order[OrderID],tbl_Order[CustomerID])</f>
        <v>CUST1100</v>
      </c>
    </row>
    <row r="739" spans="1:9" x14ac:dyDescent="0.4">
      <c r="A739" t="s">
        <v>471</v>
      </c>
      <c r="B739" t="s">
        <v>147</v>
      </c>
      <c r="C739" t="str">
        <f>_xlfn.XLOOKUP(tbl_OrderProduct[[#This Row],[ProductID]],tbl_Product[ProductID],tbl_Product[Category])</f>
        <v>Classic</v>
      </c>
      <c r="D739">
        <v>1</v>
      </c>
      <c r="E739" s="3">
        <f>_xlfn.XLOOKUP(tbl_OrderProduct[[#This Row],[ProductID]],tbl_Product[ProductID],tbl_Product[ListPrice])*tbl_OrderProduct[[#This Row],[Quantity]]</f>
        <v>40.950000000000003</v>
      </c>
      <c r="F739">
        <f>_xlfn.XLOOKUP(tbl_OrderProduct[[#This Row],[OrderID]],tbl_Order[OrderID],tbl_Order[Order Year])</f>
        <v>2017</v>
      </c>
      <c r="G739" t="str">
        <f>_xlfn.XLOOKUP(tbl_OrderProduct[[#This Row],[OrderID]],tbl_Order[OrderID],tbl_Order[Order Month Name])</f>
        <v>Oct</v>
      </c>
      <c r="H739" t="str">
        <f>_xlfn.XLOOKUP(tbl_OrderProduct[[#This Row],[ProductID]],tbl_Product[ProductID],tbl_Product[ProductName])</f>
        <v>Formula Scrabble</v>
      </c>
      <c r="I739" t="str">
        <f>_xlfn.XLOOKUP(tbl_OrderProduct[[#This Row],[OrderID]],tbl_Order[OrderID],tbl_Order[CustomerID])</f>
        <v>CUST1100</v>
      </c>
    </row>
    <row r="740" spans="1:9" x14ac:dyDescent="0.4">
      <c r="A740" t="s">
        <v>471</v>
      </c>
      <c r="B740" t="s">
        <v>148</v>
      </c>
      <c r="C740" t="str">
        <f>_xlfn.XLOOKUP(tbl_OrderProduct[[#This Row],[ProductID]],tbl_Product[ProductID],tbl_Product[Category])</f>
        <v>Strategy</v>
      </c>
      <c r="D740">
        <v>2</v>
      </c>
      <c r="E740" s="3">
        <f>_xlfn.XLOOKUP(tbl_OrderProduct[[#This Row],[ProductID]],tbl_Product[ProductID],tbl_Product[ListPrice])*tbl_OrderProduct[[#This Row],[Quantity]]</f>
        <v>40.98</v>
      </c>
      <c r="F740">
        <f>_xlfn.XLOOKUP(tbl_OrderProduct[[#This Row],[OrderID]],tbl_Order[OrderID],tbl_Order[Order Year])</f>
        <v>2017</v>
      </c>
      <c r="G740" t="str">
        <f>_xlfn.XLOOKUP(tbl_OrderProduct[[#This Row],[OrderID]],tbl_Order[OrderID],tbl_Order[Order Month Name])</f>
        <v>Oct</v>
      </c>
      <c r="H740" t="str">
        <f>_xlfn.XLOOKUP(tbl_OrderProduct[[#This Row],[ProductID]],tbl_Product[ProductID],tbl_Product[ProductName])</f>
        <v>Cashflow Cascadia</v>
      </c>
      <c r="I740" t="str">
        <f>_xlfn.XLOOKUP(tbl_OrderProduct[[#This Row],[OrderID]],tbl_Order[OrderID],tbl_Order[CustomerID])</f>
        <v>CUST1100</v>
      </c>
    </row>
    <row r="741" spans="1:9" x14ac:dyDescent="0.4">
      <c r="A741" t="s">
        <v>471</v>
      </c>
      <c r="B741" t="s">
        <v>150</v>
      </c>
      <c r="C741" t="str">
        <f>_xlfn.XLOOKUP(tbl_OrderProduct[[#This Row],[ProductID]],tbl_Product[ProductID],tbl_Product[Category])</f>
        <v>Party</v>
      </c>
      <c r="D741">
        <v>1</v>
      </c>
      <c r="E741" s="3">
        <f>_xlfn.XLOOKUP(tbl_OrderProduct[[#This Row],[ProductID]],tbl_Product[ProductID],tbl_Product[ListPrice])*tbl_OrderProduct[[#This Row],[Quantity]]</f>
        <v>35</v>
      </c>
      <c r="F741">
        <f>_xlfn.XLOOKUP(tbl_OrderProduct[[#This Row],[OrderID]],tbl_Order[OrderID],tbl_Order[Order Year])</f>
        <v>2017</v>
      </c>
      <c r="G741" t="str">
        <f>_xlfn.XLOOKUP(tbl_OrderProduct[[#This Row],[OrderID]],tbl_Order[OrderID],tbl_Order[Order Month Name])</f>
        <v>Oct</v>
      </c>
      <c r="H741" t="str">
        <f>_xlfn.XLOOKUP(tbl_OrderProduct[[#This Row],[ProductID]],tbl_Product[ProductID],tbl_Product[ProductName])</f>
        <v>Data: The Resistance</v>
      </c>
      <c r="I741" t="str">
        <f>_xlfn.XLOOKUP(tbl_OrderProduct[[#This Row],[OrderID]],tbl_Order[OrderID],tbl_Order[CustomerID])</f>
        <v>CUST1100</v>
      </c>
    </row>
    <row r="742" spans="1:9" x14ac:dyDescent="0.4">
      <c r="A742" t="s">
        <v>472</v>
      </c>
      <c r="B742" t="s">
        <v>146</v>
      </c>
      <c r="C742" t="str">
        <f>_xlfn.XLOOKUP(tbl_OrderProduct[[#This Row],[ProductID]],tbl_Product[ProductID],tbl_Product[Category])</f>
        <v>Strategy</v>
      </c>
      <c r="D742">
        <v>2</v>
      </c>
      <c r="E742" s="3">
        <f>_xlfn.XLOOKUP(tbl_OrderProduct[[#This Row],[ProductID]],tbl_Product[ProductID],tbl_Product[ListPrice])*tbl_OrderProduct[[#This Row],[Quantity]]</f>
        <v>98.98</v>
      </c>
      <c r="F742">
        <f>_xlfn.XLOOKUP(tbl_OrderProduct[[#This Row],[OrderID]],tbl_Order[OrderID],tbl_Order[Order Year])</f>
        <v>2017</v>
      </c>
      <c r="G742" t="str">
        <f>_xlfn.XLOOKUP(tbl_OrderProduct[[#This Row],[OrderID]],tbl_Order[OrderID],tbl_Order[Order Month Name])</f>
        <v>Oct</v>
      </c>
      <c r="H742" t="str">
        <f>_xlfn.XLOOKUP(tbl_OrderProduct[[#This Row],[ProductID]],tbl_Product[ProductID],tbl_Product[ProductName])</f>
        <v>Terraforming Tableau</v>
      </c>
      <c r="I742" t="str">
        <f>_xlfn.XLOOKUP(tbl_OrderProduct[[#This Row],[OrderID]],tbl_Order[OrderID],tbl_Order[CustomerID])</f>
        <v>CUST0270</v>
      </c>
    </row>
    <row r="743" spans="1:9" x14ac:dyDescent="0.4">
      <c r="A743" t="s">
        <v>473</v>
      </c>
      <c r="B743" t="s">
        <v>130</v>
      </c>
      <c r="C743" t="str">
        <f>_xlfn.XLOOKUP(tbl_OrderProduct[[#This Row],[ProductID]],tbl_Product[ProductID],tbl_Product[Category])</f>
        <v>Strategy</v>
      </c>
      <c r="D743">
        <v>1</v>
      </c>
      <c r="E743" s="3">
        <f>_xlfn.XLOOKUP(tbl_OrderProduct[[#This Row],[ProductID]],tbl_Product[ProductID],tbl_Product[ListPrice])*tbl_OrderProduct[[#This Row],[Quantity]]</f>
        <v>15.5</v>
      </c>
      <c r="F743">
        <f>_xlfn.XLOOKUP(tbl_OrderProduct[[#This Row],[OrderID]],tbl_Order[OrderID],tbl_Order[Order Year])</f>
        <v>2017</v>
      </c>
      <c r="G743" t="str">
        <f>_xlfn.XLOOKUP(tbl_OrderProduct[[#This Row],[OrderID]],tbl_Order[OrderID],tbl_Order[Order Month Name])</f>
        <v>Oct</v>
      </c>
      <c r="H743" t="str">
        <f>_xlfn.XLOOKUP(tbl_OrderProduct[[#This Row],[ProductID]],tbl_Product[ProductID],tbl_Product[ProductName])</f>
        <v>Brass: Budget</v>
      </c>
      <c r="I743" t="str">
        <f>_xlfn.XLOOKUP(tbl_OrderProduct[[#This Row],[OrderID]],tbl_Order[OrderID],tbl_Order[CustomerID])</f>
        <v>CUST0186</v>
      </c>
    </row>
    <row r="744" spans="1:9" x14ac:dyDescent="0.4">
      <c r="A744" t="s">
        <v>474</v>
      </c>
      <c r="B744" t="s">
        <v>153</v>
      </c>
      <c r="C744" t="str">
        <f>_xlfn.XLOOKUP(tbl_OrderProduct[[#This Row],[ProductID]],tbl_Product[ProductID],tbl_Product[Category])</f>
        <v>Strategy</v>
      </c>
      <c r="D744">
        <v>3</v>
      </c>
      <c r="E744" s="3">
        <f>_xlfn.XLOOKUP(tbl_OrderProduct[[#This Row],[ProductID]],tbl_Product[ProductID],tbl_Product[ListPrice])*tbl_OrderProduct[[#This Row],[Quantity]]</f>
        <v>113.85000000000001</v>
      </c>
      <c r="F744">
        <f>_xlfn.XLOOKUP(tbl_OrderProduct[[#This Row],[OrderID]],tbl_Order[OrderID],tbl_Order[Order Year])</f>
        <v>2017</v>
      </c>
      <c r="G744" t="str">
        <f>_xlfn.XLOOKUP(tbl_OrderProduct[[#This Row],[OrderID]],tbl_Order[OrderID],tbl_Order[Order Month Name])</f>
        <v>Oct</v>
      </c>
      <c r="H744" t="str">
        <f>_xlfn.XLOOKUP(tbl_OrderProduct[[#This Row],[ProductID]],tbl_Product[ProductID],tbl_Product[ProductName])</f>
        <v>Sheetstorm</v>
      </c>
      <c r="I744" t="str">
        <f>_xlfn.XLOOKUP(tbl_OrderProduct[[#This Row],[OrderID]],tbl_Order[OrderID],tbl_Order[CustomerID])</f>
        <v>CUST1127</v>
      </c>
    </row>
    <row r="745" spans="1:9" x14ac:dyDescent="0.4">
      <c r="A745" t="s">
        <v>474</v>
      </c>
      <c r="B745" t="s">
        <v>130</v>
      </c>
      <c r="C745" t="str">
        <f>_xlfn.XLOOKUP(tbl_OrderProduct[[#This Row],[ProductID]],tbl_Product[ProductID],tbl_Product[Category])</f>
        <v>Strategy</v>
      </c>
      <c r="D745">
        <v>1</v>
      </c>
      <c r="E745" s="3">
        <f>_xlfn.XLOOKUP(tbl_OrderProduct[[#This Row],[ProductID]],tbl_Product[ProductID],tbl_Product[ListPrice])*tbl_OrderProduct[[#This Row],[Quantity]]</f>
        <v>15.5</v>
      </c>
      <c r="F745">
        <f>_xlfn.XLOOKUP(tbl_OrderProduct[[#This Row],[OrderID]],tbl_Order[OrderID],tbl_Order[Order Year])</f>
        <v>2017</v>
      </c>
      <c r="G745" t="str">
        <f>_xlfn.XLOOKUP(tbl_OrderProduct[[#This Row],[OrderID]],tbl_Order[OrderID],tbl_Order[Order Month Name])</f>
        <v>Oct</v>
      </c>
      <c r="H745" t="str">
        <f>_xlfn.XLOOKUP(tbl_OrderProduct[[#This Row],[ProductID]],tbl_Product[ProductID],tbl_Product[ProductName])</f>
        <v>Brass: Budget</v>
      </c>
      <c r="I745" t="str">
        <f>_xlfn.XLOOKUP(tbl_OrderProduct[[#This Row],[OrderID]],tbl_Order[OrderID],tbl_Order[CustomerID])</f>
        <v>CUST1127</v>
      </c>
    </row>
    <row r="746" spans="1:9" x14ac:dyDescent="0.4">
      <c r="A746" t="s">
        <v>474</v>
      </c>
      <c r="B746" t="s">
        <v>144</v>
      </c>
      <c r="C746" t="str">
        <f>_xlfn.XLOOKUP(tbl_OrderProduct[[#This Row],[ProductID]],tbl_Product[ProductID],tbl_Product[Category])</f>
        <v>Strategy</v>
      </c>
      <c r="D746">
        <v>1</v>
      </c>
      <c r="E746" s="3">
        <f>_xlfn.XLOOKUP(tbl_OrderProduct[[#This Row],[ProductID]],tbl_Product[ProductID],tbl_Product[ListPrice])*tbl_OrderProduct[[#This Row],[Quantity]]</f>
        <v>64.95</v>
      </c>
      <c r="F746">
        <f>_xlfn.XLOOKUP(tbl_OrderProduct[[#This Row],[OrderID]],tbl_Order[OrderID],tbl_Order[Order Year])</f>
        <v>2017</v>
      </c>
      <c r="G746" t="str">
        <f>_xlfn.XLOOKUP(tbl_OrderProduct[[#This Row],[OrderID]],tbl_Order[OrderID],tbl_Order[Order Month Name])</f>
        <v>Oct</v>
      </c>
      <c r="H746" t="str">
        <f>_xlfn.XLOOKUP(tbl_OrderProduct[[#This Row],[ProductID]],tbl_Product[ProductID],tbl_Product[ProductName])</f>
        <v>Between Two Spreadsheets</v>
      </c>
      <c r="I746" t="str">
        <f>_xlfn.XLOOKUP(tbl_OrderProduct[[#This Row],[OrderID]],tbl_Order[OrderID],tbl_Order[CustomerID])</f>
        <v>CUST1127</v>
      </c>
    </row>
    <row r="747" spans="1:9" x14ac:dyDescent="0.4">
      <c r="A747" t="s">
        <v>474</v>
      </c>
      <c r="B747" t="s">
        <v>159</v>
      </c>
      <c r="C747" t="str">
        <f>_xlfn.XLOOKUP(tbl_OrderProduct[[#This Row],[ProductID]],tbl_Product[ProductID],tbl_Product[Category])</f>
        <v>Strategy</v>
      </c>
      <c r="D747">
        <v>1</v>
      </c>
      <c r="E747" s="3">
        <f>_xlfn.XLOOKUP(tbl_OrderProduct[[#This Row],[ProductID]],tbl_Product[ProductID],tbl_Product[ListPrice])*tbl_OrderProduct[[#This Row],[Quantity]]</f>
        <v>58</v>
      </c>
      <c r="F747">
        <f>_xlfn.XLOOKUP(tbl_OrderProduct[[#This Row],[OrderID]],tbl_Order[OrderID],tbl_Order[Order Year])</f>
        <v>2017</v>
      </c>
      <c r="G747" t="str">
        <f>_xlfn.XLOOKUP(tbl_OrderProduct[[#This Row],[OrderID]],tbl_Order[OrderID],tbl_Order[Order Month Name])</f>
        <v>Oct</v>
      </c>
      <c r="H747" t="str">
        <f>_xlfn.XLOOKUP(tbl_OrderProduct[[#This Row],[ProductID]],tbl_Product[ProductID],tbl_Product[ProductName])</f>
        <v>Welcome To … The Dashboard</v>
      </c>
      <c r="I747" t="str">
        <f>_xlfn.XLOOKUP(tbl_OrderProduct[[#This Row],[OrderID]],tbl_Order[OrderID],tbl_Order[CustomerID])</f>
        <v>CUST1127</v>
      </c>
    </row>
    <row r="748" spans="1:9" x14ac:dyDescent="0.4">
      <c r="A748" t="s">
        <v>474</v>
      </c>
      <c r="B748" t="s">
        <v>147</v>
      </c>
      <c r="C748" t="str">
        <f>_xlfn.XLOOKUP(tbl_OrderProduct[[#This Row],[ProductID]],tbl_Product[ProductID],tbl_Product[Category])</f>
        <v>Classic</v>
      </c>
      <c r="D748">
        <v>1</v>
      </c>
      <c r="E748" s="3">
        <f>_xlfn.XLOOKUP(tbl_OrderProduct[[#This Row],[ProductID]],tbl_Product[ProductID],tbl_Product[ListPrice])*tbl_OrderProduct[[#This Row],[Quantity]]</f>
        <v>40.950000000000003</v>
      </c>
      <c r="F748">
        <f>_xlfn.XLOOKUP(tbl_OrderProduct[[#This Row],[OrderID]],tbl_Order[OrderID],tbl_Order[Order Year])</f>
        <v>2017</v>
      </c>
      <c r="G748" t="str">
        <f>_xlfn.XLOOKUP(tbl_OrderProduct[[#This Row],[OrderID]],tbl_Order[OrderID],tbl_Order[Order Month Name])</f>
        <v>Oct</v>
      </c>
      <c r="H748" t="str">
        <f>_xlfn.XLOOKUP(tbl_OrderProduct[[#This Row],[ProductID]],tbl_Product[ProductID],tbl_Product[ProductName])</f>
        <v>Formula Scrabble</v>
      </c>
      <c r="I748" t="str">
        <f>_xlfn.XLOOKUP(tbl_OrderProduct[[#This Row],[OrderID]],tbl_Order[OrderID],tbl_Order[CustomerID])</f>
        <v>CUST1127</v>
      </c>
    </row>
    <row r="749" spans="1:9" x14ac:dyDescent="0.4">
      <c r="A749" t="s">
        <v>475</v>
      </c>
      <c r="B749" t="s">
        <v>151</v>
      </c>
      <c r="C749" t="str">
        <f>_xlfn.XLOOKUP(tbl_OrderProduct[[#This Row],[ProductID]],tbl_Product[ProductID],tbl_Product[Category])</f>
        <v>Adventure</v>
      </c>
      <c r="D749">
        <v>1</v>
      </c>
      <c r="E749" s="3">
        <f>_xlfn.XLOOKUP(tbl_OrderProduct[[#This Row],[ProductID]],tbl_Product[ProductID],tbl_Product[ListPrice])*tbl_OrderProduct[[#This Row],[Quantity]]</f>
        <v>60.95</v>
      </c>
      <c r="F749">
        <f>_xlfn.XLOOKUP(tbl_OrderProduct[[#This Row],[OrderID]],tbl_Order[OrderID],tbl_Order[Order Year])</f>
        <v>2017</v>
      </c>
      <c r="G749" t="str">
        <f>_xlfn.XLOOKUP(tbl_OrderProduct[[#This Row],[OrderID]],tbl_Order[OrderID],tbl_Order[Order Month Name])</f>
        <v>Oct</v>
      </c>
      <c r="H749" t="str">
        <f>_xlfn.XLOOKUP(tbl_OrderProduct[[#This Row],[ProductID]],tbl_Product[ProductID],tbl_Product[ProductName])</f>
        <v>Unmatched: Analyst's Edition</v>
      </c>
      <c r="I749" t="str">
        <f>_xlfn.XLOOKUP(tbl_OrderProduct[[#This Row],[OrderID]],tbl_Order[OrderID],tbl_Order[CustomerID])</f>
        <v>CUST1168</v>
      </c>
    </row>
    <row r="750" spans="1:9" x14ac:dyDescent="0.4">
      <c r="A750" t="s">
        <v>475</v>
      </c>
      <c r="B750" t="s">
        <v>144</v>
      </c>
      <c r="C750" t="str">
        <f>_xlfn.XLOOKUP(tbl_OrderProduct[[#This Row],[ProductID]],tbl_Product[ProductID],tbl_Product[Category])</f>
        <v>Strategy</v>
      </c>
      <c r="D750">
        <v>1</v>
      </c>
      <c r="E750" s="3">
        <f>_xlfn.XLOOKUP(tbl_OrderProduct[[#This Row],[ProductID]],tbl_Product[ProductID],tbl_Product[ListPrice])*tbl_OrderProduct[[#This Row],[Quantity]]</f>
        <v>64.95</v>
      </c>
      <c r="F750">
        <f>_xlfn.XLOOKUP(tbl_OrderProduct[[#This Row],[OrderID]],tbl_Order[OrderID],tbl_Order[Order Year])</f>
        <v>2017</v>
      </c>
      <c r="G750" t="str">
        <f>_xlfn.XLOOKUP(tbl_OrderProduct[[#This Row],[OrderID]],tbl_Order[OrderID],tbl_Order[Order Month Name])</f>
        <v>Oct</v>
      </c>
      <c r="H750" t="str">
        <f>_xlfn.XLOOKUP(tbl_OrderProduct[[#This Row],[ProductID]],tbl_Product[ProductID],tbl_Product[ProductName])</f>
        <v>Between Two Spreadsheets</v>
      </c>
      <c r="I750" t="str">
        <f>_xlfn.XLOOKUP(tbl_OrderProduct[[#This Row],[OrderID]],tbl_Order[OrderID],tbl_Order[CustomerID])</f>
        <v>CUST1168</v>
      </c>
    </row>
    <row r="751" spans="1:9" x14ac:dyDescent="0.4">
      <c r="A751" t="s">
        <v>475</v>
      </c>
      <c r="B751" t="s">
        <v>136</v>
      </c>
      <c r="C751" t="str">
        <f>_xlfn.XLOOKUP(tbl_OrderProduct[[#This Row],[ProductID]],tbl_Product[ProductID],tbl_Product[Category])</f>
        <v>Party</v>
      </c>
      <c r="D751">
        <v>1</v>
      </c>
      <c r="E751" s="3">
        <f>_xlfn.XLOOKUP(tbl_OrderProduct[[#This Row],[ProductID]],tbl_Product[ProductID],tbl_Product[ListPrice])*tbl_OrderProduct[[#This Row],[Quantity]]</f>
        <v>33</v>
      </c>
      <c r="F751">
        <f>_xlfn.XLOOKUP(tbl_OrderProduct[[#This Row],[OrderID]],tbl_Order[OrderID],tbl_Order[Order Year])</f>
        <v>2017</v>
      </c>
      <c r="G751" t="str">
        <f>_xlfn.XLOOKUP(tbl_OrderProduct[[#This Row],[OrderID]],tbl_Order[OrderID],tbl_Order[Order Month Name])</f>
        <v>Oct</v>
      </c>
      <c r="H751" t="str">
        <f>_xlfn.XLOOKUP(tbl_OrderProduct[[#This Row],[ProductID]],tbl_Product[ProductID],tbl_Product[ProductName])</f>
        <v>Don't Split the Data</v>
      </c>
      <c r="I751" t="str">
        <f>_xlfn.XLOOKUP(tbl_OrderProduct[[#This Row],[OrderID]],tbl_Order[OrderID],tbl_Order[CustomerID])</f>
        <v>CUST1168</v>
      </c>
    </row>
    <row r="752" spans="1:9" x14ac:dyDescent="0.4">
      <c r="A752" t="s">
        <v>475</v>
      </c>
      <c r="B752" t="s">
        <v>142</v>
      </c>
      <c r="C752" t="str">
        <f>_xlfn.XLOOKUP(tbl_OrderProduct[[#This Row],[ProductID]],tbl_Product[ProductID],tbl_Product[Category])</f>
        <v>Classic</v>
      </c>
      <c r="D752">
        <v>1</v>
      </c>
      <c r="E752" s="3">
        <f>_xlfn.XLOOKUP(tbl_OrderProduct[[#This Row],[ProductID]],tbl_Product[ProductID],tbl_Product[ListPrice])*tbl_OrderProduct[[#This Row],[Quantity]]</f>
        <v>49.49</v>
      </c>
      <c r="F752">
        <f>_xlfn.XLOOKUP(tbl_OrderProduct[[#This Row],[OrderID]],tbl_Order[OrderID],tbl_Order[Order Year])</f>
        <v>2017</v>
      </c>
      <c r="G752" t="str">
        <f>_xlfn.XLOOKUP(tbl_OrderProduct[[#This Row],[OrderID]],tbl_Order[OrderID],tbl_Order[Order Month Name])</f>
        <v>Oct</v>
      </c>
      <c r="H752" t="str">
        <f>_xlfn.XLOOKUP(tbl_OrderProduct[[#This Row],[ProductID]],tbl_Product[ProductID],tbl_Product[ProductName])</f>
        <v>Don't Wake the Stakeholders</v>
      </c>
      <c r="I752" t="str">
        <f>_xlfn.XLOOKUP(tbl_OrderProduct[[#This Row],[OrderID]],tbl_Order[OrderID],tbl_Order[CustomerID])</f>
        <v>CUST1168</v>
      </c>
    </row>
    <row r="753" spans="1:9" x14ac:dyDescent="0.4">
      <c r="A753" t="s">
        <v>475</v>
      </c>
      <c r="B753" t="s">
        <v>162</v>
      </c>
      <c r="C753" t="str">
        <f>_xlfn.XLOOKUP(tbl_OrderProduct[[#This Row],[ProductID]],tbl_Product[ProductID],tbl_Product[Category])</f>
        <v>Strategy</v>
      </c>
      <c r="D753">
        <v>1</v>
      </c>
      <c r="E753" s="3">
        <f>_xlfn.XLOOKUP(tbl_OrderProduct[[#This Row],[ProductID]],tbl_Product[ProductID],tbl_Product[ListPrice])*tbl_OrderProduct[[#This Row],[Quantity]]</f>
        <v>17.5</v>
      </c>
      <c r="F753">
        <f>_xlfn.XLOOKUP(tbl_OrderProduct[[#This Row],[OrderID]],tbl_Order[OrderID],tbl_Order[Order Year])</f>
        <v>2017</v>
      </c>
      <c r="G753" t="str">
        <f>_xlfn.XLOOKUP(tbl_OrderProduct[[#This Row],[OrderID]],tbl_Order[OrderID],tbl_Order[Order Month Name])</f>
        <v>Oct</v>
      </c>
      <c r="H753" t="str">
        <f>_xlfn.XLOOKUP(tbl_OrderProduct[[#This Row],[ProductID]],tbl_Product[ProductID],tbl_Product[ProductName])</f>
        <v>Spreadsheet Legacy</v>
      </c>
      <c r="I753" t="str">
        <f>_xlfn.XLOOKUP(tbl_OrderProduct[[#This Row],[OrderID]],tbl_Order[OrderID],tbl_Order[CustomerID])</f>
        <v>CUST1168</v>
      </c>
    </row>
    <row r="754" spans="1:9" x14ac:dyDescent="0.4">
      <c r="A754" t="s">
        <v>476</v>
      </c>
      <c r="B754" t="s">
        <v>4</v>
      </c>
      <c r="C754" t="str">
        <f>_xlfn.XLOOKUP(tbl_OrderProduct[[#This Row],[ProductID]],tbl_Product[ProductID],tbl_Product[Category])</f>
        <v>Strategy</v>
      </c>
      <c r="D754">
        <v>2</v>
      </c>
      <c r="E754" s="3">
        <f>_xlfn.XLOOKUP(tbl_OrderProduct[[#This Row],[ProductID]],tbl_Product[ProductID],tbl_Product[ListPrice])*tbl_OrderProduct[[#This Row],[Quantity]]</f>
        <v>69.98</v>
      </c>
      <c r="F754">
        <f>_xlfn.XLOOKUP(tbl_OrderProduct[[#This Row],[OrderID]],tbl_Order[OrderID],tbl_Order[Order Year])</f>
        <v>2017</v>
      </c>
      <c r="G754" t="str">
        <f>_xlfn.XLOOKUP(tbl_OrderProduct[[#This Row],[OrderID]],tbl_Order[OrderID],tbl_Order[Order Month Name])</f>
        <v>Oct</v>
      </c>
      <c r="H754" t="str">
        <f>_xlfn.XLOOKUP(tbl_OrderProduct[[#This Row],[ProductID]],tbl_Product[ProductID],tbl_Product[ProductName])</f>
        <v>Root Cause Analysis</v>
      </c>
      <c r="I754" t="str">
        <f>_xlfn.XLOOKUP(tbl_OrderProduct[[#This Row],[OrderID]],tbl_Order[OrderID],tbl_Order[CustomerID])</f>
        <v>CUST0901</v>
      </c>
    </row>
    <row r="755" spans="1:9" x14ac:dyDescent="0.4">
      <c r="A755" t="s">
        <v>476</v>
      </c>
      <c r="B755" t="s">
        <v>131</v>
      </c>
      <c r="C755" t="str">
        <f>_xlfn.XLOOKUP(tbl_OrderProduct[[#This Row],[ProductID]],tbl_Product[ProductID],tbl_Product[Category])</f>
        <v>Strategy</v>
      </c>
      <c r="D755">
        <v>1</v>
      </c>
      <c r="E755" s="3">
        <f>_xlfn.XLOOKUP(tbl_OrderProduct[[#This Row],[ProductID]],tbl_Product[ProductID],tbl_Product[ListPrice])*tbl_OrderProduct[[#This Row],[Quantity]]</f>
        <v>49</v>
      </c>
      <c r="F755">
        <f>_xlfn.XLOOKUP(tbl_OrderProduct[[#This Row],[OrderID]],tbl_Order[OrderID],tbl_Order[Order Year])</f>
        <v>2017</v>
      </c>
      <c r="G755" t="str">
        <f>_xlfn.XLOOKUP(tbl_OrderProduct[[#This Row],[OrderID]],tbl_Order[OrderID],tbl_Order[Order Month Name])</f>
        <v>Oct</v>
      </c>
      <c r="H755" t="str">
        <f>_xlfn.XLOOKUP(tbl_OrderProduct[[#This Row],[ProductID]],tbl_Product[ProductID],tbl_Product[ProductName])</f>
        <v>7 Chart Wonders</v>
      </c>
      <c r="I755" t="str">
        <f>_xlfn.XLOOKUP(tbl_OrderProduct[[#This Row],[OrderID]],tbl_Order[OrderID],tbl_Order[CustomerID])</f>
        <v>CUST0901</v>
      </c>
    </row>
    <row r="756" spans="1:9" x14ac:dyDescent="0.4">
      <c r="A756" t="s">
        <v>477</v>
      </c>
      <c r="B756" t="s">
        <v>165</v>
      </c>
      <c r="C756" t="str">
        <f>_xlfn.XLOOKUP(tbl_OrderProduct[[#This Row],[ProductID]],tbl_Product[ProductID],tbl_Product[Category])</f>
        <v>Party</v>
      </c>
      <c r="D756">
        <v>1</v>
      </c>
      <c r="E756" s="3">
        <f>_xlfn.XLOOKUP(tbl_OrderProduct[[#This Row],[ProductID]],tbl_Product[ProductID],tbl_Product[ListPrice])*tbl_OrderProduct[[#This Row],[Quantity]]</f>
        <v>26.49</v>
      </c>
      <c r="F756">
        <f>_xlfn.XLOOKUP(tbl_OrderProduct[[#This Row],[OrderID]],tbl_Order[OrderID],tbl_Order[Order Year])</f>
        <v>2017</v>
      </c>
      <c r="G756" t="str">
        <f>_xlfn.XLOOKUP(tbl_OrderProduct[[#This Row],[OrderID]],tbl_Order[OrderID],tbl_Order[Order Month Name])</f>
        <v>Oct</v>
      </c>
      <c r="H756" t="str">
        <f>_xlfn.XLOOKUP(tbl_OrderProduct[[#This Row],[ProductID]],tbl_Product[ProductID],tbl_Product[ProductName])</f>
        <v>Dashboard Wavelength</v>
      </c>
      <c r="I756" t="str">
        <f>_xlfn.XLOOKUP(tbl_OrderProduct[[#This Row],[OrderID]],tbl_Order[OrderID],tbl_Order[CustomerID])</f>
        <v>CUST0591</v>
      </c>
    </row>
    <row r="757" spans="1:9" x14ac:dyDescent="0.4">
      <c r="A757" t="s">
        <v>477</v>
      </c>
      <c r="B757" t="s">
        <v>146</v>
      </c>
      <c r="C757" t="str">
        <f>_xlfn.XLOOKUP(tbl_OrderProduct[[#This Row],[ProductID]],tbl_Product[ProductID],tbl_Product[Category])</f>
        <v>Strategy</v>
      </c>
      <c r="D757">
        <v>2</v>
      </c>
      <c r="E757" s="3">
        <f>_xlfn.XLOOKUP(tbl_OrderProduct[[#This Row],[ProductID]],tbl_Product[ProductID],tbl_Product[ListPrice])*tbl_OrderProduct[[#This Row],[Quantity]]</f>
        <v>98.98</v>
      </c>
      <c r="F757">
        <f>_xlfn.XLOOKUP(tbl_OrderProduct[[#This Row],[OrderID]],tbl_Order[OrderID],tbl_Order[Order Year])</f>
        <v>2017</v>
      </c>
      <c r="G757" t="str">
        <f>_xlfn.XLOOKUP(tbl_OrderProduct[[#This Row],[OrderID]],tbl_Order[OrderID],tbl_Order[Order Month Name])</f>
        <v>Oct</v>
      </c>
      <c r="H757" t="str">
        <f>_xlfn.XLOOKUP(tbl_OrderProduct[[#This Row],[ProductID]],tbl_Product[ProductID],tbl_Product[ProductName])</f>
        <v>Terraforming Tableau</v>
      </c>
      <c r="I757" t="str">
        <f>_xlfn.XLOOKUP(tbl_OrderProduct[[#This Row],[OrderID]],tbl_Order[OrderID],tbl_Order[CustomerID])</f>
        <v>CUST0591</v>
      </c>
    </row>
    <row r="758" spans="1:9" x14ac:dyDescent="0.4">
      <c r="A758" t="s">
        <v>477</v>
      </c>
      <c r="B758" t="s">
        <v>6</v>
      </c>
      <c r="C758" t="str">
        <f>_xlfn.XLOOKUP(tbl_OrderProduct[[#This Row],[ProductID]],tbl_Product[ProductID],tbl_Product[Category])</f>
        <v>Adventure</v>
      </c>
      <c r="D758">
        <v>1</v>
      </c>
      <c r="E758" s="3">
        <f>_xlfn.XLOOKUP(tbl_OrderProduct[[#This Row],[ProductID]],tbl_Product[ProductID],tbl_Product[ListPrice])*tbl_OrderProduct[[#This Row],[Quantity]]</f>
        <v>17</v>
      </c>
      <c r="F758">
        <f>_xlfn.XLOOKUP(tbl_OrderProduct[[#This Row],[OrderID]],tbl_Order[OrderID],tbl_Order[Order Year])</f>
        <v>2017</v>
      </c>
      <c r="G758" t="str">
        <f>_xlfn.XLOOKUP(tbl_OrderProduct[[#This Row],[OrderID]],tbl_Order[OrderID],tbl_Order[Order Month Name])</f>
        <v>Oct</v>
      </c>
      <c r="H758" t="str">
        <f>_xlfn.XLOOKUP(tbl_OrderProduct[[#This Row],[ProductID]],tbl_Product[ProductID],tbl_Product[ProductName])</f>
        <v>Pivot &amp; Paper</v>
      </c>
      <c r="I758" t="str">
        <f>_xlfn.XLOOKUP(tbl_OrderProduct[[#This Row],[OrderID]],tbl_Order[OrderID],tbl_Order[CustomerID])</f>
        <v>CUST0591</v>
      </c>
    </row>
    <row r="759" spans="1:9" x14ac:dyDescent="0.4">
      <c r="A759" t="s">
        <v>477</v>
      </c>
      <c r="B759" t="s">
        <v>163</v>
      </c>
      <c r="C759" t="str">
        <f>_xlfn.XLOOKUP(tbl_OrderProduct[[#This Row],[ProductID]],tbl_Product[ProductID],tbl_Product[Category])</f>
        <v>Party</v>
      </c>
      <c r="D759">
        <v>1</v>
      </c>
      <c r="E759" s="3">
        <f>_xlfn.XLOOKUP(tbl_OrderProduct[[#This Row],[ProductID]],tbl_Product[ProductID],tbl_Product[ListPrice])*tbl_OrderProduct[[#This Row],[Quantity]]</f>
        <v>38</v>
      </c>
      <c r="F759">
        <f>_xlfn.XLOOKUP(tbl_OrderProduct[[#This Row],[OrderID]],tbl_Order[OrderID],tbl_Order[Order Year])</f>
        <v>2017</v>
      </c>
      <c r="G759" t="str">
        <f>_xlfn.XLOOKUP(tbl_OrderProduct[[#This Row],[OrderID]],tbl_Order[OrderID],tbl_Order[Order Month Name])</f>
        <v>Oct</v>
      </c>
      <c r="H759" t="str">
        <f>_xlfn.XLOOKUP(tbl_OrderProduct[[#This Row],[ProductID]],tbl_Product[ProductID],tbl_Product[ProductName])</f>
        <v>Charts Against Humanity</v>
      </c>
      <c r="I759" t="str">
        <f>_xlfn.XLOOKUP(tbl_OrderProduct[[#This Row],[OrderID]],tbl_Order[OrderID],tbl_Order[CustomerID])</f>
        <v>CUST0591</v>
      </c>
    </row>
    <row r="760" spans="1:9" x14ac:dyDescent="0.4">
      <c r="A760" t="s">
        <v>478</v>
      </c>
      <c r="B760" t="s">
        <v>138</v>
      </c>
      <c r="C760" t="str">
        <f>_xlfn.XLOOKUP(tbl_OrderProduct[[#This Row],[ProductID]],tbl_Product[ProductID],tbl_Product[Category])</f>
        <v>Classic</v>
      </c>
      <c r="D760">
        <v>1</v>
      </c>
      <c r="E760" s="3">
        <f>_xlfn.XLOOKUP(tbl_OrderProduct[[#This Row],[ProductID]],tbl_Product[ProductID],tbl_Product[ListPrice])*tbl_OrderProduct[[#This Row],[Quantity]]</f>
        <v>62</v>
      </c>
      <c r="F760">
        <f>_xlfn.XLOOKUP(tbl_OrderProduct[[#This Row],[OrderID]],tbl_Order[OrderID],tbl_Order[Order Year])</f>
        <v>2017</v>
      </c>
      <c r="G760" t="str">
        <f>_xlfn.XLOOKUP(tbl_OrderProduct[[#This Row],[OrderID]],tbl_Order[OrderID],tbl_Order[Order Month Name])</f>
        <v>Oct</v>
      </c>
      <c r="H760" t="str">
        <f>_xlfn.XLOOKUP(tbl_OrderProduct[[#This Row],[ProductID]],tbl_Product[ProductID],tbl_Product[ProductName])</f>
        <v>YahtSheets</v>
      </c>
      <c r="I760" t="str">
        <f>_xlfn.XLOOKUP(tbl_OrderProduct[[#This Row],[OrderID]],tbl_Order[OrderID],tbl_Order[CustomerID])</f>
        <v>CUST0800</v>
      </c>
    </row>
    <row r="761" spans="1:9" x14ac:dyDescent="0.4">
      <c r="A761" t="s">
        <v>479</v>
      </c>
      <c r="B761" t="s">
        <v>157</v>
      </c>
      <c r="C761" t="str">
        <f>_xlfn.XLOOKUP(tbl_OrderProduct[[#This Row],[ProductID]],tbl_Product[ProductID],tbl_Product[Category])</f>
        <v>Strategy</v>
      </c>
      <c r="D761">
        <v>2</v>
      </c>
      <c r="E761" s="3">
        <f>_xlfn.XLOOKUP(tbl_OrderProduct[[#This Row],[ProductID]],tbl_Product[ProductID],tbl_Product[ListPrice])*tbl_OrderProduct[[#This Row],[Quantity]]</f>
        <v>94</v>
      </c>
      <c r="F761">
        <f>_xlfn.XLOOKUP(tbl_OrderProduct[[#This Row],[OrderID]],tbl_Order[OrderID],tbl_Order[Order Year])</f>
        <v>2017</v>
      </c>
      <c r="G761" t="str">
        <f>_xlfn.XLOOKUP(tbl_OrderProduct[[#This Row],[OrderID]],tbl_Order[OrderID],tbl_Order[Order Month Name])</f>
        <v>Oct</v>
      </c>
      <c r="H761" t="str">
        <f>_xlfn.XLOOKUP(tbl_OrderProduct[[#This Row],[ProductID]],tbl_Product[ProductID],tbl_Product[ProductName])</f>
        <v>A Dasboard Contrived</v>
      </c>
      <c r="I761" t="str">
        <f>_xlfn.XLOOKUP(tbl_OrderProduct[[#This Row],[OrderID]],tbl_Order[OrderID],tbl_Order[CustomerID])</f>
        <v>CUST0063</v>
      </c>
    </row>
    <row r="762" spans="1:9" x14ac:dyDescent="0.4">
      <c r="A762" t="s">
        <v>479</v>
      </c>
      <c r="B762" t="s">
        <v>129</v>
      </c>
      <c r="C762" t="str">
        <f>_xlfn.XLOOKUP(tbl_OrderProduct[[#This Row],[ProductID]],tbl_Product[ProductID],tbl_Product[Category])</f>
        <v>Party</v>
      </c>
      <c r="D762">
        <v>1</v>
      </c>
      <c r="E762" s="3">
        <f>_xlfn.XLOOKUP(tbl_OrderProduct[[#This Row],[ProductID]],tbl_Product[ProductID],tbl_Product[ListPrice])*tbl_OrderProduct[[#This Row],[Quantity]]</f>
        <v>49.49</v>
      </c>
      <c r="F762">
        <f>_xlfn.XLOOKUP(tbl_OrderProduct[[#This Row],[OrderID]],tbl_Order[OrderID],tbl_Order[Order Year])</f>
        <v>2017</v>
      </c>
      <c r="G762" t="str">
        <f>_xlfn.XLOOKUP(tbl_OrderProduct[[#This Row],[OrderID]],tbl_Order[OrderID],tbl_Order[Order Month Name])</f>
        <v>Oct</v>
      </c>
      <c r="H762" t="str">
        <f>_xlfn.XLOOKUP(tbl_OrderProduct[[#This Row],[ProductID]],tbl_Product[ProductID],tbl_Product[ProductName])</f>
        <v>Fieldnames</v>
      </c>
      <c r="I762" t="str">
        <f>_xlfn.XLOOKUP(tbl_OrderProduct[[#This Row],[OrderID]],tbl_Order[OrderID],tbl_Order[CustomerID])</f>
        <v>CUST0063</v>
      </c>
    </row>
    <row r="763" spans="1:9" x14ac:dyDescent="0.4">
      <c r="A763" t="s">
        <v>480</v>
      </c>
      <c r="B763" t="s">
        <v>134</v>
      </c>
      <c r="C763" t="str">
        <f>_xlfn.XLOOKUP(tbl_OrderProduct[[#This Row],[ProductID]],tbl_Product[ProductID],tbl_Product[Category])</f>
        <v>Co-op</v>
      </c>
      <c r="D763">
        <v>1</v>
      </c>
      <c r="E763" s="3">
        <f>_xlfn.XLOOKUP(tbl_OrderProduct[[#This Row],[ProductID]],tbl_Product[ProductID],tbl_Product[ListPrice])*tbl_OrderProduct[[#This Row],[Quantity]]</f>
        <v>33.5</v>
      </c>
      <c r="F763">
        <f>_xlfn.XLOOKUP(tbl_OrderProduct[[#This Row],[OrderID]],tbl_Order[OrderID],tbl_Order[Order Year])</f>
        <v>2017</v>
      </c>
      <c r="G763" t="str">
        <f>_xlfn.XLOOKUP(tbl_OrderProduct[[#This Row],[OrderID]],tbl_Order[OrderID],tbl_Order[Order Month Name])</f>
        <v>Nov</v>
      </c>
      <c r="H763" t="str">
        <f>_xlfn.XLOOKUP(tbl_OrderProduct[[#This Row],[ProductID]],tbl_Product[ProductID],tbl_Product[ProductName])</f>
        <v>The Spill: Data Breach</v>
      </c>
      <c r="I763" t="str">
        <f>_xlfn.XLOOKUP(tbl_OrderProduct[[#This Row],[OrderID]],tbl_Order[OrderID],tbl_Order[CustomerID])</f>
        <v>CUST0065</v>
      </c>
    </row>
    <row r="764" spans="1:9" x14ac:dyDescent="0.4">
      <c r="A764" t="s">
        <v>480</v>
      </c>
      <c r="B764" t="s">
        <v>147</v>
      </c>
      <c r="C764" t="str">
        <f>_xlfn.XLOOKUP(tbl_OrderProduct[[#This Row],[ProductID]],tbl_Product[ProductID],tbl_Product[Category])</f>
        <v>Classic</v>
      </c>
      <c r="D764">
        <v>1</v>
      </c>
      <c r="E764" s="3">
        <f>_xlfn.XLOOKUP(tbl_OrderProduct[[#This Row],[ProductID]],tbl_Product[ProductID],tbl_Product[ListPrice])*tbl_OrderProduct[[#This Row],[Quantity]]</f>
        <v>40.950000000000003</v>
      </c>
      <c r="F764">
        <f>_xlfn.XLOOKUP(tbl_OrderProduct[[#This Row],[OrderID]],tbl_Order[OrderID],tbl_Order[Order Year])</f>
        <v>2017</v>
      </c>
      <c r="G764" t="str">
        <f>_xlfn.XLOOKUP(tbl_OrderProduct[[#This Row],[OrderID]],tbl_Order[OrderID],tbl_Order[Order Month Name])</f>
        <v>Nov</v>
      </c>
      <c r="H764" t="str">
        <f>_xlfn.XLOOKUP(tbl_OrderProduct[[#This Row],[ProductID]],tbl_Product[ProductID],tbl_Product[ProductName])</f>
        <v>Formula Scrabble</v>
      </c>
      <c r="I764" t="str">
        <f>_xlfn.XLOOKUP(tbl_OrderProduct[[#This Row],[OrderID]],tbl_Order[OrderID],tbl_Order[CustomerID])</f>
        <v>CUST0065</v>
      </c>
    </row>
    <row r="765" spans="1:9" x14ac:dyDescent="0.4">
      <c r="A765" t="s">
        <v>481</v>
      </c>
      <c r="B765" t="s">
        <v>132</v>
      </c>
      <c r="C765" t="str">
        <f>_xlfn.XLOOKUP(tbl_OrderProduct[[#This Row],[ProductID]],tbl_Product[ProductID],tbl_Product[Category])</f>
        <v>Strategy</v>
      </c>
      <c r="D765">
        <v>2</v>
      </c>
      <c r="E765" s="3">
        <f>_xlfn.XLOOKUP(tbl_OrderProduct[[#This Row],[ProductID]],tbl_Product[ProductID],tbl_Product[ListPrice])*tbl_OrderProduct[[#This Row],[Quantity]]</f>
        <v>33</v>
      </c>
      <c r="F765">
        <f>_xlfn.XLOOKUP(tbl_OrderProduct[[#This Row],[OrderID]],tbl_Order[OrderID],tbl_Order[Order Year])</f>
        <v>2017</v>
      </c>
      <c r="G765" t="str">
        <f>_xlfn.XLOOKUP(tbl_OrderProduct[[#This Row],[OrderID]],tbl_Order[OrderID],tbl_Order[Order Month Name])</f>
        <v>Nov</v>
      </c>
      <c r="H765" t="str">
        <f>_xlfn.XLOOKUP(tbl_OrderProduct[[#This Row],[ProductID]],tbl_Product[ProductID],tbl_Product[ProductName])</f>
        <v>Pax Excel</v>
      </c>
      <c r="I765" t="str">
        <f>_xlfn.XLOOKUP(tbl_OrderProduct[[#This Row],[OrderID]],tbl_Order[OrderID],tbl_Order[CustomerID])</f>
        <v>CUST0683</v>
      </c>
    </row>
    <row r="766" spans="1:9" x14ac:dyDescent="0.4">
      <c r="A766" t="s">
        <v>482</v>
      </c>
      <c r="B766" t="s">
        <v>163</v>
      </c>
      <c r="C766" t="str">
        <f>_xlfn.XLOOKUP(tbl_OrderProduct[[#This Row],[ProductID]],tbl_Product[ProductID],tbl_Product[Category])</f>
        <v>Party</v>
      </c>
      <c r="D766">
        <v>1</v>
      </c>
      <c r="E766" s="3">
        <f>_xlfn.XLOOKUP(tbl_OrderProduct[[#This Row],[ProductID]],tbl_Product[ProductID],tbl_Product[ListPrice])*tbl_OrderProduct[[#This Row],[Quantity]]</f>
        <v>38</v>
      </c>
      <c r="F766">
        <f>_xlfn.XLOOKUP(tbl_OrderProduct[[#This Row],[OrderID]],tbl_Order[OrderID],tbl_Order[Order Year])</f>
        <v>2017</v>
      </c>
      <c r="G766" t="str">
        <f>_xlfn.XLOOKUP(tbl_OrderProduct[[#This Row],[OrderID]],tbl_Order[OrderID],tbl_Order[Order Month Name])</f>
        <v>Nov</v>
      </c>
      <c r="H766" t="str">
        <f>_xlfn.XLOOKUP(tbl_OrderProduct[[#This Row],[ProductID]],tbl_Product[ProductID],tbl_Product[ProductName])</f>
        <v>Charts Against Humanity</v>
      </c>
      <c r="I766" t="str">
        <f>_xlfn.XLOOKUP(tbl_OrderProduct[[#This Row],[OrderID]],tbl_Order[OrderID],tbl_Order[CustomerID])</f>
        <v>CUST0010</v>
      </c>
    </row>
    <row r="767" spans="1:9" x14ac:dyDescent="0.4">
      <c r="A767" t="s">
        <v>483</v>
      </c>
      <c r="B767" t="s">
        <v>132</v>
      </c>
      <c r="C767" t="str">
        <f>_xlfn.XLOOKUP(tbl_OrderProduct[[#This Row],[ProductID]],tbl_Product[ProductID],tbl_Product[Category])</f>
        <v>Strategy</v>
      </c>
      <c r="D767">
        <v>1</v>
      </c>
      <c r="E767" s="3">
        <f>_xlfn.XLOOKUP(tbl_OrderProduct[[#This Row],[ProductID]],tbl_Product[ProductID],tbl_Product[ListPrice])*tbl_OrderProduct[[#This Row],[Quantity]]</f>
        <v>16.5</v>
      </c>
      <c r="F767">
        <f>_xlfn.XLOOKUP(tbl_OrderProduct[[#This Row],[OrderID]],tbl_Order[OrderID],tbl_Order[Order Year])</f>
        <v>2017</v>
      </c>
      <c r="G767" t="str">
        <f>_xlfn.XLOOKUP(tbl_OrderProduct[[#This Row],[OrderID]],tbl_Order[OrderID],tbl_Order[Order Month Name])</f>
        <v>Nov</v>
      </c>
      <c r="H767" t="str">
        <f>_xlfn.XLOOKUP(tbl_OrderProduct[[#This Row],[ProductID]],tbl_Product[ProductID],tbl_Product[ProductName])</f>
        <v>Pax Excel</v>
      </c>
      <c r="I767" t="str">
        <f>_xlfn.XLOOKUP(tbl_OrderProduct[[#This Row],[OrderID]],tbl_Order[OrderID],tbl_Order[CustomerID])</f>
        <v>CUST0750</v>
      </c>
    </row>
    <row r="768" spans="1:9" x14ac:dyDescent="0.4">
      <c r="A768" t="s">
        <v>483</v>
      </c>
      <c r="B768" t="s">
        <v>149</v>
      </c>
      <c r="C768" t="str">
        <f>_xlfn.XLOOKUP(tbl_OrderProduct[[#This Row],[ProductID]],tbl_Product[ProductID],tbl_Product[Category])</f>
        <v>Co-op</v>
      </c>
      <c r="D768">
        <v>1</v>
      </c>
      <c r="E768" s="3">
        <f>_xlfn.XLOOKUP(tbl_OrderProduct[[#This Row],[ProductID]],tbl_Product[ProductID],tbl_Product[ListPrice])*tbl_OrderProduct[[#This Row],[Quantity]]</f>
        <v>20.99</v>
      </c>
      <c r="F768">
        <f>_xlfn.XLOOKUP(tbl_OrderProduct[[#This Row],[OrderID]],tbl_Order[OrderID],tbl_Order[Order Year])</f>
        <v>2017</v>
      </c>
      <c r="G768" t="str">
        <f>_xlfn.XLOOKUP(tbl_OrderProduct[[#This Row],[OrderID]],tbl_Order[OrderID],tbl_Order[Order Month Name])</f>
        <v>Nov</v>
      </c>
      <c r="H768" t="str">
        <f>_xlfn.XLOOKUP(tbl_OrderProduct[[#This Row],[ProductID]],tbl_Product[ProductID],tbl_Product[ProductName])</f>
        <v>Pandemic: #REF! Outbreak</v>
      </c>
      <c r="I768" t="str">
        <f>_xlfn.XLOOKUP(tbl_OrderProduct[[#This Row],[OrderID]],tbl_Order[OrderID],tbl_Order[CustomerID])</f>
        <v>CUST0750</v>
      </c>
    </row>
    <row r="769" spans="1:9" x14ac:dyDescent="0.4">
      <c r="A769" t="s">
        <v>483</v>
      </c>
      <c r="B769" t="s">
        <v>158</v>
      </c>
      <c r="C769" t="str">
        <f>_xlfn.XLOOKUP(tbl_OrderProduct[[#This Row],[ProductID]],tbl_Product[ProductID],tbl_Product[Category])</f>
        <v>Classic</v>
      </c>
      <c r="D769">
        <v>1</v>
      </c>
      <c r="E769" s="3">
        <f>_xlfn.XLOOKUP(tbl_OrderProduct[[#This Row],[ProductID]],tbl_Product[ProductID],tbl_Product[ListPrice])*tbl_OrderProduct[[#This Row],[Quantity]]</f>
        <v>45</v>
      </c>
      <c r="F769">
        <f>_xlfn.XLOOKUP(tbl_OrderProduct[[#This Row],[OrderID]],tbl_Order[OrderID],tbl_Order[Order Year])</f>
        <v>2017</v>
      </c>
      <c r="G769" t="str">
        <f>_xlfn.XLOOKUP(tbl_OrderProduct[[#This Row],[OrderID]],tbl_Order[OrderID],tbl_Order[Order Month Name])</f>
        <v>Nov</v>
      </c>
      <c r="H769" t="str">
        <f>_xlfn.XLOOKUP(tbl_OrderProduct[[#This Row],[ProductID]],tbl_Product[ProductID],tbl_Product[ProductName])</f>
        <v>Carcassone: Financial Quarters</v>
      </c>
      <c r="I769" t="str">
        <f>_xlfn.XLOOKUP(tbl_OrderProduct[[#This Row],[OrderID]],tbl_Order[OrderID],tbl_Order[CustomerID])</f>
        <v>CUST0750</v>
      </c>
    </row>
    <row r="770" spans="1:9" x14ac:dyDescent="0.4">
      <c r="A770" t="s">
        <v>483</v>
      </c>
      <c r="B770" t="s">
        <v>153</v>
      </c>
      <c r="C770" t="str">
        <f>_xlfn.XLOOKUP(tbl_OrderProduct[[#This Row],[ProductID]],tbl_Product[ProductID],tbl_Product[Category])</f>
        <v>Strategy</v>
      </c>
      <c r="D770">
        <v>1</v>
      </c>
      <c r="E770" s="3">
        <f>_xlfn.XLOOKUP(tbl_OrderProduct[[#This Row],[ProductID]],tbl_Product[ProductID],tbl_Product[ListPrice])*tbl_OrderProduct[[#This Row],[Quantity]]</f>
        <v>37.950000000000003</v>
      </c>
      <c r="F770">
        <f>_xlfn.XLOOKUP(tbl_OrderProduct[[#This Row],[OrderID]],tbl_Order[OrderID],tbl_Order[Order Year])</f>
        <v>2017</v>
      </c>
      <c r="G770" t="str">
        <f>_xlfn.XLOOKUP(tbl_OrderProduct[[#This Row],[OrderID]],tbl_Order[OrderID],tbl_Order[Order Month Name])</f>
        <v>Nov</v>
      </c>
      <c r="H770" t="str">
        <f>_xlfn.XLOOKUP(tbl_OrderProduct[[#This Row],[ProductID]],tbl_Product[ProductID],tbl_Product[ProductName])</f>
        <v>Sheetstorm</v>
      </c>
      <c r="I770" t="str">
        <f>_xlfn.XLOOKUP(tbl_OrderProduct[[#This Row],[OrderID]],tbl_Order[OrderID],tbl_Order[CustomerID])</f>
        <v>CUST0750</v>
      </c>
    </row>
    <row r="771" spans="1:9" x14ac:dyDescent="0.4">
      <c r="A771" t="s">
        <v>484</v>
      </c>
      <c r="B771" t="s">
        <v>160</v>
      </c>
      <c r="C771" t="str">
        <f>_xlfn.XLOOKUP(tbl_OrderProduct[[#This Row],[ProductID]],tbl_Product[ProductID],tbl_Product[Category])</f>
        <v>Co-op</v>
      </c>
      <c r="D771">
        <v>1</v>
      </c>
      <c r="E771" s="3">
        <f>_xlfn.XLOOKUP(tbl_OrderProduct[[#This Row],[ProductID]],tbl_Product[ProductID],tbl_Product[ListPrice])*tbl_OrderProduct[[#This Row],[Quantity]]</f>
        <v>38.49</v>
      </c>
      <c r="F771">
        <f>_xlfn.XLOOKUP(tbl_OrderProduct[[#This Row],[OrderID]],tbl_Order[OrderID],tbl_Order[Order Year])</f>
        <v>2017</v>
      </c>
      <c r="G771" t="str">
        <f>_xlfn.XLOOKUP(tbl_OrderProduct[[#This Row],[OrderID]],tbl_Order[OrderID],tbl_Order[Order Month Name])</f>
        <v>Nov</v>
      </c>
      <c r="H771" t="str">
        <f>_xlfn.XLOOKUP(tbl_OrderProduct[[#This Row],[ProductID]],tbl_Product[ProductID],tbl_Product[ProductName])</f>
        <v>Forbidden Functions</v>
      </c>
      <c r="I771" t="str">
        <f>_xlfn.XLOOKUP(tbl_OrderProduct[[#This Row],[OrderID]],tbl_Order[OrderID],tbl_Order[CustomerID])</f>
        <v>CUST0031</v>
      </c>
    </row>
    <row r="772" spans="1:9" x14ac:dyDescent="0.4">
      <c r="A772" t="s">
        <v>485</v>
      </c>
      <c r="B772" t="s">
        <v>142</v>
      </c>
      <c r="C772" t="str">
        <f>_xlfn.XLOOKUP(tbl_OrderProduct[[#This Row],[ProductID]],tbl_Product[ProductID],tbl_Product[Category])</f>
        <v>Classic</v>
      </c>
      <c r="D772">
        <v>1</v>
      </c>
      <c r="E772" s="3">
        <f>_xlfn.XLOOKUP(tbl_OrderProduct[[#This Row],[ProductID]],tbl_Product[ProductID],tbl_Product[ListPrice])*tbl_OrderProduct[[#This Row],[Quantity]]</f>
        <v>49.49</v>
      </c>
      <c r="F772">
        <f>_xlfn.XLOOKUP(tbl_OrderProduct[[#This Row],[OrderID]],tbl_Order[OrderID],tbl_Order[Order Year])</f>
        <v>2017</v>
      </c>
      <c r="G772" t="str">
        <f>_xlfn.XLOOKUP(tbl_OrderProduct[[#This Row],[OrderID]],tbl_Order[OrderID],tbl_Order[Order Month Name])</f>
        <v>Nov</v>
      </c>
      <c r="H772" t="str">
        <f>_xlfn.XLOOKUP(tbl_OrderProduct[[#This Row],[ProductID]],tbl_Product[ProductID],tbl_Product[ProductName])</f>
        <v>Don't Wake the Stakeholders</v>
      </c>
      <c r="I772" t="str">
        <f>_xlfn.XLOOKUP(tbl_OrderProduct[[#This Row],[OrderID]],tbl_Order[OrderID],tbl_Order[CustomerID])</f>
        <v>CUST0037</v>
      </c>
    </row>
    <row r="773" spans="1:9" x14ac:dyDescent="0.4">
      <c r="A773" t="s">
        <v>486</v>
      </c>
      <c r="B773" t="s">
        <v>148</v>
      </c>
      <c r="C773" t="str">
        <f>_xlfn.XLOOKUP(tbl_OrderProduct[[#This Row],[ProductID]],tbl_Product[ProductID],tbl_Product[Category])</f>
        <v>Strategy</v>
      </c>
      <c r="D773">
        <v>1</v>
      </c>
      <c r="E773" s="3">
        <f>_xlfn.XLOOKUP(tbl_OrderProduct[[#This Row],[ProductID]],tbl_Product[ProductID],tbl_Product[ListPrice])*tbl_OrderProduct[[#This Row],[Quantity]]</f>
        <v>20.49</v>
      </c>
      <c r="F773">
        <f>_xlfn.XLOOKUP(tbl_OrderProduct[[#This Row],[OrderID]],tbl_Order[OrderID],tbl_Order[Order Year])</f>
        <v>2017</v>
      </c>
      <c r="G773" t="str">
        <f>_xlfn.XLOOKUP(tbl_OrderProduct[[#This Row],[OrderID]],tbl_Order[OrderID],tbl_Order[Order Month Name])</f>
        <v>Nov</v>
      </c>
      <c r="H773" t="str">
        <f>_xlfn.XLOOKUP(tbl_OrderProduct[[#This Row],[ProductID]],tbl_Product[ProductID],tbl_Product[ProductName])</f>
        <v>Cashflow Cascadia</v>
      </c>
      <c r="I773" t="str">
        <f>_xlfn.XLOOKUP(tbl_OrderProduct[[#This Row],[OrderID]],tbl_Order[OrderID],tbl_Order[CustomerID])</f>
        <v>CUST0924</v>
      </c>
    </row>
    <row r="774" spans="1:9" x14ac:dyDescent="0.4">
      <c r="A774" t="s">
        <v>486</v>
      </c>
      <c r="B774" t="s">
        <v>2</v>
      </c>
      <c r="C774" t="str">
        <f>_xlfn.XLOOKUP(tbl_OrderProduct[[#This Row],[ProductID]],tbl_Product[ProductID],tbl_Product[Category])</f>
        <v>Strategy</v>
      </c>
      <c r="D774">
        <v>1</v>
      </c>
      <c r="E774" s="3">
        <f>_xlfn.XLOOKUP(tbl_OrderProduct[[#This Row],[ProductID]],tbl_Product[ProductID],tbl_Product[ListPrice])*tbl_OrderProduct[[#This Row],[Quantity]]</f>
        <v>12.95</v>
      </c>
      <c r="F774">
        <f>_xlfn.XLOOKUP(tbl_OrderProduct[[#This Row],[OrderID]],tbl_Order[OrderID],tbl_Order[Order Year])</f>
        <v>2017</v>
      </c>
      <c r="G774" t="str">
        <f>_xlfn.XLOOKUP(tbl_OrderProduct[[#This Row],[OrderID]],tbl_Order[OrderID],tbl_Order[Order Month Name])</f>
        <v>Nov</v>
      </c>
      <c r="H774" t="str">
        <f>_xlfn.XLOOKUP(tbl_OrderProduct[[#This Row],[ProductID]],tbl_Product[ProductID],tbl_Product[ProductName])</f>
        <v>DAX Machina</v>
      </c>
      <c r="I774" t="str">
        <f>_xlfn.XLOOKUP(tbl_OrderProduct[[#This Row],[OrderID]],tbl_Order[OrderID],tbl_Order[CustomerID])</f>
        <v>CUST0924</v>
      </c>
    </row>
    <row r="775" spans="1:9" x14ac:dyDescent="0.4">
      <c r="A775" t="s">
        <v>487</v>
      </c>
      <c r="B775" t="s">
        <v>7</v>
      </c>
      <c r="C775" t="str">
        <f>_xlfn.XLOOKUP(tbl_OrderProduct[[#This Row],[ProductID]],tbl_Product[ProductID],tbl_Product[Category])</f>
        <v>Strategy</v>
      </c>
      <c r="D775">
        <v>1</v>
      </c>
      <c r="E775" s="3">
        <f>_xlfn.XLOOKUP(tbl_OrderProduct[[#This Row],[ProductID]],tbl_Product[ProductID],tbl_Product[ListPrice])*tbl_OrderProduct[[#This Row],[Quantity]]</f>
        <v>53</v>
      </c>
      <c r="F775">
        <f>_xlfn.XLOOKUP(tbl_OrderProduct[[#This Row],[OrderID]],tbl_Order[OrderID],tbl_Order[Order Year])</f>
        <v>2017</v>
      </c>
      <c r="G775" t="str">
        <f>_xlfn.XLOOKUP(tbl_OrderProduct[[#This Row],[OrderID]],tbl_Order[OrderID],tbl_Order[Order Month Name])</f>
        <v>Nov</v>
      </c>
      <c r="H775" t="str">
        <f>_xlfn.XLOOKUP(tbl_OrderProduct[[#This Row],[ProductID]],tbl_Product[ProductID],tbl_Product[ProductName])</f>
        <v>Evercell</v>
      </c>
      <c r="I775" t="str">
        <f>_xlfn.XLOOKUP(tbl_OrderProduct[[#This Row],[OrderID]],tbl_Order[OrderID],tbl_Order[CustomerID])</f>
        <v>CUST1276</v>
      </c>
    </row>
    <row r="776" spans="1:9" x14ac:dyDescent="0.4">
      <c r="A776" t="s">
        <v>487</v>
      </c>
      <c r="B776" t="s">
        <v>149</v>
      </c>
      <c r="C776" t="str">
        <f>_xlfn.XLOOKUP(tbl_OrderProduct[[#This Row],[ProductID]],tbl_Product[ProductID],tbl_Product[Category])</f>
        <v>Co-op</v>
      </c>
      <c r="D776">
        <v>1</v>
      </c>
      <c r="E776" s="3">
        <f>_xlfn.XLOOKUP(tbl_OrderProduct[[#This Row],[ProductID]],tbl_Product[ProductID],tbl_Product[ListPrice])*tbl_OrderProduct[[#This Row],[Quantity]]</f>
        <v>20.99</v>
      </c>
      <c r="F776">
        <f>_xlfn.XLOOKUP(tbl_OrderProduct[[#This Row],[OrderID]],tbl_Order[OrderID],tbl_Order[Order Year])</f>
        <v>2017</v>
      </c>
      <c r="G776" t="str">
        <f>_xlfn.XLOOKUP(tbl_OrderProduct[[#This Row],[OrderID]],tbl_Order[OrderID],tbl_Order[Order Month Name])</f>
        <v>Nov</v>
      </c>
      <c r="H776" t="str">
        <f>_xlfn.XLOOKUP(tbl_OrderProduct[[#This Row],[ProductID]],tbl_Product[ProductID],tbl_Product[ProductName])</f>
        <v>Pandemic: #REF! Outbreak</v>
      </c>
      <c r="I776" t="str">
        <f>_xlfn.XLOOKUP(tbl_OrderProduct[[#This Row],[OrderID]],tbl_Order[OrderID],tbl_Order[CustomerID])</f>
        <v>CUST1276</v>
      </c>
    </row>
    <row r="777" spans="1:9" x14ac:dyDescent="0.4">
      <c r="A777" t="s">
        <v>488</v>
      </c>
      <c r="B777" t="s">
        <v>133</v>
      </c>
      <c r="C777" t="str">
        <f>_xlfn.XLOOKUP(tbl_OrderProduct[[#This Row],[ProductID]],tbl_Product[ProductID],tbl_Product[Category])</f>
        <v>Adventure</v>
      </c>
      <c r="D777">
        <v>1</v>
      </c>
      <c r="E777" s="3">
        <f>_xlfn.XLOOKUP(tbl_OrderProduct[[#This Row],[ProductID]],tbl_Product[ProductID],tbl_Product[ListPrice])*tbl_OrderProduct[[#This Row],[Quantity]]</f>
        <v>23.95</v>
      </c>
      <c r="F777">
        <f>_xlfn.XLOOKUP(tbl_OrderProduct[[#This Row],[OrderID]],tbl_Order[OrderID],tbl_Order[Order Year])</f>
        <v>2017</v>
      </c>
      <c r="G777" t="str">
        <f>_xlfn.XLOOKUP(tbl_OrderProduct[[#This Row],[OrderID]],tbl_Order[OrderID],tbl_Order[Order Month Name])</f>
        <v>Nov</v>
      </c>
      <c r="H777" t="str">
        <f>_xlfn.XLOOKUP(tbl_OrderProduct[[#This Row],[ProductID]],tbl_Product[ProductID],tbl_Product[ProductName])</f>
        <v>DataCraft: Fields &amp; Measures</v>
      </c>
      <c r="I777" t="str">
        <f>_xlfn.XLOOKUP(tbl_OrderProduct[[#This Row],[OrderID]],tbl_Order[OrderID],tbl_Order[CustomerID])</f>
        <v>CUST0921</v>
      </c>
    </row>
    <row r="778" spans="1:9" x14ac:dyDescent="0.4">
      <c r="A778" t="s">
        <v>489</v>
      </c>
      <c r="B778" t="s">
        <v>137</v>
      </c>
      <c r="C778" t="str">
        <f>_xlfn.XLOOKUP(tbl_OrderProduct[[#This Row],[ProductID]],tbl_Product[ProductID],tbl_Product[Category])</f>
        <v>Classic</v>
      </c>
      <c r="D778">
        <v>1</v>
      </c>
      <c r="E778" s="3">
        <f>_xlfn.XLOOKUP(tbl_OrderProduct[[#This Row],[ProductID]],tbl_Product[ProductID],tbl_Product[ListPrice])*tbl_OrderProduct[[#This Row],[Quantity]]</f>
        <v>70.989999999999995</v>
      </c>
      <c r="F778">
        <f>_xlfn.XLOOKUP(tbl_OrderProduct[[#This Row],[OrderID]],tbl_Order[OrderID],tbl_Order[Order Year])</f>
        <v>2017</v>
      </c>
      <c r="G778" t="str">
        <f>_xlfn.XLOOKUP(tbl_OrderProduct[[#This Row],[OrderID]],tbl_Order[OrderID],tbl_Order[Order Month Name])</f>
        <v>Nov</v>
      </c>
      <c r="H778" t="str">
        <f>_xlfn.XLOOKUP(tbl_OrderProduct[[#This Row],[ProductID]],tbl_Product[ProductID],tbl_Product[ProductName])</f>
        <v>Ticket to Ride: Financial Express</v>
      </c>
      <c r="I778" t="str">
        <f>_xlfn.XLOOKUP(tbl_OrderProduct[[#This Row],[OrderID]],tbl_Order[OrderID],tbl_Order[CustomerID])</f>
        <v>CUST0922</v>
      </c>
    </row>
    <row r="779" spans="1:9" x14ac:dyDescent="0.4">
      <c r="A779" t="s">
        <v>490</v>
      </c>
      <c r="B779" t="s">
        <v>157</v>
      </c>
      <c r="C779" t="str">
        <f>_xlfn.XLOOKUP(tbl_OrderProduct[[#This Row],[ProductID]],tbl_Product[ProductID],tbl_Product[Category])</f>
        <v>Strategy</v>
      </c>
      <c r="D779">
        <v>1</v>
      </c>
      <c r="E779" s="3">
        <f>_xlfn.XLOOKUP(tbl_OrderProduct[[#This Row],[ProductID]],tbl_Product[ProductID],tbl_Product[ListPrice])*tbl_OrderProduct[[#This Row],[Quantity]]</f>
        <v>47</v>
      </c>
      <c r="F779">
        <f>_xlfn.XLOOKUP(tbl_OrderProduct[[#This Row],[OrderID]],tbl_Order[OrderID],tbl_Order[Order Year])</f>
        <v>2017</v>
      </c>
      <c r="G779" t="str">
        <f>_xlfn.XLOOKUP(tbl_OrderProduct[[#This Row],[OrderID]],tbl_Order[OrderID],tbl_Order[Order Month Name])</f>
        <v>Nov</v>
      </c>
      <c r="H779" t="str">
        <f>_xlfn.XLOOKUP(tbl_OrderProduct[[#This Row],[ProductID]],tbl_Product[ProductID],tbl_Product[ProductName])</f>
        <v>A Dasboard Contrived</v>
      </c>
      <c r="I779" t="str">
        <f>_xlfn.XLOOKUP(tbl_OrderProduct[[#This Row],[OrderID]],tbl_Order[OrderID],tbl_Order[CustomerID])</f>
        <v>CUST0096</v>
      </c>
    </row>
    <row r="780" spans="1:9" x14ac:dyDescent="0.4">
      <c r="A780" t="s">
        <v>490</v>
      </c>
      <c r="B780" t="s">
        <v>136</v>
      </c>
      <c r="C780" t="str">
        <f>_xlfn.XLOOKUP(tbl_OrderProduct[[#This Row],[ProductID]],tbl_Product[ProductID],tbl_Product[Category])</f>
        <v>Party</v>
      </c>
      <c r="D780">
        <v>1</v>
      </c>
      <c r="E780" s="3">
        <f>_xlfn.XLOOKUP(tbl_OrderProduct[[#This Row],[ProductID]],tbl_Product[ProductID],tbl_Product[ListPrice])*tbl_OrderProduct[[#This Row],[Quantity]]</f>
        <v>33</v>
      </c>
      <c r="F780">
        <f>_xlfn.XLOOKUP(tbl_OrderProduct[[#This Row],[OrderID]],tbl_Order[OrderID],tbl_Order[Order Year])</f>
        <v>2017</v>
      </c>
      <c r="G780" t="str">
        <f>_xlfn.XLOOKUP(tbl_OrderProduct[[#This Row],[OrderID]],tbl_Order[OrderID],tbl_Order[Order Month Name])</f>
        <v>Nov</v>
      </c>
      <c r="H780" t="str">
        <f>_xlfn.XLOOKUP(tbl_OrderProduct[[#This Row],[ProductID]],tbl_Product[ProductID],tbl_Product[ProductName])</f>
        <v>Don't Split the Data</v>
      </c>
      <c r="I780" t="str">
        <f>_xlfn.XLOOKUP(tbl_OrderProduct[[#This Row],[OrderID]],tbl_Order[OrderID],tbl_Order[CustomerID])</f>
        <v>CUST0096</v>
      </c>
    </row>
    <row r="781" spans="1:9" x14ac:dyDescent="0.4">
      <c r="A781" t="s">
        <v>490</v>
      </c>
      <c r="B781" t="s">
        <v>139</v>
      </c>
      <c r="C781" t="str">
        <f>_xlfn.XLOOKUP(tbl_OrderProduct[[#This Row],[ProductID]],tbl_Product[ProductID],tbl_Product[Category])</f>
        <v>Strategy</v>
      </c>
      <c r="D781">
        <v>2</v>
      </c>
      <c r="E781" s="3">
        <f>_xlfn.XLOOKUP(tbl_OrderProduct[[#This Row],[ProductID]],tbl_Product[ProductID],tbl_Product[ListPrice])*tbl_OrderProduct[[#This Row],[Quantity]]</f>
        <v>109.98</v>
      </c>
      <c r="F781">
        <f>_xlfn.XLOOKUP(tbl_OrderProduct[[#This Row],[OrderID]],tbl_Order[OrderID],tbl_Order[Order Year])</f>
        <v>2017</v>
      </c>
      <c r="G781" t="str">
        <f>_xlfn.XLOOKUP(tbl_OrderProduct[[#This Row],[OrderID]],tbl_Order[OrderID],tbl_Order[Order Month Name])</f>
        <v>Nov</v>
      </c>
      <c r="H781" t="str">
        <f>_xlfn.XLOOKUP(tbl_OrderProduct[[#This Row],[ProductID]],tbl_Product[ProductID],tbl_Product[ProductName])</f>
        <v>Azul: Pie Chart Edition</v>
      </c>
      <c r="I781" t="str">
        <f>_xlfn.XLOOKUP(tbl_OrderProduct[[#This Row],[OrderID]],tbl_Order[OrderID],tbl_Order[CustomerID])</f>
        <v>CUST0096</v>
      </c>
    </row>
    <row r="782" spans="1:9" x14ac:dyDescent="0.4">
      <c r="A782" t="s">
        <v>490</v>
      </c>
      <c r="B782" t="s">
        <v>141</v>
      </c>
      <c r="C782" t="str">
        <f>_xlfn.XLOOKUP(tbl_OrderProduct[[#This Row],[ProductID]],tbl_Product[ProductID],tbl_Product[Category])</f>
        <v>Strategy</v>
      </c>
      <c r="D782">
        <v>1</v>
      </c>
      <c r="E782" s="3">
        <f>_xlfn.XLOOKUP(tbl_OrderProduct[[#This Row],[ProductID]],tbl_Product[ProductID],tbl_Product[ListPrice])*tbl_OrderProduct[[#This Row],[Quantity]]</f>
        <v>24</v>
      </c>
      <c r="F782">
        <f>_xlfn.XLOOKUP(tbl_OrderProduct[[#This Row],[OrderID]],tbl_Order[OrderID],tbl_Order[Order Year])</f>
        <v>2017</v>
      </c>
      <c r="G782" t="str">
        <f>_xlfn.XLOOKUP(tbl_OrderProduct[[#This Row],[OrderID]],tbl_Order[OrderID],tbl_Order[Order Month Name])</f>
        <v>Nov</v>
      </c>
      <c r="H782" t="str">
        <f>_xlfn.XLOOKUP(tbl_OrderProduct[[#This Row],[ProductID]],tbl_Product[ProductID],tbl_Product[ProductName])</f>
        <v>Wingspanalytics</v>
      </c>
      <c r="I782" t="str">
        <f>_xlfn.XLOOKUP(tbl_OrderProduct[[#This Row],[OrderID]],tbl_Order[OrderID],tbl_Order[CustomerID])</f>
        <v>CUST0096</v>
      </c>
    </row>
    <row r="783" spans="1:9" x14ac:dyDescent="0.4">
      <c r="A783" t="s">
        <v>490</v>
      </c>
      <c r="B783" t="s">
        <v>133</v>
      </c>
      <c r="C783" t="str">
        <f>_xlfn.XLOOKUP(tbl_OrderProduct[[#This Row],[ProductID]],tbl_Product[ProductID],tbl_Product[Category])</f>
        <v>Adventure</v>
      </c>
      <c r="D783">
        <v>1</v>
      </c>
      <c r="E783" s="3">
        <f>_xlfn.XLOOKUP(tbl_OrderProduct[[#This Row],[ProductID]],tbl_Product[ProductID],tbl_Product[ListPrice])*tbl_OrderProduct[[#This Row],[Quantity]]</f>
        <v>23.95</v>
      </c>
      <c r="F783">
        <f>_xlfn.XLOOKUP(tbl_OrderProduct[[#This Row],[OrderID]],tbl_Order[OrderID],tbl_Order[Order Year])</f>
        <v>2017</v>
      </c>
      <c r="G783" t="str">
        <f>_xlfn.XLOOKUP(tbl_OrderProduct[[#This Row],[OrderID]],tbl_Order[OrderID],tbl_Order[Order Month Name])</f>
        <v>Nov</v>
      </c>
      <c r="H783" t="str">
        <f>_xlfn.XLOOKUP(tbl_OrderProduct[[#This Row],[ProductID]],tbl_Product[ProductID],tbl_Product[ProductName])</f>
        <v>DataCraft: Fields &amp; Measures</v>
      </c>
      <c r="I783" t="str">
        <f>_xlfn.XLOOKUP(tbl_OrderProduct[[#This Row],[OrderID]],tbl_Order[OrderID],tbl_Order[CustomerID])</f>
        <v>CUST0096</v>
      </c>
    </row>
    <row r="784" spans="1:9" x14ac:dyDescent="0.4">
      <c r="A784" t="s">
        <v>491</v>
      </c>
      <c r="B784" t="s">
        <v>11</v>
      </c>
      <c r="C784" t="str">
        <f>_xlfn.XLOOKUP(tbl_OrderProduct[[#This Row],[ProductID]],tbl_Product[ProductID],tbl_Product[Category])</f>
        <v>Adventure</v>
      </c>
      <c r="D784">
        <v>2</v>
      </c>
      <c r="E784" s="3">
        <f>_xlfn.XLOOKUP(tbl_OrderProduct[[#This Row],[ProductID]],tbl_Product[ProductID],tbl_Product[ListPrice])*tbl_OrderProduct[[#This Row],[Quantity]]</f>
        <v>39.9</v>
      </c>
      <c r="F784">
        <f>_xlfn.XLOOKUP(tbl_OrderProduct[[#This Row],[OrderID]],tbl_Order[OrderID],tbl_Order[Order Year])</f>
        <v>2017</v>
      </c>
      <c r="G784" t="str">
        <f>_xlfn.XLOOKUP(tbl_OrderProduct[[#This Row],[OrderID]],tbl_Order[OrderID],tbl_Order[Order Month Name])</f>
        <v>Nov</v>
      </c>
      <c r="H784" t="str">
        <f>_xlfn.XLOOKUP(tbl_OrderProduct[[#This Row],[ProductID]],tbl_Product[ProductID],tbl_Product[ProductName])</f>
        <v>Dungeons &amp; Datasets</v>
      </c>
      <c r="I784" t="str">
        <f>_xlfn.XLOOKUP(tbl_OrderProduct[[#This Row],[OrderID]],tbl_Order[OrderID],tbl_Order[CustomerID])</f>
        <v>CUST1049</v>
      </c>
    </row>
    <row r="785" spans="1:9" x14ac:dyDescent="0.4">
      <c r="A785" t="s">
        <v>492</v>
      </c>
      <c r="B785" t="s">
        <v>145</v>
      </c>
      <c r="C785" t="str">
        <f>_xlfn.XLOOKUP(tbl_OrderProduct[[#This Row],[ProductID]],tbl_Product[ProductID],tbl_Product[Category])</f>
        <v>Adventure</v>
      </c>
      <c r="D785">
        <v>2</v>
      </c>
      <c r="E785" s="3">
        <f>_xlfn.XLOOKUP(tbl_OrderProduct[[#This Row],[ProductID]],tbl_Product[ProductID],tbl_Product[ListPrice])*tbl_OrderProduct[[#This Row],[Quantity]]</f>
        <v>81</v>
      </c>
      <c r="F785">
        <f>_xlfn.XLOOKUP(tbl_OrderProduct[[#This Row],[OrderID]],tbl_Order[OrderID],tbl_Order[Order Year])</f>
        <v>2017</v>
      </c>
      <c r="G785" t="str">
        <f>_xlfn.XLOOKUP(tbl_OrderProduct[[#This Row],[OrderID]],tbl_Order[OrderID],tbl_Order[Order Month Name])</f>
        <v>Nov</v>
      </c>
      <c r="H785" t="str">
        <f>_xlfn.XLOOKUP(tbl_OrderProduct[[#This Row],[ProductID]],tbl_Product[ProductID],tbl_Product[ProductName])</f>
        <v>Audit Call of Cthulhu</v>
      </c>
      <c r="I785" t="str">
        <f>_xlfn.XLOOKUP(tbl_OrderProduct[[#This Row],[OrderID]],tbl_Order[OrderID],tbl_Order[CustomerID])</f>
        <v>CUST0329</v>
      </c>
    </row>
    <row r="786" spans="1:9" x14ac:dyDescent="0.4">
      <c r="A786" t="s">
        <v>493</v>
      </c>
      <c r="B786" t="s">
        <v>151</v>
      </c>
      <c r="C786" t="str">
        <f>_xlfn.XLOOKUP(tbl_OrderProduct[[#This Row],[ProductID]],tbl_Product[ProductID],tbl_Product[Category])</f>
        <v>Adventure</v>
      </c>
      <c r="D786">
        <v>1</v>
      </c>
      <c r="E786" s="3">
        <f>_xlfn.XLOOKUP(tbl_OrderProduct[[#This Row],[ProductID]],tbl_Product[ProductID],tbl_Product[ListPrice])*tbl_OrderProduct[[#This Row],[Quantity]]</f>
        <v>60.95</v>
      </c>
      <c r="F786">
        <f>_xlfn.XLOOKUP(tbl_OrderProduct[[#This Row],[OrderID]],tbl_Order[OrderID],tbl_Order[Order Year])</f>
        <v>2017</v>
      </c>
      <c r="G786" t="str">
        <f>_xlfn.XLOOKUP(tbl_OrderProduct[[#This Row],[OrderID]],tbl_Order[OrderID],tbl_Order[Order Month Name])</f>
        <v>Nov</v>
      </c>
      <c r="H786" t="str">
        <f>_xlfn.XLOOKUP(tbl_OrderProduct[[#This Row],[ProductID]],tbl_Product[ProductID],tbl_Product[ProductName])</f>
        <v>Unmatched: Analyst's Edition</v>
      </c>
      <c r="I786" t="str">
        <f>_xlfn.XLOOKUP(tbl_OrderProduct[[#This Row],[OrderID]],tbl_Order[OrderID],tbl_Order[CustomerID])</f>
        <v>CUST0793</v>
      </c>
    </row>
    <row r="787" spans="1:9" x14ac:dyDescent="0.4">
      <c r="A787" t="s">
        <v>494</v>
      </c>
      <c r="B787" t="s">
        <v>150</v>
      </c>
      <c r="C787" t="str">
        <f>_xlfn.XLOOKUP(tbl_OrderProduct[[#This Row],[ProductID]],tbl_Product[ProductID],tbl_Product[Category])</f>
        <v>Party</v>
      </c>
      <c r="D787">
        <v>1</v>
      </c>
      <c r="E787" s="3">
        <f>_xlfn.XLOOKUP(tbl_OrderProduct[[#This Row],[ProductID]],tbl_Product[ProductID],tbl_Product[ListPrice])*tbl_OrderProduct[[#This Row],[Quantity]]</f>
        <v>35</v>
      </c>
      <c r="F787">
        <f>_xlfn.XLOOKUP(tbl_OrderProduct[[#This Row],[OrderID]],tbl_Order[OrderID],tbl_Order[Order Year])</f>
        <v>2017</v>
      </c>
      <c r="G787" t="str">
        <f>_xlfn.XLOOKUP(tbl_OrderProduct[[#This Row],[OrderID]],tbl_Order[OrderID],tbl_Order[Order Month Name])</f>
        <v>Nov</v>
      </c>
      <c r="H787" t="str">
        <f>_xlfn.XLOOKUP(tbl_OrderProduct[[#This Row],[ProductID]],tbl_Product[ProductID],tbl_Product[ProductName])</f>
        <v>Data: The Resistance</v>
      </c>
      <c r="I787" t="str">
        <f>_xlfn.XLOOKUP(tbl_OrderProduct[[#This Row],[OrderID]],tbl_Order[OrderID],tbl_Order[CustomerID])</f>
        <v>CUST1130</v>
      </c>
    </row>
    <row r="788" spans="1:9" x14ac:dyDescent="0.4">
      <c r="A788" t="s">
        <v>494</v>
      </c>
      <c r="B788" t="s">
        <v>6</v>
      </c>
      <c r="C788" t="str">
        <f>_xlfn.XLOOKUP(tbl_OrderProduct[[#This Row],[ProductID]],tbl_Product[ProductID],tbl_Product[Category])</f>
        <v>Adventure</v>
      </c>
      <c r="D788">
        <v>1</v>
      </c>
      <c r="E788" s="3">
        <f>_xlfn.XLOOKUP(tbl_OrderProduct[[#This Row],[ProductID]],tbl_Product[ProductID],tbl_Product[ListPrice])*tbl_OrderProduct[[#This Row],[Quantity]]</f>
        <v>17</v>
      </c>
      <c r="F788">
        <f>_xlfn.XLOOKUP(tbl_OrderProduct[[#This Row],[OrderID]],tbl_Order[OrderID],tbl_Order[Order Year])</f>
        <v>2017</v>
      </c>
      <c r="G788" t="str">
        <f>_xlfn.XLOOKUP(tbl_OrderProduct[[#This Row],[OrderID]],tbl_Order[OrderID],tbl_Order[Order Month Name])</f>
        <v>Nov</v>
      </c>
      <c r="H788" t="str">
        <f>_xlfn.XLOOKUP(tbl_OrderProduct[[#This Row],[ProductID]],tbl_Product[ProductID],tbl_Product[ProductName])</f>
        <v>Pivot &amp; Paper</v>
      </c>
      <c r="I788" t="str">
        <f>_xlfn.XLOOKUP(tbl_OrderProduct[[#This Row],[OrderID]],tbl_Order[OrderID],tbl_Order[CustomerID])</f>
        <v>CUST1130</v>
      </c>
    </row>
    <row r="789" spans="1:9" x14ac:dyDescent="0.4">
      <c r="A789" t="s">
        <v>494</v>
      </c>
      <c r="B789" t="s">
        <v>146</v>
      </c>
      <c r="C789" t="str">
        <f>_xlfn.XLOOKUP(tbl_OrderProduct[[#This Row],[ProductID]],tbl_Product[ProductID],tbl_Product[Category])</f>
        <v>Strategy</v>
      </c>
      <c r="D789">
        <v>1</v>
      </c>
      <c r="E789" s="3">
        <f>_xlfn.XLOOKUP(tbl_OrderProduct[[#This Row],[ProductID]],tbl_Product[ProductID],tbl_Product[ListPrice])*tbl_OrderProduct[[#This Row],[Quantity]]</f>
        <v>49.49</v>
      </c>
      <c r="F789">
        <f>_xlfn.XLOOKUP(tbl_OrderProduct[[#This Row],[OrderID]],tbl_Order[OrderID],tbl_Order[Order Year])</f>
        <v>2017</v>
      </c>
      <c r="G789" t="str">
        <f>_xlfn.XLOOKUP(tbl_OrderProduct[[#This Row],[OrderID]],tbl_Order[OrderID],tbl_Order[Order Month Name])</f>
        <v>Nov</v>
      </c>
      <c r="H789" t="str">
        <f>_xlfn.XLOOKUP(tbl_OrderProduct[[#This Row],[ProductID]],tbl_Product[ProductID],tbl_Product[ProductName])</f>
        <v>Terraforming Tableau</v>
      </c>
      <c r="I789" t="str">
        <f>_xlfn.XLOOKUP(tbl_OrderProduct[[#This Row],[OrderID]],tbl_Order[OrderID],tbl_Order[CustomerID])</f>
        <v>CUST1130</v>
      </c>
    </row>
    <row r="790" spans="1:9" x14ac:dyDescent="0.4">
      <c r="A790" t="s">
        <v>494</v>
      </c>
      <c r="B790" t="s">
        <v>10</v>
      </c>
      <c r="C790" t="str">
        <f>_xlfn.XLOOKUP(tbl_OrderProduct[[#This Row],[ProductID]],tbl_Product[ProductID],tbl_Product[Category])</f>
        <v>Party</v>
      </c>
      <c r="D790">
        <v>2</v>
      </c>
      <c r="E790" s="3">
        <f>_xlfn.XLOOKUP(tbl_OrderProduct[[#This Row],[ProductID]],tbl_Product[ProductID],tbl_Product[ListPrice])*tbl_OrderProduct[[#This Row],[Quantity]]</f>
        <v>98</v>
      </c>
      <c r="F790">
        <f>_xlfn.XLOOKUP(tbl_OrderProduct[[#This Row],[OrderID]],tbl_Order[OrderID],tbl_Order[Order Year])</f>
        <v>2017</v>
      </c>
      <c r="G790" t="str">
        <f>_xlfn.XLOOKUP(tbl_OrderProduct[[#This Row],[OrderID]],tbl_Order[OrderID],tbl_Order[Order Month Name])</f>
        <v>Nov</v>
      </c>
      <c r="H790" t="str">
        <f>_xlfn.XLOOKUP(tbl_OrderProduct[[#This Row],[ProductID]],tbl_Product[ProductID],tbl_Product[ProductName])</f>
        <v>Pivot or Perish</v>
      </c>
      <c r="I790" t="str">
        <f>_xlfn.XLOOKUP(tbl_OrderProduct[[#This Row],[OrderID]],tbl_Order[OrderID],tbl_Order[CustomerID])</f>
        <v>CUST1130</v>
      </c>
    </row>
    <row r="791" spans="1:9" x14ac:dyDescent="0.4">
      <c r="A791" t="s">
        <v>494</v>
      </c>
      <c r="B791" t="s">
        <v>163</v>
      </c>
      <c r="C791" t="str">
        <f>_xlfn.XLOOKUP(tbl_OrderProduct[[#This Row],[ProductID]],tbl_Product[ProductID],tbl_Product[Category])</f>
        <v>Party</v>
      </c>
      <c r="D791">
        <v>1</v>
      </c>
      <c r="E791" s="3">
        <f>_xlfn.XLOOKUP(tbl_OrderProduct[[#This Row],[ProductID]],tbl_Product[ProductID],tbl_Product[ListPrice])*tbl_OrderProduct[[#This Row],[Quantity]]</f>
        <v>38</v>
      </c>
      <c r="F791">
        <f>_xlfn.XLOOKUP(tbl_OrderProduct[[#This Row],[OrderID]],tbl_Order[OrderID],tbl_Order[Order Year])</f>
        <v>2017</v>
      </c>
      <c r="G791" t="str">
        <f>_xlfn.XLOOKUP(tbl_OrderProduct[[#This Row],[OrderID]],tbl_Order[OrderID],tbl_Order[Order Month Name])</f>
        <v>Nov</v>
      </c>
      <c r="H791" t="str">
        <f>_xlfn.XLOOKUP(tbl_OrderProduct[[#This Row],[ProductID]],tbl_Product[ProductID],tbl_Product[ProductName])</f>
        <v>Charts Against Humanity</v>
      </c>
      <c r="I791" t="str">
        <f>_xlfn.XLOOKUP(tbl_OrderProduct[[#This Row],[OrderID]],tbl_Order[OrderID],tbl_Order[CustomerID])</f>
        <v>CUST1130</v>
      </c>
    </row>
    <row r="792" spans="1:9" x14ac:dyDescent="0.4">
      <c r="A792" t="s">
        <v>494</v>
      </c>
      <c r="B792" t="s">
        <v>155</v>
      </c>
      <c r="C792" t="str">
        <f>_xlfn.XLOOKUP(tbl_OrderProduct[[#This Row],[ProductID]],tbl_Product[ProductID],tbl_Product[Category])</f>
        <v>Strategy</v>
      </c>
      <c r="D792">
        <v>1</v>
      </c>
      <c r="E792" s="3">
        <f>_xlfn.XLOOKUP(tbl_OrderProduct[[#This Row],[ProductID]],tbl_Product[ProductID],tbl_Product[ListPrice])*tbl_OrderProduct[[#This Row],[Quantity]]</f>
        <v>27</v>
      </c>
      <c r="F792">
        <f>_xlfn.XLOOKUP(tbl_OrderProduct[[#This Row],[OrderID]],tbl_Order[OrderID],tbl_Order[Order Year])</f>
        <v>2017</v>
      </c>
      <c r="G792" t="str">
        <f>_xlfn.XLOOKUP(tbl_OrderProduct[[#This Row],[OrderID]],tbl_Order[OrderID],tbl_Order[Order Month Name])</f>
        <v>Nov</v>
      </c>
      <c r="H792" t="str">
        <f>_xlfn.XLOOKUP(tbl_OrderProduct[[#This Row],[ProductID]],tbl_Product[ProductID],tbl_Product[ProductName])</f>
        <v>Depreciation Trail</v>
      </c>
      <c r="I792" t="str">
        <f>_xlfn.XLOOKUP(tbl_OrderProduct[[#This Row],[OrderID]],tbl_Order[OrderID],tbl_Order[CustomerID])</f>
        <v>CUST1130</v>
      </c>
    </row>
    <row r="793" spans="1:9" x14ac:dyDescent="0.4">
      <c r="A793" t="s">
        <v>495</v>
      </c>
      <c r="B793" t="s">
        <v>161</v>
      </c>
      <c r="C793" t="str">
        <f>_xlfn.XLOOKUP(tbl_OrderProduct[[#This Row],[ProductID]],tbl_Product[ProductID],tbl_Product[Category])</f>
        <v>Strategy</v>
      </c>
      <c r="D793">
        <v>1</v>
      </c>
      <c r="E793" s="3">
        <f>_xlfn.XLOOKUP(tbl_OrderProduct[[#This Row],[ProductID]],tbl_Product[ProductID],tbl_Product[ListPrice])*tbl_OrderProduct[[#This Row],[Quantity]]</f>
        <v>55.95</v>
      </c>
      <c r="F793">
        <f>_xlfn.XLOOKUP(tbl_OrderProduct[[#This Row],[OrderID]],tbl_Order[OrderID],tbl_Order[Order Year])</f>
        <v>2017</v>
      </c>
      <c r="G793" t="str">
        <f>_xlfn.XLOOKUP(tbl_OrderProduct[[#This Row],[OrderID]],tbl_Order[OrderID],tbl_Order[Order Month Name])</f>
        <v>Dec</v>
      </c>
      <c r="H793" t="str">
        <f>_xlfn.XLOOKUP(tbl_OrderProduct[[#This Row],[ProductID]],tbl_Product[ProductID],tbl_Product[ProductName])</f>
        <v>The Quacks of Quarterburg</v>
      </c>
      <c r="I793" t="str">
        <f>_xlfn.XLOOKUP(tbl_OrderProduct[[#This Row],[OrderID]],tbl_Order[OrderID],tbl_Order[CustomerID])</f>
        <v>CUST0124</v>
      </c>
    </row>
    <row r="794" spans="1:9" x14ac:dyDescent="0.4">
      <c r="A794" t="s">
        <v>495</v>
      </c>
      <c r="B794" t="s">
        <v>149</v>
      </c>
      <c r="C794" t="str">
        <f>_xlfn.XLOOKUP(tbl_OrderProduct[[#This Row],[ProductID]],tbl_Product[ProductID],tbl_Product[Category])</f>
        <v>Co-op</v>
      </c>
      <c r="D794">
        <v>1</v>
      </c>
      <c r="E794" s="3">
        <f>_xlfn.XLOOKUP(tbl_OrderProduct[[#This Row],[ProductID]],tbl_Product[ProductID],tbl_Product[ListPrice])*tbl_OrderProduct[[#This Row],[Quantity]]</f>
        <v>20.99</v>
      </c>
      <c r="F794">
        <f>_xlfn.XLOOKUP(tbl_OrderProduct[[#This Row],[OrderID]],tbl_Order[OrderID],tbl_Order[Order Year])</f>
        <v>2017</v>
      </c>
      <c r="G794" t="str">
        <f>_xlfn.XLOOKUP(tbl_OrderProduct[[#This Row],[OrderID]],tbl_Order[OrderID],tbl_Order[Order Month Name])</f>
        <v>Dec</v>
      </c>
      <c r="H794" t="str">
        <f>_xlfn.XLOOKUP(tbl_OrderProduct[[#This Row],[ProductID]],tbl_Product[ProductID],tbl_Product[ProductName])</f>
        <v>Pandemic: #REF! Outbreak</v>
      </c>
      <c r="I794" t="str">
        <f>_xlfn.XLOOKUP(tbl_OrderProduct[[#This Row],[OrderID]],tbl_Order[OrderID],tbl_Order[CustomerID])</f>
        <v>CUST0124</v>
      </c>
    </row>
    <row r="795" spans="1:9" x14ac:dyDescent="0.4">
      <c r="A795" t="s">
        <v>495</v>
      </c>
      <c r="B795" t="s">
        <v>4</v>
      </c>
      <c r="C795" t="str">
        <f>_xlfn.XLOOKUP(tbl_OrderProduct[[#This Row],[ProductID]],tbl_Product[ProductID],tbl_Product[Category])</f>
        <v>Strategy</v>
      </c>
      <c r="D795">
        <v>1</v>
      </c>
      <c r="E795" s="3">
        <f>_xlfn.XLOOKUP(tbl_OrderProduct[[#This Row],[ProductID]],tbl_Product[ProductID],tbl_Product[ListPrice])*tbl_OrderProduct[[#This Row],[Quantity]]</f>
        <v>34.99</v>
      </c>
      <c r="F795">
        <f>_xlfn.XLOOKUP(tbl_OrderProduct[[#This Row],[OrderID]],tbl_Order[OrderID],tbl_Order[Order Year])</f>
        <v>2017</v>
      </c>
      <c r="G795" t="str">
        <f>_xlfn.XLOOKUP(tbl_OrderProduct[[#This Row],[OrderID]],tbl_Order[OrderID],tbl_Order[Order Month Name])</f>
        <v>Dec</v>
      </c>
      <c r="H795" t="str">
        <f>_xlfn.XLOOKUP(tbl_OrderProduct[[#This Row],[ProductID]],tbl_Product[ProductID],tbl_Product[ProductName])</f>
        <v>Root Cause Analysis</v>
      </c>
      <c r="I795" t="str">
        <f>_xlfn.XLOOKUP(tbl_OrderProduct[[#This Row],[OrderID]],tbl_Order[OrderID],tbl_Order[CustomerID])</f>
        <v>CUST0124</v>
      </c>
    </row>
    <row r="796" spans="1:9" x14ac:dyDescent="0.4">
      <c r="A796" t="s">
        <v>495</v>
      </c>
      <c r="B796" t="s">
        <v>150</v>
      </c>
      <c r="C796" t="str">
        <f>_xlfn.XLOOKUP(tbl_OrderProduct[[#This Row],[ProductID]],tbl_Product[ProductID],tbl_Product[Category])</f>
        <v>Party</v>
      </c>
      <c r="D796">
        <v>2</v>
      </c>
      <c r="E796" s="3">
        <f>_xlfn.XLOOKUP(tbl_OrderProduct[[#This Row],[ProductID]],tbl_Product[ProductID],tbl_Product[ListPrice])*tbl_OrderProduct[[#This Row],[Quantity]]</f>
        <v>70</v>
      </c>
      <c r="F796">
        <f>_xlfn.XLOOKUP(tbl_OrderProduct[[#This Row],[OrderID]],tbl_Order[OrderID],tbl_Order[Order Year])</f>
        <v>2017</v>
      </c>
      <c r="G796" t="str">
        <f>_xlfn.XLOOKUP(tbl_OrderProduct[[#This Row],[OrderID]],tbl_Order[OrderID],tbl_Order[Order Month Name])</f>
        <v>Dec</v>
      </c>
      <c r="H796" t="str">
        <f>_xlfn.XLOOKUP(tbl_OrderProduct[[#This Row],[ProductID]],tbl_Product[ProductID],tbl_Product[ProductName])</f>
        <v>Data: The Resistance</v>
      </c>
      <c r="I796" t="str">
        <f>_xlfn.XLOOKUP(tbl_OrderProduct[[#This Row],[OrderID]],tbl_Order[OrderID],tbl_Order[CustomerID])</f>
        <v>CUST0124</v>
      </c>
    </row>
    <row r="797" spans="1:9" x14ac:dyDescent="0.4">
      <c r="A797" t="s">
        <v>496</v>
      </c>
      <c r="B797" t="s">
        <v>152</v>
      </c>
      <c r="C797" t="str">
        <f>_xlfn.XLOOKUP(tbl_OrderProduct[[#This Row],[ProductID]],tbl_Product[ProductID],tbl_Product[Category])</f>
        <v>Party</v>
      </c>
      <c r="D797">
        <v>2</v>
      </c>
      <c r="E797" s="3">
        <f>_xlfn.XLOOKUP(tbl_OrderProduct[[#This Row],[ProductID]],tbl_Product[ProductID],tbl_Product[ListPrice])*tbl_OrderProduct[[#This Row],[Quantity]]</f>
        <v>119.9</v>
      </c>
      <c r="F797">
        <f>_xlfn.XLOOKUP(tbl_OrderProduct[[#This Row],[OrderID]],tbl_Order[OrderID],tbl_Order[Order Year])</f>
        <v>2017</v>
      </c>
      <c r="G797" t="str">
        <f>_xlfn.XLOOKUP(tbl_OrderProduct[[#This Row],[OrderID]],tbl_Order[OrderID],tbl_Order[Order Month Name])</f>
        <v>Dec</v>
      </c>
      <c r="H797" t="str">
        <f>_xlfn.XLOOKUP(tbl_OrderProduct[[#This Row],[ProductID]],tbl_Product[ProductID],tbl_Product[ProductName])</f>
        <v>Formulate!</v>
      </c>
      <c r="I797" t="str">
        <f>_xlfn.XLOOKUP(tbl_OrderProduct[[#This Row],[OrderID]],tbl_Order[OrderID],tbl_Order[CustomerID])</f>
        <v>CUST0311</v>
      </c>
    </row>
    <row r="798" spans="1:9" x14ac:dyDescent="0.4">
      <c r="A798" t="s">
        <v>496</v>
      </c>
      <c r="B798" t="s">
        <v>165</v>
      </c>
      <c r="C798" t="str">
        <f>_xlfn.XLOOKUP(tbl_OrderProduct[[#This Row],[ProductID]],tbl_Product[ProductID],tbl_Product[Category])</f>
        <v>Party</v>
      </c>
      <c r="D798">
        <v>2</v>
      </c>
      <c r="E798" s="3">
        <f>_xlfn.XLOOKUP(tbl_OrderProduct[[#This Row],[ProductID]],tbl_Product[ProductID],tbl_Product[ListPrice])*tbl_OrderProduct[[#This Row],[Quantity]]</f>
        <v>52.98</v>
      </c>
      <c r="F798">
        <f>_xlfn.XLOOKUP(tbl_OrderProduct[[#This Row],[OrderID]],tbl_Order[OrderID],tbl_Order[Order Year])</f>
        <v>2017</v>
      </c>
      <c r="G798" t="str">
        <f>_xlfn.XLOOKUP(tbl_OrderProduct[[#This Row],[OrderID]],tbl_Order[OrderID],tbl_Order[Order Month Name])</f>
        <v>Dec</v>
      </c>
      <c r="H798" t="str">
        <f>_xlfn.XLOOKUP(tbl_OrderProduct[[#This Row],[ProductID]],tbl_Product[ProductID],tbl_Product[ProductName])</f>
        <v>Dashboard Wavelength</v>
      </c>
      <c r="I798" t="str">
        <f>_xlfn.XLOOKUP(tbl_OrderProduct[[#This Row],[OrderID]],tbl_Order[OrderID],tbl_Order[CustomerID])</f>
        <v>CUST0311</v>
      </c>
    </row>
    <row r="799" spans="1:9" x14ac:dyDescent="0.4">
      <c r="A799" t="s">
        <v>496</v>
      </c>
      <c r="B799" t="s">
        <v>153</v>
      </c>
      <c r="C799" t="str">
        <f>_xlfn.XLOOKUP(tbl_OrderProduct[[#This Row],[ProductID]],tbl_Product[ProductID],tbl_Product[Category])</f>
        <v>Strategy</v>
      </c>
      <c r="D799">
        <v>2</v>
      </c>
      <c r="E799" s="3">
        <f>_xlfn.XLOOKUP(tbl_OrderProduct[[#This Row],[ProductID]],tbl_Product[ProductID],tbl_Product[ListPrice])*tbl_OrderProduct[[#This Row],[Quantity]]</f>
        <v>75.900000000000006</v>
      </c>
      <c r="F799">
        <f>_xlfn.XLOOKUP(tbl_OrderProduct[[#This Row],[OrderID]],tbl_Order[OrderID],tbl_Order[Order Year])</f>
        <v>2017</v>
      </c>
      <c r="G799" t="str">
        <f>_xlfn.XLOOKUP(tbl_OrderProduct[[#This Row],[OrderID]],tbl_Order[OrderID],tbl_Order[Order Month Name])</f>
        <v>Dec</v>
      </c>
      <c r="H799" t="str">
        <f>_xlfn.XLOOKUP(tbl_OrderProduct[[#This Row],[ProductID]],tbl_Product[ProductID],tbl_Product[ProductName])</f>
        <v>Sheetstorm</v>
      </c>
      <c r="I799" t="str">
        <f>_xlfn.XLOOKUP(tbl_OrderProduct[[#This Row],[OrderID]],tbl_Order[OrderID],tbl_Order[CustomerID])</f>
        <v>CUST0311</v>
      </c>
    </row>
    <row r="800" spans="1:9" x14ac:dyDescent="0.4">
      <c r="A800" t="s">
        <v>496</v>
      </c>
      <c r="B800" t="s">
        <v>2</v>
      </c>
      <c r="C800" t="str">
        <f>_xlfn.XLOOKUP(tbl_OrderProduct[[#This Row],[ProductID]],tbl_Product[ProductID],tbl_Product[Category])</f>
        <v>Strategy</v>
      </c>
      <c r="D800">
        <v>1</v>
      </c>
      <c r="E800" s="3">
        <f>_xlfn.XLOOKUP(tbl_OrderProduct[[#This Row],[ProductID]],tbl_Product[ProductID],tbl_Product[ListPrice])*tbl_OrderProduct[[#This Row],[Quantity]]</f>
        <v>12.95</v>
      </c>
      <c r="F800">
        <f>_xlfn.XLOOKUP(tbl_OrderProduct[[#This Row],[OrderID]],tbl_Order[OrderID],tbl_Order[Order Year])</f>
        <v>2017</v>
      </c>
      <c r="G800" t="str">
        <f>_xlfn.XLOOKUP(tbl_OrderProduct[[#This Row],[OrderID]],tbl_Order[OrderID],tbl_Order[Order Month Name])</f>
        <v>Dec</v>
      </c>
      <c r="H800" t="str">
        <f>_xlfn.XLOOKUP(tbl_OrderProduct[[#This Row],[ProductID]],tbl_Product[ProductID],tbl_Product[ProductName])</f>
        <v>DAX Machina</v>
      </c>
      <c r="I800" t="str">
        <f>_xlfn.XLOOKUP(tbl_OrderProduct[[#This Row],[OrderID]],tbl_Order[OrderID],tbl_Order[CustomerID])</f>
        <v>CUST0311</v>
      </c>
    </row>
    <row r="801" spans="1:9" x14ac:dyDescent="0.4">
      <c r="A801" t="s">
        <v>496</v>
      </c>
      <c r="B801" t="s">
        <v>150</v>
      </c>
      <c r="C801" t="str">
        <f>_xlfn.XLOOKUP(tbl_OrderProduct[[#This Row],[ProductID]],tbl_Product[ProductID],tbl_Product[Category])</f>
        <v>Party</v>
      </c>
      <c r="D801">
        <v>1</v>
      </c>
      <c r="E801" s="3">
        <f>_xlfn.XLOOKUP(tbl_OrderProduct[[#This Row],[ProductID]],tbl_Product[ProductID],tbl_Product[ListPrice])*tbl_OrderProduct[[#This Row],[Quantity]]</f>
        <v>35</v>
      </c>
      <c r="F801">
        <f>_xlfn.XLOOKUP(tbl_OrderProduct[[#This Row],[OrderID]],tbl_Order[OrderID],tbl_Order[Order Year])</f>
        <v>2017</v>
      </c>
      <c r="G801" t="str">
        <f>_xlfn.XLOOKUP(tbl_OrderProduct[[#This Row],[OrderID]],tbl_Order[OrderID],tbl_Order[Order Month Name])</f>
        <v>Dec</v>
      </c>
      <c r="H801" t="str">
        <f>_xlfn.XLOOKUP(tbl_OrderProduct[[#This Row],[ProductID]],tbl_Product[ProductID],tbl_Product[ProductName])</f>
        <v>Data: The Resistance</v>
      </c>
      <c r="I801" t="str">
        <f>_xlfn.XLOOKUP(tbl_OrderProduct[[#This Row],[OrderID]],tbl_Order[OrderID],tbl_Order[CustomerID])</f>
        <v>CUST0311</v>
      </c>
    </row>
    <row r="802" spans="1:9" x14ac:dyDescent="0.4">
      <c r="A802" t="s">
        <v>497</v>
      </c>
      <c r="B802" t="s">
        <v>162</v>
      </c>
      <c r="C802" t="str">
        <f>_xlfn.XLOOKUP(tbl_OrderProduct[[#This Row],[ProductID]],tbl_Product[ProductID],tbl_Product[Category])</f>
        <v>Strategy</v>
      </c>
      <c r="D802">
        <v>1</v>
      </c>
      <c r="E802" s="3">
        <f>_xlfn.XLOOKUP(tbl_OrderProduct[[#This Row],[ProductID]],tbl_Product[ProductID],tbl_Product[ListPrice])*tbl_OrderProduct[[#This Row],[Quantity]]</f>
        <v>17.5</v>
      </c>
      <c r="F802">
        <f>_xlfn.XLOOKUP(tbl_OrderProduct[[#This Row],[OrderID]],tbl_Order[OrderID],tbl_Order[Order Year])</f>
        <v>2017</v>
      </c>
      <c r="G802" t="str">
        <f>_xlfn.XLOOKUP(tbl_OrderProduct[[#This Row],[OrderID]],tbl_Order[OrderID],tbl_Order[Order Month Name])</f>
        <v>Dec</v>
      </c>
      <c r="H802" t="str">
        <f>_xlfn.XLOOKUP(tbl_OrderProduct[[#This Row],[ProductID]],tbl_Product[ProductID],tbl_Product[ProductName])</f>
        <v>Spreadsheet Legacy</v>
      </c>
      <c r="I802" t="str">
        <f>_xlfn.XLOOKUP(tbl_OrderProduct[[#This Row],[OrderID]],tbl_Order[OrderID],tbl_Order[CustomerID])</f>
        <v>CUST0441</v>
      </c>
    </row>
    <row r="803" spans="1:9" x14ac:dyDescent="0.4">
      <c r="A803" t="s">
        <v>497</v>
      </c>
      <c r="B803" t="s">
        <v>154</v>
      </c>
      <c r="C803" t="str">
        <f>_xlfn.XLOOKUP(tbl_OrderProduct[[#This Row],[ProductID]],tbl_Product[ProductID],tbl_Product[Category])</f>
        <v>Strategy</v>
      </c>
      <c r="D803">
        <v>1</v>
      </c>
      <c r="E803" s="3">
        <f>_xlfn.XLOOKUP(tbl_OrderProduct[[#This Row],[ProductID]],tbl_Product[ProductID],tbl_Product[ListPrice])*tbl_OrderProduct[[#This Row],[Quantity]]</f>
        <v>31</v>
      </c>
      <c r="F803">
        <f>_xlfn.XLOOKUP(tbl_OrderProduct[[#This Row],[OrderID]],tbl_Order[OrderID],tbl_Order[Order Year])</f>
        <v>2017</v>
      </c>
      <c r="G803" t="str">
        <f>_xlfn.XLOOKUP(tbl_OrderProduct[[#This Row],[OrderID]],tbl_Order[OrderID],tbl_Order[Order Month Name])</f>
        <v>Dec</v>
      </c>
      <c r="H803" t="str">
        <f>_xlfn.XLOOKUP(tbl_OrderProduct[[#This Row],[ProductID]],tbl_Product[ProductID],tbl_Product[ProductName])</f>
        <v>Roll for Regression</v>
      </c>
      <c r="I803" t="str">
        <f>_xlfn.XLOOKUP(tbl_OrderProduct[[#This Row],[OrderID]],tbl_Order[OrderID],tbl_Order[CustomerID])</f>
        <v>CUST0441</v>
      </c>
    </row>
    <row r="804" spans="1:9" x14ac:dyDescent="0.4">
      <c r="A804" t="s">
        <v>497</v>
      </c>
      <c r="B804" t="s">
        <v>158</v>
      </c>
      <c r="C804" t="str">
        <f>_xlfn.XLOOKUP(tbl_OrderProduct[[#This Row],[ProductID]],tbl_Product[ProductID],tbl_Product[Category])</f>
        <v>Classic</v>
      </c>
      <c r="D804">
        <v>1</v>
      </c>
      <c r="E804" s="3">
        <f>_xlfn.XLOOKUP(tbl_OrderProduct[[#This Row],[ProductID]],tbl_Product[ProductID],tbl_Product[ListPrice])*tbl_OrderProduct[[#This Row],[Quantity]]</f>
        <v>45</v>
      </c>
      <c r="F804">
        <f>_xlfn.XLOOKUP(tbl_OrderProduct[[#This Row],[OrderID]],tbl_Order[OrderID],tbl_Order[Order Year])</f>
        <v>2017</v>
      </c>
      <c r="G804" t="str">
        <f>_xlfn.XLOOKUP(tbl_OrderProduct[[#This Row],[OrderID]],tbl_Order[OrderID],tbl_Order[Order Month Name])</f>
        <v>Dec</v>
      </c>
      <c r="H804" t="str">
        <f>_xlfn.XLOOKUP(tbl_OrderProduct[[#This Row],[ProductID]],tbl_Product[ProductID],tbl_Product[ProductName])</f>
        <v>Carcassone: Financial Quarters</v>
      </c>
      <c r="I804" t="str">
        <f>_xlfn.XLOOKUP(tbl_OrderProduct[[#This Row],[OrderID]],tbl_Order[OrderID],tbl_Order[CustomerID])</f>
        <v>CUST0441</v>
      </c>
    </row>
    <row r="805" spans="1:9" x14ac:dyDescent="0.4">
      <c r="A805" t="s">
        <v>498</v>
      </c>
      <c r="B805" t="s">
        <v>139</v>
      </c>
      <c r="C805" t="str">
        <f>_xlfn.XLOOKUP(tbl_OrderProduct[[#This Row],[ProductID]],tbl_Product[ProductID],tbl_Product[Category])</f>
        <v>Strategy</v>
      </c>
      <c r="D805">
        <v>1</v>
      </c>
      <c r="E805" s="3">
        <f>_xlfn.XLOOKUP(tbl_OrderProduct[[#This Row],[ProductID]],tbl_Product[ProductID],tbl_Product[ListPrice])*tbl_OrderProduct[[#This Row],[Quantity]]</f>
        <v>54.99</v>
      </c>
      <c r="F805">
        <f>_xlfn.XLOOKUP(tbl_OrderProduct[[#This Row],[OrderID]],tbl_Order[OrderID],tbl_Order[Order Year])</f>
        <v>2017</v>
      </c>
      <c r="G805" t="str">
        <f>_xlfn.XLOOKUP(tbl_OrderProduct[[#This Row],[OrderID]],tbl_Order[OrderID],tbl_Order[Order Month Name])</f>
        <v>Dec</v>
      </c>
      <c r="H805" t="str">
        <f>_xlfn.XLOOKUP(tbl_OrderProduct[[#This Row],[ProductID]],tbl_Product[ProductID],tbl_Product[ProductName])</f>
        <v>Azul: Pie Chart Edition</v>
      </c>
      <c r="I805" t="str">
        <f>_xlfn.XLOOKUP(tbl_OrderProduct[[#This Row],[OrderID]],tbl_Order[OrderID],tbl_Order[CustomerID])</f>
        <v>CUST1215</v>
      </c>
    </row>
    <row r="806" spans="1:9" x14ac:dyDescent="0.4">
      <c r="A806" t="s">
        <v>498</v>
      </c>
      <c r="B806" t="s">
        <v>147</v>
      </c>
      <c r="C806" t="str">
        <f>_xlfn.XLOOKUP(tbl_OrderProduct[[#This Row],[ProductID]],tbl_Product[ProductID],tbl_Product[Category])</f>
        <v>Classic</v>
      </c>
      <c r="D806">
        <v>1</v>
      </c>
      <c r="E806" s="3">
        <f>_xlfn.XLOOKUP(tbl_OrderProduct[[#This Row],[ProductID]],tbl_Product[ProductID],tbl_Product[ListPrice])*tbl_OrderProduct[[#This Row],[Quantity]]</f>
        <v>40.950000000000003</v>
      </c>
      <c r="F806">
        <f>_xlfn.XLOOKUP(tbl_OrderProduct[[#This Row],[OrderID]],tbl_Order[OrderID],tbl_Order[Order Year])</f>
        <v>2017</v>
      </c>
      <c r="G806" t="str">
        <f>_xlfn.XLOOKUP(tbl_OrderProduct[[#This Row],[OrderID]],tbl_Order[OrderID],tbl_Order[Order Month Name])</f>
        <v>Dec</v>
      </c>
      <c r="H806" t="str">
        <f>_xlfn.XLOOKUP(tbl_OrderProduct[[#This Row],[ProductID]],tbl_Product[ProductID],tbl_Product[ProductName])</f>
        <v>Formula Scrabble</v>
      </c>
      <c r="I806" t="str">
        <f>_xlfn.XLOOKUP(tbl_OrderProduct[[#This Row],[OrderID]],tbl_Order[OrderID],tbl_Order[CustomerID])</f>
        <v>CUST1215</v>
      </c>
    </row>
    <row r="807" spans="1:9" x14ac:dyDescent="0.4">
      <c r="A807" t="s">
        <v>499</v>
      </c>
      <c r="B807" t="s">
        <v>135</v>
      </c>
      <c r="C807" t="str">
        <f>_xlfn.XLOOKUP(tbl_OrderProduct[[#This Row],[ProductID]],tbl_Product[ProductID],tbl_Product[Category])</f>
        <v>Classic</v>
      </c>
      <c r="D807">
        <v>2</v>
      </c>
      <c r="E807" s="3">
        <f>_xlfn.XLOOKUP(tbl_OrderProduct[[#This Row],[ProductID]],tbl_Product[ProductID],tbl_Product[ListPrice])*tbl_OrderProduct[[#This Row],[Quantity]]</f>
        <v>33.979999999999997</v>
      </c>
      <c r="F807">
        <f>_xlfn.XLOOKUP(tbl_OrderProduct[[#This Row],[OrderID]],tbl_Order[OrderID],tbl_Order[Order Year])</f>
        <v>2017</v>
      </c>
      <c r="G807" t="str">
        <f>_xlfn.XLOOKUP(tbl_OrderProduct[[#This Row],[OrderID]],tbl_Order[OrderID],tbl_Order[Order Month Name])</f>
        <v>Dec</v>
      </c>
      <c r="H807" t="str">
        <f>_xlfn.XLOOKUP(tbl_OrderProduct[[#This Row],[ProductID]],tbl_Product[ProductID],tbl_Product[ProductName])</f>
        <v>Monopoly: Pivot Table Edition</v>
      </c>
      <c r="I807" t="str">
        <f>_xlfn.XLOOKUP(tbl_OrderProduct[[#This Row],[OrderID]],tbl_Order[OrderID],tbl_Order[CustomerID])</f>
        <v>CUST0867</v>
      </c>
    </row>
    <row r="808" spans="1:9" x14ac:dyDescent="0.4">
      <c r="A808" t="s">
        <v>500</v>
      </c>
      <c r="B808" t="s">
        <v>158</v>
      </c>
      <c r="C808" t="str">
        <f>_xlfn.XLOOKUP(tbl_OrderProduct[[#This Row],[ProductID]],tbl_Product[ProductID],tbl_Product[Category])</f>
        <v>Classic</v>
      </c>
      <c r="D808">
        <v>1</v>
      </c>
      <c r="E808" s="3">
        <f>_xlfn.XLOOKUP(tbl_OrderProduct[[#This Row],[ProductID]],tbl_Product[ProductID],tbl_Product[ListPrice])*tbl_OrderProduct[[#This Row],[Quantity]]</f>
        <v>45</v>
      </c>
      <c r="F808">
        <f>_xlfn.XLOOKUP(tbl_OrderProduct[[#This Row],[OrderID]],tbl_Order[OrderID],tbl_Order[Order Year])</f>
        <v>2017</v>
      </c>
      <c r="G808" t="str">
        <f>_xlfn.XLOOKUP(tbl_OrderProduct[[#This Row],[OrderID]],tbl_Order[OrderID],tbl_Order[Order Month Name])</f>
        <v>Dec</v>
      </c>
      <c r="H808" t="str">
        <f>_xlfn.XLOOKUP(tbl_OrderProduct[[#This Row],[ProductID]],tbl_Product[ProductID],tbl_Product[ProductName])</f>
        <v>Carcassone: Financial Quarters</v>
      </c>
      <c r="I808" t="str">
        <f>_xlfn.XLOOKUP(tbl_OrderProduct[[#This Row],[OrderID]],tbl_Order[OrderID],tbl_Order[CustomerID])</f>
        <v>CUST1116</v>
      </c>
    </row>
    <row r="809" spans="1:9" x14ac:dyDescent="0.4">
      <c r="A809" t="s">
        <v>501</v>
      </c>
      <c r="B809" t="s">
        <v>8</v>
      </c>
      <c r="C809" t="str">
        <f>_xlfn.XLOOKUP(tbl_OrderProduct[[#This Row],[ProductID]],tbl_Product[ProductID],tbl_Product[Category])</f>
        <v>Adventure</v>
      </c>
      <c r="D809">
        <v>1</v>
      </c>
      <c r="E809" s="3">
        <f>_xlfn.XLOOKUP(tbl_OrderProduct[[#This Row],[ProductID]],tbl_Product[ProductID],tbl_Product[ListPrice])*tbl_OrderProduct[[#This Row],[Quantity]]</f>
        <v>54.5</v>
      </c>
      <c r="F809">
        <f>_xlfn.XLOOKUP(tbl_OrderProduct[[#This Row],[OrderID]],tbl_Order[OrderID],tbl_Order[Order Year])</f>
        <v>2017</v>
      </c>
      <c r="G809" t="str">
        <f>_xlfn.XLOOKUP(tbl_OrderProduct[[#This Row],[OrderID]],tbl_Order[OrderID],tbl_Order[Order Month Name])</f>
        <v>Dec</v>
      </c>
      <c r="H809" t="str">
        <f>_xlfn.XLOOKUP(tbl_OrderProduct[[#This Row],[ProductID]],tbl_Product[ProductID],tbl_Product[ProductName])</f>
        <v>Spreadsheets &amp; Sidequests</v>
      </c>
      <c r="I809" t="str">
        <f>_xlfn.XLOOKUP(tbl_OrderProduct[[#This Row],[OrderID]],tbl_Order[OrderID],tbl_Order[CustomerID])</f>
        <v>CUST0343</v>
      </c>
    </row>
    <row r="810" spans="1:9" x14ac:dyDescent="0.4">
      <c r="A810" t="s">
        <v>502</v>
      </c>
      <c r="B810" t="s">
        <v>158</v>
      </c>
      <c r="C810" t="str">
        <f>_xlfn.XLOOKUP(tbl_OrderProduct[[#This Row],[ProductID]],tbl_Product[ProductID],tbl_Product[Category])</f>
        <v>Classic</v>
      </c>
      <c r="D810">
        <v>1</v>
      </c>
      <c r="E810" s="3">
        <f>_xlfn.XLOOKUP(tbl_OrderProduct[[#This Row],[ProductID]],tbl_Product[ProductID],tbl_Product[ListPrice])*tbl_OrderProduct[[#This Row],[Quantity]]</f>
        <v>45</v>
      </c>
      <c r="F810">
        <f>_xlfn.XLOOKUP(tbl_OrderProduct[[#This Row],[OrderID]],tbl_Order[OrderID],tbl_Order[Order Year])</f>
        <v>2017</v>
      </c>
      <c r="G810" t="str">
        <f>_xlfn.XLOOKUP(tbl_OrderProduct[[#This Row],[OrderID]],tbl_Order[OrderID],tbl_Order[Order Month Name])</f>
        <v>Dec</v>
      </c>
      <c r="H810" t="str">
        <f>_xlfn.XLOOKUP(tbl_OrderProduct[[#This Row],[ProductID]],tbl_Product[ProductID],tbl_Product[ProductName])</f>
        <v>Carcassone: Financial Quarters</v>
      </c>
      <c r="I810" t="str">
        <f>_xlfn.XLOOKUP(tbl_OrderProduct[[#This Row],[OrderID]],tbl_Order[OrderID],tbl_Order[CustomerID])</f>
        <v>CUST0671</v>
      </c>
    </row>
    <row r="811" spans="1:9" x14ac:dyDescent="0.4">
      <c r="A811" t="s">
        <v>503</v>
      </c>
      <c r="B811" t="s">
        <v>135</v>
      </c>
      <c r="C811" t="str">
        <f>_xlfn.XLOOKUP(tbl_OrderProduct[[#This Row],[ProductID]],tbl_Product[ProductID],tbl_Product[Category])</f>
        <v>Classic</v>
      </c>
      <c r="D811">
        <v>2</v>
      </c>
      <c r="E811" s="3">
        <f>_xlfn.XLOOKUP(tbl_OrderProduct[[#This Row],[ProductID]],tbl_Product[ProductID],tbl_Product[ListPrice])*tbl_OrderProduct[[#This Row],[Quantity]]</f>
        <v>33.979999999999997</v>
      </c>
      <c r="F811">
        <f>_xlfn.XLOOKUP(tbl_OrderProduct[[#This Row],[OrderID]],tbl_Order[OrderID],tbl_Order[Order Year])</f>
        <v>2017</v>
      </c>
      <c r="G811" t="str">
        <f>_xlfn.XLOOKUP(tbl_OrderProduct[[#This Row],[OrderID]],tbl_Order[OrderID],tbl_Order[Order Month Name])</f>
        <v>Dec</v>
      </c>
      <c r="H811" t="str">
        <f>_xlfn.XLOOKUP(tbl_OrderProduct[[#This Row],[ProductID]],tbl_Product[ProductID],tbl_Product[ProductName])</f>
        <v>Monopoly: Pivot Table Edition</v>
      </c>
      <c r="I811" t="str">
        <f>_xlfn.XLOOKUP(tbl_OrderProduct[[#This Row],[OrderID]],tbl_Order[OrderID],tbl_Order[CustomerID])</f>
        <v>CUST0343</v>
      </c>
    </row>
    <row r="812" spans="1:9" x14ac:dyDescent="0.4">
      <c r="A812" t="s">
        <v>503</v>
      </c>
      <c r="B812" t="s">
        <v>142</v>
      </c>
      <c r="C812" t="str">
        <f>_xlfn.XLOOKUP(tbl_OrderProduct[[#This Row],[ProductID]],tbl_Product[ProductID],tbl_Product[Category])</f>
        <v>Classic</v>
      </c>
      <c r="D812">
        <v>1</v>
      </c>
      <c r="E812" s="3">
        <f>_xlfn.XLOOKUP(tbl_OrderProduct[[#This Row],[ProductID]],tbl_Product[ProductID],tbl_Product[ListPrice])*tbl_OrderProduct[[#This Row],[Quantity]]</f>
        <v>49.49</v>
      </c>
      <c r="F812">
        <f>_xlfn.XLOOKUP(tbl_OrderProduct[[#This Row],[OrderID]],tbl_Order[OrderID],tbl_Order[Order Year])</f>
        <v>2017</v>
      </c>
      <c r="G812" t="str">
        <f>_xlfn.XLOOKUP(tbl_OrderProduct[[#This Row],[OrderID]],tbl_Order[OrderID],tbl_Order[Order Month Name])</f>
        <v>Dec</v>
      </c>
      <c r="H812" t="str">
        <f>_xlfn.XLOOKUP(tbl_OrderProduct[[#This Row],[ProductID]],tbl_Product[ProductID],tbl_Product[ProductName])</f>
        <v>Don't Wake the Stakeholders</v>
      </c>
      <c r="I812" t="str">
        <f>_xlfn.XLOOKUP(tbl_OrderProduct[[#This Row],[OrderID]],tbl_Order[OrderID],tbl_Order[CustomerID])</f>
        <v>CUST0343</v>
      </c>
    </row>
    <row r="813" spans="1:9" x14ac:dyDescent="0.4">
      <c r="A813" t="s">
        <v>504</v>
      </c>
      <c r="B813" t="s">
        <v>154</v>
      </c>
      <c r="C813" t="str">
        <f>_xlfn.XLOOKUP(tbl_OrderProduct[[#This Row],[ProductID]],tbl_Product[ProductID],tbl_Product[Category])</f>
        <v>Strategy</v>
      </c>
      <c r="D813">
        <v>1</v>
      </c>
      <c r="E813" s="3">
        <f>_xlfn.XLOOKUP(tbl_OrderProduct[[#This Row],[ProductID]],tbl_Product[ProductID],tbl_Product[ListPrice])*tbl_OrderProduct[[#This Row],[Quantity]]</f>
        <v>31</v>
      </c>
      <c r="F813">
        <f>_xlfn.XLOOKUP(tbl_OrderProduct[[#This Row],[OrderID]],tbl_Order[OrderID],tbl_Order[Order Year])</f>
        <v>2017</v>
      </c>
      <c r="G813" t="str">
        <f>_xlfn.XLOOKUP(tbl_OrderProduct[[#This Row],[OrderID]],tbl_Order[OrderID],tbl_Order[Order Month Name])</f>
        <v>Dec</v>
      </c>
      <c r="H813" t="str">
        <f>_xlfn.XLOOKUP(tbl_OrderProduct[[#This Row],[ProductID]],tbl_Product[ProductID],tbl_Product[ProductName])</f>
        <v>Roll for Regression</v>
      </c>
      <c r="I813" t="str">
        <f>_xlfn.XLOOKUP(tbl_OrderProduct[[#This Row],[OrderID]],tbl_Order[OrderID],tbl_Order[CustomerID])</f>
        <v>CUST0361</v>
      </c>
    </row>
    <row r="814" spans="1:9" x14ac:dyDescent="0.4">
      <c r="A814" t="s">
        <v>505</v>
      </c>
      <c r="B814" t="s">
        <v>10</v>
      </c>
      <c r="C814" t="str">
        <f>_xlfn.XLOOKUP(tbl_OrderProduct[[#This Row],[ProductID]],tbl_Product[ProductID],tbl_Product[Category])</f>
        <v>Party</v>
      </c>
      <c r="D814">
        <v>3</v>
      </c>
      <c r="E814" s="3">
        <f>_xlfn.XLOOKUP(tbl_OrderProduct[[#This Row],[ProductID]],tbl_Product[ProductID],tbl_Product[ListPrice])*tbl_OrderProduct[[#This Row],[Quantity]]</f>
        <v>147</v>
      </c>
      <c r="F814">
        <f>_xlfn.XLOOKUP(tbl_OrderProduct[[#This Row],[OrderID]],tbl_Order[OrderID],tbl_Order[Order Year])</f>
        <v>2017</v>
      </c>
      <c r="G814" t="str">
        <f>_xlfn.XLOOKUP(tbl_OrderProduct[[#This Row],[OrderID]],tbl_Order[OrderID],tbl_Order[Order Month Name])</f>
        <v>Dec</v>
      </c>
      <c r="H814" t="str">
        <f>_xlfn.XLOOKUP(tbl_OrderProduct[[#This Row],[ProductID]],tbl_Product[ProductID],tbl_Product[ProductName])</f>
        <v>Pivot or Perish</v>
      </c>
      <c r="I814" t="str">
        <f>_xlfn.XLOOKUP(tbl_OrderProduct[[#This Row],[OrderID]],tbl_Order[OrderID],tbl_Order[CustomerID])</f>
        <v>CUST1080</v>
      </c>
    </row>
    <row r="815" spans="1:9" x14ac:dyDescent="0.4">
      <c r="A815" t="s">
        <v>505</v>
      </c>
      <c r="B815" t="s">
        <v>4</v>
      </c>
      <c r="C815" t="str">
        <f>_xlfn.XLOOKUP(tbl_OrderProduct[[#This Row],[ProductID]],tbl_Product[ProductID],tbl_Product[Category])</f>
        <v>Strategy</v>
      </c>
      <c r="D815">
        <v>2</v>
      </c>
      <c r="E815" s="3">
        <f>_xlfn.XLOOKUP(tbl_OrderProduct[[#This Row],[ProductID]],tbl_Product[ProductID],tbl_Product[ListPrice])*tbl_OrderProduct[[#This Row],[Quantity]]</f>
        <v>69.98</v>
      </c>
      <c r="F815">
        <f>_xlfn.XLOOKUP(tbl_OrderProduct[[#This Row],[OrderID]],tbl_Order[OrderID],tbl_Order[Order Year])</f>
        <v>2017</v>
      </c>
      <c r="G815" t="str">
        <f>_xlfn.XLOOKUP(tbl_OrderProduct[[#This Row],[OrderID]],tbl_Order[OrderID],tbl_Order[Order Month Name])</f>
        <v>Dec</v>
      </c>
      <c r="H815" t="str">
        <f>_xlfn.XLOOKUP(tbl_OrderProduct[[#This Row],[ProductID]],tbl_Product[ProductID],tbl_Product[ProductName])</f>
        <v>Root Cause Analysis</v>
      </c>
      <c r="I815" t="str">
        <f>_xlfn.XLOOKUP(tbl_OrderProduct[[#This Row],[OrderID]],tbl_Order[OrderID],tbl_Order[CustomerID])</f>
        <v>CUST1080</v>
      </c>
    </row>
    <row r="816" spans="1:9" x14ac:dyDescent="0.4">
      <c r="A816" t="s">
        <v>505</v>
      </c>
      <c r="B816" t="s">
        <v>139</v>
      </c>
      <c r="C816" t="str">
        <f>_xlfn.XLOOKUP(tbl_OrderProduct[[#This Row],[ProductID]],tbl_Product[ProductID],tbl_Product[Category])</f>
        <v>Strategy</v>
      </c>
      <c r="D816">
        <v>2</v>
      </c>
      <c r="E816" s="3">
        <f>_xlfn.XLOOKUP(tbl_OrderProduct[[#This Row],[ProductID]],tbl_Product[ProductID],tbl_Product[ListPrice])*tbl_OrderProduct[[#This Row],[Quantity]]</f>
        <v>109.98</v>
      </c>
      <c r="F816">
        <f>_xlfn.XLOOKUP(tbl_OrderProduct[[#This Row],[OrderID]],tbl_Order[OrderID],tbl_Order[Order Year])</f>
        <v>2017</v>
      </c>
      <c r="G816" t="str">
        <f>_xlfn.XLOOKUP(tbl_OrderProduct[[#This Row],[OrderID]],tbl_Order[OrderID],tbl_Order[Order Month Name])</f>
        <v>Dec</v>
      </c>
      <c r="H816" t="str">
        <f>_xlfn.XLOOKUP(tbl_OrderProduct[[#This Row],[ProductID]],tbl_Product[ProductID],tbl_Product[ProductName])</f>
        <v>Azul: Pie Chart Edition</v>
      </c>
      <c r="I816" t="str">
        <f>_xlfn.XLOOKUP(tbl_OrderProduct[[#This Row],[OrderID]],tbl_Order[OrderID],tbl_Order[CustomerID])</f>
        <v>CUST1080</v>
      </c>
    </row>
    <row r="817" spans="1:9" x14ac:dyDescent="0.4">
      <c r="A817" t="s">
        <v>506</v>
      </c>
      <c r="B817" t="s">
        <v>155</v>
      </c>
      <c r="C817" t="str">
        <f>_xlfn.XLOOKUP(tbl_OrderProduct[[#This Row],[ProductID]],tbl_Product[ProductID],tbl_Product[Category])</f>
        <v>Strategy</v>
      </c>
      <c r="D817">
        <v>1</v>
      </c>
      <c r="E817" s="3">
        <f>_xlfn.XLOOKUP(tbl_OrderProduct[[#This Row],[ProductID]],tbl_Product[ProductID],tbl_Product[ListPrice])*tbl_OrderProduct[[#This Row],[Quantity]]</f>
        <v>27</v>
      </c>
      <c r="F817">
        <f>_xlfn.XLOOKUP(tbl_OrderProduct[[#This Row],[OrderID]],tbl_Order[OrderID],tbl_Order[Order Year])</f>
        <v>2017</v>
      </c>
      <c r="G817" t="str">
        <f>_xlfn.XLOOKUP(tbl_OrderProduct[[#This Row],[OrderID]],tbl_Order[OrderID],tbl_Order[Order Month Name])</f>
        <v>Dec</v>
      </c>
      <c r="H817" t="str">
        <f>_xlfn.XLOOKUP(tbl_OrderProduct[[#This Row],[ProductID]],tbl_Product[ProductID],tbl_Product[ProductName])</f>
        <v>Depreciation Trail</v>
      </c>
      <c r="I817" t="str">
        <f>_xlfn.XLOOKUP(tbl_OrderProduct[[#This Row],[OrderID]],tbl_Order[OrderID],tbl_Order[CustomerID])</f>
        <v>CUST0096</v>
      </c>
    </row>
    <row r="818" spans="1:9" x14ac:dyDescent="0.4">
      <c r="A818" t="s">
        <v>507</v>
      </c>
      <c r="B818" t="s">
        <v>131</v>
      </c>
      <c r="C818" t="str">
        <f>_xlfn.XLOOKUP(tbl_OrderProduct[[#This Row],[ProductID]],tbl_Product[ProductID],tbl_Product[Category])</f>
        <v>Strategy</v>
      </c>
      <c r="D818">
        <v>2</v>
      </c>
      <c r="E818" s="3">
        <f>_xlfn.XLOOKUP(tbl_OrderProduct[[#This Row],[ProductID]],tbl_Product[ProductID],tbl_Product[ListPrice])*tbl_OrderProduct[[#This Row],[Quantity]]</f>
        <v>98</v>
      </c>
      <c r="F818">
        <f>_xlfn.XLOOKUP(tbl_OrderProduct[[#This Row],[OrderID]],tbl_Order[OrderID],tbl_Order[Order Year])</f>
        <v>2017</v>
      </c>
      <c r="G818" t="str">
        <f>_xlfn.XLOOKUP(tbl_OrderProduct[[#This Row],[OrderID]],tbl_Order[OrderID],tbl_Order[Order Month Name])</f>
        <v>Dec</v>
      </c>
      <c r="H818" t="str">
        <f>_xlfn.XLOOKUP(tbl_OrderProduct[[#This Row],[ProductID]],tbl_Product[ProductID],tbl_Product[ProductName])</f>
        <v>7 Chart Wonders</v>
      </c>
      <c r="I818" t="str">
        <f>_xlfn.XLOOKUP(tbl_OrderProduct[[#This Row],[OrderID]],tbl_Order[OrderID],tbl_Order[CustomerID])</f>
        <v>CUST0368</v>
      </c>
    </row>
    <row r="819" spans="1:9" x14ac:dyDescent="0.4">
      <c r="A819" t="s">
        <v>507</v>
      </c>
      <c r="B819" t="s">
        <v>4</v>
      </c>
      <c r="C819" t="str">
        <f>_xlfn.XLOOKUP(tbl_OrderProduct[[#This Row],[ProductID]],tbl_Product[ProductID],tbl_Product[Category])</f>
        <v>Strategy</v>
      </c>
      <c r="D819">
        <v>2</v>
      </c>
      <c r="E819" s="3">
        <f>_xlfn.XLOOKUP(tbl_OrderProduct[[#This Row],[ProductID]],tbl_Product[ProductID],tbl_Product[ListPrice])*tbl_OrderProduct[[#This Row],[Quantity]]</f>
        <v>69.98</v>
      </c>
      <c r="F819">
        <f>_xlfn.XLOOKUP(tbl_OrderProduct[[#This Row],[OrderID]],tbl_Order[OrderID],tbl_Order[Order Year])</f>
        <v>2017</v>
      </c>
      <c r="G819" t="str">
        <f>_xlfn.XLOOKUP(tbl_OrderProduct[[#This Row],[OrderID]],tbl_Order[OrderID],tbl_Order[Order Month Name])</f>
        <v>Dec</v>
      </c>
      <c r="H819" t="str">
        <f>_xlfn.XLOOKUP(tbl_OrderProduct[[#This Row],[ProductID]],tbl_Product[ProductID],tbl_Product[ProductName])</f>
        <v>Root Cause Analysis</v>
      </c>
      <c r="I819" t="str">
        <f>_xlfn.XLOOKUP(tbl_OrderProduct[[#This Row],[OrderID]],tbl_Order[OrderID],tbl_Order[CustomerID])</f>
        <v>CUST0368</v>
      </c>
    </row>
    <row r="820" spans="1:9" x14ac:dyDescent="0.4">
      <c r="A820" t="s">
        <v>507</v>
      </c>
      <c r="B820" t="s">
        <v>11</v>
      </c>
      <c r="C820" t="str">
        <f>_xlfn.XLOOKUP(tbl_OrderProduct[[#This Row],[ProductID]],tbl_Product[ProductID],tbl_Product[Category])</f>
        <v>Adventure</v>
      </c>
      <c r="D820">
        <v>3</v>
      </c>
      <c r="E820" s="3">
        <f>_xlfn.XLOOKUP(tbl_OrderProduct[[#This Row],[ProductID]],tbl_Product[ProductID],tbl_Product[ListPrice])*tbl_OrderProduct[[#This Row],[Quantity]]</f>
        <v>59.849999999999994</v>
      </c>
      <c r="F820">
        <f>_xlfn.XLOOKUP(tbl_OrderProduct[[#This Row],[OrderID]],tbl_Order[OrderID],tbl_Order[Order Year])</f>
        <v>2017</v>
      </c>
      <c r="G820" t="str">
        <f>_xlfn.XLOOKUP(tbl_OrderProduct[[#This Row],[OrderID]],tbl_Order[OrderID],tbl_Order[Order Month Name])</f>
        <v>Dec</v>
      </c>
      <c r="H820" t="str">
        <f>_xlfn.XLOOKUP(tbl_OrderProduct[[#This Row],[ProductID]],tbl_Product[ProductID],tbl_Product[ProductName])</f>
        <v>Dungeons &amp; Datasets</v>
      </c>
      <c r="I820" t="str">
        <f>_xlfn.XLOOKUP(tbl_OrderProduct[[#This Row],[OrderID]],tbl_Order[OrderID],tbl_Order[CustomerID])</f>
        <v>CUST0368</v>
      </c>
    </row>
    <row r="821" spans="1:9" x14ac:dyDescent="0.4">
      <c r="A821" t="s">
        <v>507</v>
      </c>
      <c r="B821" t="s">
        <v>142</v>
      </c>
      <c r="C821" t="str">
        <f>_xlfn.XLOOKUP(tbl_OrderProduct[[#This Row],[ProductID]],tbl_Product[ProductID],tbl_Product[Category])</f>
        <v>Classic</v>
      </c>
      <c r="D821">
        <v>3</v>
      </c>
      <c r="E821" s="3">
        <f>_xlfn.XLOOKUP(tbl_OrderProduct[[#This Row],[ProductID]],tbl_Product[ProductID],tbl_Product[ListPrice])*tbl_OrderProduct[[#This Row],[Quantity]]</f>
        <v>148.47</v>
      </c>
      <c r="F821">
        <f>_xlfn.XLOOKUP(tbl_OrderProduct[[#This Row],[OrderID]],tbl_Order[OrderID],tbl_Order[Order Year])</f>
        <v>2017</v>
      </c>
      <c r="G821" t="str">
        <f>_xlfn.XLOOKUP(tbl_OrderProduct[[#This Row],[OrderID]],tbl_Order[OrderID],tbl_Order[Order Month Name])</f>
        <v>Dec</v>
      </c>
      <c r="H821" t="str">
        <f>_xlfn.XLOOKUP(tbl_OrderProduct[[#This Row],[ProductID]],tbl_Product[ProductID],tbl_Product[ProductName])</f>
        <v>Don't Wake the Stakeholders</v>
      </c>
      <c r="I821" t="str">
        <f>_xlfn.XLOOKUP(tbl_OrderProduct[[#This Row],[OrderID]],tbl_Order[OrderID],tbl_Order[CustomerID])</f>
        <v>CUST0368</v>
      </c>
    </row>
    <row r="822" spans="1:9" x14ac:dyDescent="0.4">
      <c r="A822" t="s">
        <v>507</v>
      </c>
      <c r="B822" t="s">
        <v>6</v>
      </c>
      <c r="C822" t="str">
        <f>_xlfn.XLOOKUP(tbl_OrderProduct[[#This Row],[ProductID]],tbl_Product[ProductID],tbl_Product[Category])</f>
        <v>Adventure</v>
      </c>
      <c r="D822">
        <v>1</v>
      </c>
      <c r="E822" s="3">
        <f>_xlfn.XLOOKUP(tbl_OrderProduct[[#This Row],[ProductID]],tbl_Product[ProductID],tbl_Product[ListPrice])*tbl_OrderProduct[[#This Row],[Quantity]]</f>
        <v>17</v>
      </c>
      <c r="F822">
        <f>_xlfn.XLOOKUP(tbl_OrderProduct[[#This Row],[OrderID]],tbl_Order[OrderID],tbl_Order[Order Year])</f>
        <v>2017</v>
      </c>
      <c r="G822" t="str">
        <f>_xlfn.XLOOKUP(tbl_OrderProduct[[#This Row],[OrderID]],tbl_Order[OrderID],tbl_Order[Order Month Name])</f>
        <v>Dec</v>
      </c>
      <c r="H822" t="str">
        <f>_xlfn.XLOOKUP(tbl_OrderProduct[[#This Row],[ProductID]],tbl_Product[ProductID],tbl_Product[ProductName])</f>
        <v>Pivot &amp; Paper</v>
      </c>
      <c r="I822" t="str">
        <f>_xlfn.XLOOKUP(tbl_OrderProduct[[#This Row],[OrderID]],tbl_Order[OrderID],tbl_Order[CustomerID])</f>
        <v>CUST0368</v>
      </c>
    </row>
    <row r="823" spans="1:9" x14ac:dyDescent="0.4">
      <c r="A823" t="s">
        <v>508</v>
      </c>
      <c r="B823" t="s">
        <v>151</v>
      </c>
      <c r="C823" t="str">
        <f>_xlfn.XLOOKUP(tbl_OrderProduct[[#This Row],[ProductID]],tbl_Product[ProductID],tbl_Product[Category])</f>
        <v>Adventure</v>
      </c>
      <c r="D823">
        <v>1</v>
      </c>
      <c r="E823" s="3">
        <f>_xlfn.XLOOKUP(tbl_OrderProduct[[#This Row],[ProductID]],tbl_Product[ProductID],tbl_Product[ListPrice])*tbl_OrderProduct[[#This Row],[Quantity]]</f>
        <v>60.95</v>
      </c>
      <c r="F823">
        <f>_xlfn.XLOOKUP(tbl_OrderProduct[[#This Row],[OrderID]],tbl_Order[OrderID],tbl_Order[Order Year])</f>
        <v>2017</v>
      </c>
      <c r="G823" t="str">
        <f>_xlfn.XLOOKUP(tbl_OrderProduct[[#This Row],[OrderID]],tbl_Order[OrderID],tbl_Order[Order Month Name])</f>
        <v>Dec</v>
      </c>
      <c r="H823" t="str">
        <f>_xlfn.XLOOKUP(tbl_OrderProduct[[#This Row],[ProductID]],tbl_Product[ProductID],tbl_Product[ProductName])</f>
        <v>Unmatched: Analyst's Edition</v>
      </c>
      <c r="I823" t="str">
        <f>_xlfn.XLOOKUP(tbl_OrderProduct[[#This Row],[OrderID]],tbl_Order[OrderID],tbl_Order[CustomerID])</f>
        <v>CUST1059</v>
      </c>
    </row>
    <row r="824" spans="1:9" x14ac:dyDescent="0.4">
      <c r="A824" t="s">
        <v>508</v>
      </c>
      <c r="B824" t="s">
        <v>131</v>
      </c>
      <c r="C824" t="str">
        <f>_xlfn.XLOOKUP(tbl_OrderProduct[[#This Row],[ProductID]],tbl_Product[ProductID],tbl_Product[Category])</f>
        <v>Strategy</v>
      </c>
      <c r="D824">
        <v>1</v>
      </c>
      <c r="E824" s="3">
        <f>_xlfn.XLOOKUP(tbl_OrderProduct[[#This Row],[ProductID]],tbl_Product[ProductID],tbl_Product[ListPrice])*tbl_OrderProduct[[#This Row],[Quantity]]</f>
        <v>49</v>
      </c>
      <c r="F824">
        <f>_xlfn.XLOOKUP(tbl_OrderProduct[[#This Row],[OrderID]],tbl_Order[OrderID],tbl_Order[Order Year])</f>
        <v>2017</v>
      </c>
      <c r="G824" t="str">
        <f>_xlfn.XLOOKUP(tbl_OrderProduct[[#This Row],[OrderID]],tbl_Order[OrderID],tbl_Order[Order Month Name])</f>
        <v>Dec</v>
      </c>
      <c r="H824" t="str">
        <f>_xlfn.XLOOKUP(tbl_OrderProduct[[#This Row],[ProductID]],tbl_Product[ProductID],tbl_Product[ProductName])</f>
        <v>7 Chart Wonders</v>
      </c>
      <c r="I824" t="str">
        <f>_xlfn.XLOOKUP(tbl_OrderProduct[[#This Row],[OrderID]],tbl_Order[OrderID],tbl_Order[CustomerID])</f>
        <v>CUST1059</v>
      </c>
    </row>
    <row r="825" spans="1:9" x14ac:dyDescent="0.4">
      <c r="A825" t="s">
        <v>508</v>
      </c>
      <c r="B825" t="s">
        <v>137</v>
      </c>
      <c r="C825" t="str">
        <f>_xlfn.XLOOKUP(tbl_OrderProduct[[#This Row],[ProductID]],tbl_Product[ProductID],tbl_Product[Category])</f>
        <v>Classic</v>
      </c>
      <c r="D825">
        <v>1</v>
      </c>
      <c r="E825" s="3">
        <f>_xlfn.XLOOKUP(tbl_OrderProduct[[#This Row],[ProductID]],tbl_Product[ProductID],tbl_Product[ListPrice])*tbl_OrderProduct[[#This Row],[Quantity]]</f>
        <v>70.989999999999995</v>
      </c>
      <c r="F825">
        <f>_xlfn.XLOOKUP(tbl_OrderProduct[[#This Row],[OrderID]],tbl_Order[OrderID],tbl_Order[Order Year])</f>
        <v>2017</v>
      </c>
      <c r="G825" t="str">
        <f>_xlfn.XLOOKUP(tbl_OrderProduct[[#This Row],[OrderID]],tbl_Order[OrderID],tbl_Order[Order Month Name])</f>
        <v>Dec</v>
      </c>
      <c r="H825" t="str">
        <f>_xlfn.XLOOKUP(tbl_OrderProduct[[#This Row],[ProductID]],tbl_Product[ProductID],tbl_Product[ProductName])</f>
        <v>Ticket to Ride: Financial Express</v>
      </c>
      <c r="I825" t="str">
        <f>_xlfn.XLOOKUP(tbl_OrderProduct[[#This Row],[OrderID]],tbl_Order[OrderID],tbl_Order[CustomerID])</f>
        <v>CUST1059</v>
      </c>
    </row>
    <row r="826" spans="1:9" x14ac:dyDescent="0.4">
      <c r="A826" t="s">
        <v>509</v>
      </c>
      <c r="B826" t="s">
        <v>144</v>
      </c>
      <c r="C826" t="str">
        <f>_xlfn.XLOOKUP(tbl_OrderProduct[[#This Row],[ProductID]],tbl_Product[ProductID],tbl_Product[Category])</f>
        <v>Strategy</v>
      </c>
      <c r="D826">
        <v>1</v>
      </c>
      <c r="E826" s="3">
        <f>_xlfn.XLOOKUP(tbl_OrderProduct[[#This Row],[ProductID]],tbl_Product[ProductID],tbl_Product[ListPrice])*tbl_OrderProduct[[#This Row],[Quantity]]</f>
        <v>64.95</v>
      </c>
      <c r="F826">
        <f>_xlfn.XLOOKUP(tbl_OrderProduct[[#This Row],[OrderID]],tbl_Order[OrderID],tbl_Order[Order Year])</f>
        <v>2017</v>
      </c>
      <c r="G826" t="str">
        <f>_xlfn.XLOOKUP(tbl_OrderProduct[[#This Row],[OrderID]],tbl_Order[OrderID],tbl_Order[Order Month Name])</f>
        <v>Dec</v>
      </c>
      <c r="H826" t="str">
        <f>_xlfn.XLOOKUP(tbl_OrderProduct[[#This Row],[ProductID]],tbl_Product[ProductID],tbl_Product[ProductName])</f>
        <v>Between Two Spreadsheets</v>
      </c>
      <c r="I826" t="str">
        <f>_xlfn.XLOOKUP(tbl_OrderProduct[[#This Row],[OrderID]],tbl_Order[OrderID],tbl_Order[CustomerID])</f>
        <v>CUST1289</v>
      </c>
    </row>
    <row r="827" spans="1:9" x14ac:dyDescent="0.4">
      <c r="A827" t="s">
        <v>510</v>
      </c>
      <c r="B827" t="s">
        <v>132</v>
      </c>
      <c r="C827" t="str">
        <f>_xlfn.XLOOKUP(tbl_OrderProduct[[#This Row],[ProductID]],tbl_Product[ProductID],tbl_Product[Category])</f>
        <v>Strategy</v>
      </c>
      <c r="D827">
        <v>1</v>
      </c>
      <c r="E827" s="3">
        <f>_xlfn.XLOOKUP(tbl_OrderProduct[[#This Row],[ProductID]],tbl_Product[ProductID],tbl_Product[ListPrice])*tbl_OrderProduct[[#This Row],[Quantity]]</f>
        <v>16.5</v>
      </c>
      <c r="F827">
        <f>_xlfn.XLOOKUP(tbl_OrderProduct[[#This Row],[OrderID]],tbl_Order[OrderID],tbl_Order[Order Year])</f>
        <v>2017</v>
      </c>
      <c r="G827" t="str">
        <f>_xlfn.XLOOKUP(tbl_OrderProduct[[#This Row],[OrderID]],tbl_Order[OrderID],tbl_Order[Order Month Name])</f>
        <v>Dec</v>
      </c>
      <c r="H827" t="str">
        <f>_xlfn.XLOOKUP(tbl_OrderProduct[[#This Row],[ProductID]],tbl_Product[ProductID],tbl_Product[ProductName])</f>
        <v>Pax Excel</v>
      </c>
      <c r="I827" t="str">
        <f>_xlfn.XLOOKUP(tbl_OrderProduct[[#This Row],[OrderID]],tbl_Order[OrderID],tbl_Order[CustomerID])</f>
        <v>CUST1101</v>
      </c>
    </row>
    <row r="828" spans="1:9" x14ac:dyDescent="0.4">
      <c r="A828" t="s">
        <v>510</v>
      </c>
      <c r="B828" t="s">
        <v>147</v>
      </c>
      <c r="C828" t="str">
        <f>_xlfn.XLOOKUP(tbl_OrderProduct[[#This Row],[ProductID]],tbl_Product[ProductID],tbl_Product[Category])</f>
        <v>Classic</v>
      </c>
      <c r="D828">
        <v>1</v>
      </c>
      <c r="E828" s="3">
        <f>_xlfn.XLOOKUP(tbl_OrderProduct[[#This Row],[ProductID]],tbl_Product[ProductID],tbl_Product[ListPrice])*tbl_OrderProduct[[#This Row],[Quantity]]</f>
        <v>40.950000000000003</v>
      </c>
      <c r="F828">
        <f>_xlfn.XLOOKUP(tbl_OrderProduct[[#This Row],[OrderID]],tbl_Order[OrderID],tbl_Order[Order Year])</f>
        <v>2017</v>
      </c>
      <c r="G828" t="str">
        <f>_xlfn.XLOOKUP(tbl_OrderProduct[[#This Row],[OrderID]],tbl_Order[OrderID],tbl_Order[Order Month Name])</f>
        <v>Dec</v>
      </c>
      <c r="H828" t="str">
        <f>_xlfn.XLOOKUP(tbl_OrderProduct[[#This Row],[ProductID]],tbl_Product[ProductID],tbl_Product[ProductName])</f>
        <v>Formula Scrabble</v>
      </c>
      <c r="I828" t="str">
        <f>_xlfn.XLOOKUP(tbl_OrderProduct[[#This Row],[OrderID]],tbl_Order[OrderID],tbl_Order[CustomerID])</f>
        <v>CUST1101</v>
      </c>
    </row>
    <row r="829" spans="1:9" x14ac:dyDescent="0.4">
      <c r="A829" t="s">
        <v>510</v>
      </c>
      <c r="B829" t="s">
        <v>9</v>
      </c>
      <c r="C829" t="str">
        <f>_xlfn.XLOOKUP(tbl_OrderProduct[[#This Row],[ProductID]],tbl_Product[ProductID],tbl_Product[Category])</f>
        <v>Strategy</v>
      </c>
      <c r="D829">
        <v>1</v>
      </c>
      <c r="E829" s="3">
        <f>_xlfn.XLOOKUP(tbl_OrderProduct[[#This Row],[ProductID]],tbl_Product[ProductID],tbl_Product[ListPrice])*tbl_OrderProduct[[#This Row],[Quantity]]</f>
        <v>73.95</v>
      </c>
      <c r="F829">
        <f>_xlfn.XLOOKUP(tbl_OrderProduct[[#This Row],[OrderID]],tbl_Order[OrderID],tbl_Order[Order Year])</f>
        <v>2017</v>
      </c>
      <c r="G829" t="str">
        <f>_xlfn.XLOOKUP(tbl_OrderProduct[[#This Row],[OrderID]],tbl_Order[OrderID],tbl_Order[Order Month Name])</f>
        <v>Dec</v>
      </c>
      <c r="H829" t="str">
        <f>_xlfn.XLOOKUP(tbl_OrderProduct[[#This Row],[ProductID]],tbl_Product[ProductID],tbl_Product[ProductName])</f>
        <v>Tiny Epic Formulas</v>
      </c>
      <c r="I829" t="str">
        <f>_xlfn.XLOOKUP(tbl_OrderProduct[[#This Row],[OrderID]],tbl_Order[OrderID],tbl_Order[CustomerID])</f>
        <v>CUST1101</v>
      </c>
    </row>
    <row r="830" spans="1:9" x14ac:dyDescent="0.4">
      <c r="A830" t="s">
        <v>511</v>
      </c>
      <c r="B830" t="s">
        <v>155</v>
      </c>
      <c r="C830" t="str">
        <f>_xlfn.XLOOKUP(tbl_OrderProduct[[#This Row],[ProductID]],tbl_Product[ProductID],tbl_Product[Category])</f>
        <v>Strategy</v>
      </c>
      <c r="D830">
        <v>1</v>
      </c>
      <c r="E830" s="3">
        <f>_xlfn.XLOOKUP(tbl_OrderProduct[[#This Row],[ProductID]],tbl_Product[ProductID],tbl_Product[ListPrice])*tbl_OrderProduct[[#This Row],[Quantity]]</f>
        <v>27</v>
      </c>
      <c r="F830">
        <f>_xlfn.XLOOKUP(tbl_OrderProduct[[#This Row],[OrderID]],tbl_Order[OrderID],tbl_Order[Order Year])</f>
        <v>2017</v>
      </c>
      <c r="G830" t="str">
        <f>_xlfn.XLOOKUP(tbl_OrderProduct[[#This Row],[OrderID]],tbl_Order[OrderID],tbl_Order[Order Month Name])</f>
        <v>Dec</v>
      </c>
      <c r="H830" t="str">
        <f>_xlfn.XLOOKUP(tbl_OrderProduct[[#This Row],[ProductID]],tbl_Product[ProductID],tbl_Product[ProductName])</f>
        <v>Depreciation Trail</v>
      </c>
      <c r="I830" t="str">
        <f>_xlfn.XLOOKUP(tbl_OrderProduct[[#This Row],[OrderID]],tbl_Order[OrderID],tbl_Order[CustomerID])</f>
        <v>CUST0014</v>
      </c>
    </row>
    <row r="831" spans="1:9" x14ac:dyDescent="0.4">
      <c r="A831" t="s">
        <v>511</v>
      </c>
      <c r="B831" t="s">
        <v>139</v>
      </c>
      <c r="C831" t="str">
        <f>_xlfn.XLOOKUP(tbl_OrderProduct[[#This Row],[ProductID]],tbl_Product[ProductID],tbl_Product[Category])</f>
        <v>Strategy</v>
      </c>
      <c r="D831">
        <v>2</v>
      </c>
      <c r="E831" s="3">
        <f>_xlfn.XLOOKUP(tbl_OrderProduct[[#This Row],[ProductID]],tbl_Product[ProductID],tbl_Product[ListPrice])*tbl_OrderProduct[[#This Row],[Quantity]]</f>
        <v>109.98</v>
      </c>
      <c r="F831">
        <f>_xlfn.XLOOKUP(tbl_OrderProduct[[#This Row],[OrderID]],tbl_Order[OrderID],tbl_Order[Order Year])</f>
        <v>2017</v>
      </c>
      <c r="G831" t="str">
        <f>_xlfn.XLOOKUP(tbl_OrderProduct[[#This Row],[OrderID]],tbl_Order[OrderID],tbl_Order[Order Month Name])</f>
        <v>Dec</v>
      </c>
      <c r="H831" t="str">
        <f>_xlfn.XLOOKUP(tbl_OrderProduct[[#This Row],[ProductID]],tbl_Product[ProductID],tbl_Product[ProductName])</f>
        <v>Azul: Pie Chart Edition</v>
      </c>
      <c r="I831" t="str">
        <f>_xlfn.XLOOKUP(tbl_OrderProduct[[#This Row],[OrderID]],tbl_Order[OrderID],tbl_Order[CustomerID])</f>
        <v>CUST0014</v>
      </c>
    </row>
    <row r="832" spans="1:9" x14ac:dyDescent="0.4">
      <c r="A832" t="s">
        <v>511</v>
      </c>
      <c r="B832" t="s">
        <v>157</v>
      </c>
      <c r="C832" t="str">
        <f>_xlfn.XLOOKUP(tbl_OrderProduct[[#This Row],[ProductID]],tbl_Product[ProductID],tbl_Product[Category])</f>
        <v>Strategy</v>
      </c>
      <c r="D832">
        <v>1</v>
      </c>
      <c r="E832" s="3">
        <f>_xlfn.XLOOKUP(tbl_OrderProduct[[#This Row],[ProductID]],tbl_Product[ProductID],tbl_Product[ListPrice])*tbl_OrderProduct[[#This Row],[Quantity]]</f>
        <v>47</v>
      </c>
      <c r="F832">
        <f>_xlfn.XLOOKUP(tbl_OrderProduct[[#This Row],[OrderID]],tbl_Order[OrderID],tbl_Order[Order Year])</f>
        <v>2017</v>
      </c>
      <c r="G832" t="str">
        <f>_xlfn.XLOOKUP(tbl_OrderProduct[[#This Row],[OrderID]],tbl_Order[OrderID],tbl_Order[Order Month Name])</f>
        <v>Dec</v>
      </c>
      <c r="H832" t="str">
        <f>_xlfn.XLOOKUP(tbl_OrderProduct[[#This Row],[ProductID]],tbl_Product[ProductID],tbl_Product[ProductName])</f>
        <v>A Dasboard Contrived</v>
      </c>
      <c r="I832" t="str">
        <f>_xlfn.XLOOKUP(tbl_OrderProduct[[#This Row],[OrderID]],tbl_Order[OrderID],tbl_Order[CustomerID])</f>
        <v>CUST0014</v>
      </c>
    </row>
    <row r="833" spans="1:9" x14ac:dyDescent="0.4">
      <c r="A833" t="s">
        <v>512</v>
      </c>
      <c r="B833" t="s">
        <v>142</v>
      </c>
      <c r="C833" t="str">
        <f>_xlfn.XLOOKUP(tbl_OrderProduct[[#This Row],[ProductID]],tbl_Product[ProductID],tbl_Product[Category])</f>
        <v>Classic</v>
      </c>
      <c r="D833">
        <v>1</v>
      </c>
      <c r="E833" s="3">
        <f>_xlfn.XLOOKUP(tbl_OrderProduct[[#This Row],[ProductID]],tbl_Product[ProductID],tbl_Product[ListPrice])*tbl_OrderProduct[[#This Row],[Quantity]]</f>
        <v>49.49</v>
      </c>
      <c r="F833">
        <f>_xlfn.XLOOKUP(tbl_OrderProduct[[#This Row],[OrderID]],tbl_Order[OrderID],tbl_Order[Order Year])</f>
        <v>2017</v>
      </c>
      <c r="G833" t="str">
        <f>_xlfn.XLOOKUP(tbl_OrderProduct[[#This Row],[OrderID]],tbl_Order[OrderID],tbl_Order[Order Month Name])</f>
        <v>Dec</v>
      </c>
      <c r="H833" t="str">
        <f>_xlfn.XLOOKUP(tbl_OrderProduct[[#This Row],[ProductID]],tbl_Product[ProductID],tbl_Product[ProductName])</f>
        <v>Don't Wake the Stakeholders</v>
      </c>
      <c r="I833" t="str">
        <f>_xlfn.XLOOKUP(tbl_OrderProduct[[#This Row],[OrderID]],tbl_Order[OrderID],tbl_Order[CustomerID])</f>
        <v>CUST1147</v>
      </c>
    </row>
    <row r="834" spans="1:9" x14ac:dyDescent="0.4">
      <c r="A834" t="s">
        <v>512</v>
      </c>
      <c r="B834" t="s">
        <v>145</v>
      </c>
      <c r="C834" t="str">
        <f>_xlfn.XLOOKUP(tbl_OrderProduct[[#This Row],[ProductID]],tbl_Product[ProductID],tbl_Product[Category])</f>
        <v>Adventure</v>
      </c>
      <c r="D834">
        <v>1</v>
      </c>
      <c r="E834" s="3">
        <f>_xlfn.XLOOKUP(tbl_OrderProduct[[#This Row],[ProductID]],tbl_Product[ProductID],tbl_Product[ListPrice])*tbl_OrderProduct[[#This Row],[Quantity]]</f>
        <v>40.5</v>
      </c>
      <c r="F834">
        <f>_xlfn.XLOOKUP(tbl_OrderProduct[[#This Row],[OrderID]],tbl_Order[OrderID],tbl_Order[Order Year])</f>
        <v>2017</v>
      </c>
      <c r="G834" t="str">
        <f>_xlfn.XLOOKUP(tbl_OrderProduct[[#This Row],[OrderID]],tbl_Order[OrderID],tbl_Order[Order Month Name])</f>
        <v>Dec</v>
      </c>
      <c r="H834" t="str">
        <f>_xlfn.XLOOKUP(tbl_OrderProduct[[#This Row],[ProductID]],tbl_Product[ProductID],tbl_Product[ProductName])</f>
        <v>Audit Call of Cthulhu</v>
      </c>
      <c r="I834" t="str">
        <f>_xlfn.XLOOKUP(tbl_OrderProduct[[#This Row],[OrderID]],tbl_Order[OrderID],tbl_Order[CustomerID])</f>
        <v>CUST1147</v>
      </c>
    </row>
    <row r="835" spans="1:9" x14ac:dyDescent="0.4">
      <c r="A835" t="s">
        <v>513</v>
      </c>
      <c r="B835" t="s">
        <v>158</v>
      </c>
      <c r="C835" t="str">
        <f>_xlfn.XLOOKUP(tbl_OrderProduct[[#This Row],[ProductID]],tbl_Product[ProductID],tbl_Product[Category])</f>
        <v>Classic</v>
      </c>
      <c r="D835">
        <v>1</v>
      </c>
      <c r="E835" s="3">
        <f>_xlfn.XLOOKUP(tbl_OrderProduct[[#This Row],[ProductID]],tbl_Product[ProductID],tbl_Product[ListPrice])*tbl_OrderProduct[[#This Row],[Quantity]]</f>
        <v>45</v>
      </c>
      <c r="F835">
        <f>_xlfn.XLOOKUP(tbl_OrderProduct[[#This Row],[OrderID]],tbl_Order[OrderID],tbl_Order[Order Year])</f>
        <v>2017</v>
      </c>
      <c r="G835" t="str">
        <f>_xlfn.XLOOKUP(tbl_OrderProduct[[#This Row],[OrderID]],tbl_Order[OrderID],tbl_Order[Order Month Name])</f>
        <v>Dec</v>
      </c>
      <c r="H835" t="str">
        <f>_xlfn.XLOOKUP(tbl_OrderProduct[[#This Row],[ProductID]],tbl_Product[ProductID],tbl_Product[ProductName])</f>
        <v>Carcassone: Financial Quarters</v>
      </c>
      <c r="I835" t="str">
        <f>_xlfn.XLOOKUP(tbl_OrderProduct[[#This Row],[OrderID]],tbl_Order[OrderID],tbl_Order[CustomerID])</f>
        <v>CUST0268</v>
      </c>
    </row>
    <row r="836" spans="1:9" x14ac:dyDescent="0.4">
      <c r="A836" t="s">
        <v>514</v>
      </c>
      <c r="B836" t="s">
        <v>162</v>
      </c>
      <c r="C836" t="str">
        <f>_xlfn.XLOOKUP(tbl_OrderProduct[[#This Row],[ProductID]],tbl_Product[ProductID],tbl_Product[Category])</f>
        <v>Strategy</v>
      </c>
      <c r="D836">
        <v>1</v>
      </c>
      <c r="E836" s="3">
        <f>_xlfn.XLOOKUP(tbl_OrderProduct[[#This Row],[ProductID]],tbl_Product[ProductID],tbl_Product[ListPrice])*tbl_OrderProduct[[#This Row],[Quantity]]</f>
        <v>17.5</v>
      </c>
      <c r="F836">
        <f>_xlfn.XLOOKUP(tbl_OrderProduct[[#This Row],[OrderID]],tbl_Order[OrderID],tbl_Order[Order Year])</f>
        <v>2018</v>
      </c>
      <c r="G836" t="str">
        <f>_xlfn.XLOOKUP(tbl_OrderProduct[[#This Row],[OrderID]],tbl_Order[OrderID],tbl_Order[Order Month Name])</f>
        <v>Jan</v>
      </c>
      <c r="H836" t="str">
        <f>_xlfn.XLOOKUP(tbl_OrderProduct[[#This Row],[ProductID]],tbl_Product[ProductID],tbl_Product[ProductName])</f>
        <v>Spreadsheet Legacy</v>
      </c>
      <c r="I836" t="str">
        <f>_xlfn.XLOOKUP(tbl_OrderProduct[[#This Row],[OrderID]],tbl_Order[OrderID],tbl_Order[CustomerID])</f>
        <v>CUST1019</v>
      </c>
    </row>
    <row r="837" spans="1:9" x14ac:dyDescent="0.4">
      <c r="A837" t="s">
        <v>515</v>
      </c>
      <c r="B837" t="s">
        <v>129</v>
      </c>
      <c r="C837" t="str">
        <f>_xlfn.XLOOKUP(tbl_OrderProduct[[#This Row],[ProductID]],tbl_Product[ProductID],tbl_Product[Category])</f>
        <v>Party</v>
      </c>
      <c r="D837">
        <v>1</v>
      </c>
      <c r="E837" s="3">
        <f>_xlfn.XLOOKUP(tbl_OrderProduct[[#This Row],[ProductID]],tbl_Product[ProductID],tbl_Product[ListPrice])*tbl_OrderProduct[[#This Row],[Quantity]]</f>
        <v>49.49</v>
      </c>
      <c r="F837">
        <f>_xlfn.XLOOKUP(tbl_OrderProduct[[#This Row],[OrderID]],tbl_Order[OrderID],tbl_Order[Order Year])</f>
        <v>2018</v>
      </c>
      <c r="G837" t="str">
        <f>_xlfn.XLOOKUP(tbl_OrderProduct[[#This Row],[OrderID]],tbl_Order[OrderID],tbl_Order[Order Month Name])</f>
        <v>Jan</v>
      </c>
      <c r="H837" t="str">
        <f>_xlfn.XLOOKUP(tbl_OrderProduct[[#This Row],[ProductID]],tbl_Product[ProductID],tbl_Product[ProductName])</f>
        <v>Fieldnames</v>
      </c>
      <c r="I837" t="str">
        <f>_xlfn.XLOOKUP(tbl_OrderProduct[[#This Row],[OrderID]],tbl_Order[OrderID],tbl_Order[CustomerID])</f>
        <v>CUST0871</v>
      </c>
    </row>
    <row r="838" spans="1:9" x14ac:dyDescent="0.4">
      <c r="A838" t="s">
        <v>516</v>
      </c>
      <c r="B838" t="s">
        <v>5</v>
      </c>
      <c r="C838" t="str">
        <f>_xlfn.XLOOKUP(tbl_OrderProduct[[#This Row],[ProductID]],tbl_Product[ProductID],tbl_Product[Category])</f>
        <v>Strategy</v>
      </c>
      <c r="D838">
        <v>2</v>
      </c>
      <c r="E838" s="3">
        <f>_xlfn.XLOOKUP(tbl_OrderProduct[[#This Row],[ProductID]],tbl_Product[ProductID],tbl_Product[ListPrice])*tbl_OrderProduct[[#This Row],[Quantity]]</f>
        <v>99.9</v>
      </c>
      <c r="F838">
        <f>_xlfn.XLOOKUP(tbl_OrderProduct[[#This Row],[OrderID]],tbl_Order[OrderID],tbl_Order[Order Year])</f>
        <v>2018</v>
      </c>
      <c r="G838" t="str">
        <f>_xlfn.XLOOKUP(tbl_OrderProduct[[#This Row],[OrderID]],tbl_Order[OrderID],tbl_Order[Order Month Name])</f>
        <v>Jan</v>
      </c>
      <c r="H838" t="str">
        <f>_xlfn.XLOOKUP(tbl_OrderProduct[[#This Row],[ProductID]],tbl_Product[ProductID],tbl_Product[ProductName])</f>
        <v>Power B.I. the Board Game</v>
      </c>
      <c r="I838" t="str">
        <f>_xlfn.XLOOKUP(tbl_OrderProduct[[#This Row],[OrderID]],tbl_Order[OrderID],tbl_Order[CustomerID])</f>
        <v>CUST1212</v>
      </c>
    </row>
    <row r="839" spans="1:9" x14ac:dyDescent="0.4">
      <c r="A839" t="s">
        <v>517</v>
      </c>
      <c r="B839" t="s">
        <v>151</v>
      </c>
      <c r="C839" t="str">
        <f>_xlfn.XLOOKUP(tbl_OrderProduct[[#This Row],[ProductID]],tbl_Product[ProductID],tbl_Product[Category])</f>
        <v>Adventure</v>
      </c>
      <c r="D839">
        <v>1</v>
      </c>
      <c r="E839" s="3">
        <f>_xlfn.XLOOKUP(tbl_OrderProduct[[#This Row],[ProductID]],tbl_Product[ProductID],tbl_Product[ListPrice])*tbl_OrderProduct[[#This Row],[Quantity]]</f>
        <v>60.95</v>
      </c>
      <c r="F839">
        <f>_xlfn.XLOOKUP(tbl_OrderProduct[[#This Row],[OrderID]],tbl_Order[OrderID],tbl_Order[Order Year])</f>
        <v>2018</v>
      </c>
      <c r="G839" t="str">
        <f>_xlfn.XLOOKUP(tbl_OrderProduct[[#This Row],[OrderID]],tbl_Order[OrderID],tbl_Order[Order Month Name])</f>
        <v>Jan</v>
      </c>
      <c r="H839" t="str">
        <f>_xlfn.XLOOKUP(tbl_OrderProduct[[#This Row],[ProductID]],tbl_Product[ProductID],tbl_Product[ProductName])</f>
        <v>Unmatched: Analyst's Edition</v>
      </c>
      <c r="I839" t="str">
        <f>_xlfn.XLOOKUP(tbl_OrderProduct[[#This Row],[OrderID]],tbl_Order[OrderID],tbl_Order[CustomerID])</f>
        <v>CUST0752</v>
      </c>
    </row>
    <row r="840" spans="1:9" x14ac:dyDescent="0.4">
      <c r="A840" t="s">
        <v>518</v>
      </c>
      <c r="B840" t="s">
        <v>147</v>
      </c>
      <c r="C840" t="str">
        <f>_xlfn.XLOOKUP(tbl_OrderProduct[[#This Row],[ProductID]],tbl_Product[ProductID],tbl_Product[Category])</f>
        <v>Classic</v>
      </c>
      <c r="D840">
        <v>1</v>
      </c>
      <c r="E840" s="3">
        <f>_xlfn.XLOOKUP(tbl_OrderProduct[[#This Row],[ProductID]],tbl_Product[ProductID],tbl_Product[ListPrice])*tbl_OrderProduct[[#This Row],[Quantity]]</f>
        <v>40.950000000000003</v>
      </c>
      <c r="F840">
        <f>_xlfn.XLOOKUP(tbl_OrderProduct[[#This Row],[OrderID]],tbl_Order[OrderID],tbl_Order[Order Year])</f>
        <v>2018</v>
      </c>
      <c r="G840" t="str">
        <f>_xlfn.XLOOKUP(tbl_OrderProduct[[#This Row],[OrderID]],tbl_Order[OrderID],tbl_Order[Order Month Name])</f>
        <v>Jan</v>
      </c>
      <c r="H840" t="str">
        <f>_xlfn.XLOOKUP(tbl_OrderProduct[[#This Row],[ProductID]],tbl_Product[ProductID],tbl_Product[ProductName])</f>
        <v>Formula Scrabble</v>
      </c>
      <c r="I840" t="str">
        <f>_xlfn.XLOOKUP(tbl_OrderProduct[[#This Row],[OrderID]],tbl_Order[OrderID],tbl_Order[CustomerID])</f>
        <v>CUST0326</v>
      </c>
    </row>
    <row r="841" spans="1:9" x14ac:dyDescent="0.4">
      <c r="A841" t="s">
        <v>519</v>
      </c>
      <c r="B841" t="s">
        <v>144</v>
      </c>
      <c r="C841" t="str">
        <f>_xlfn.XLOOKUP(tbl_OrderProduct[[#This Row],[ProductID]],tbl_Product[ProductID],tbl_Product[Category])</f>
        <v>Strategy</v>
      </c>
      <c r="D841">
        <v>2</v>
      </c>
      <c r="E841" s="3">
        <f>_xlfn.XLOOKUP(tbl_OrderProduct[[#This Row],[ProductID]],tbl_Product[ProductID],tbl_Product[ListPrice])*tbl_OrderProduct[[#This Row],[Quantity]]</f>
        <v>129.9</v>
      </c>
      <c r="F841">
        <f>_xlfn.XLOOKUP(tbl_OrderProduct[[#This Row],[OrderID]],tbl_Order[OrderID],tbl_Order[Order Year])</f>
        <v>2018</v>
      </c>
      <c r="G841" t="str">
        <f>_xlfn.XLOOKUP(tbl_OrderProduct[[#This Row],[OrderID]],tbl_Order[OrderID],tbl_Order[Order Month Name])</f>
        <v>Jan</v>
      </c>
      <c r="H841" t="str">
        <f>_xlfn.XLOOKUP(tbl_OrderProduct[[#This Row],[ProductID]],tbl_Product[ProductID],tbl_Product[ProductName])</f>
        <v>Between Two Spreadsheets</v>
      </c>
      <c r="I841" t="str">
        <f>_xlfn.XLOOKUP(tbl_OrderProduct[[#This Row],[OrderID]],tbl_Order[OrderID],tbl_Order[CustomerID])</f>
        <v>CUST0769</v>
      </c>
    </row>
    <row r="842" spans="1:9" x14ac:dyDescent="0.4">
      <c r="A842" t="s">
        <v>519</v>
      </c>
      <c r="B842" t="s">
        <v>7</v>
      </c>
      <c r="C842" t="str">
        <f>_xlfn.XLOOKUP(tbl_OrderProduct[[#This Row],[ProductID]],tbl_Product[ProductID],tbl_Product[Category])</f>
        <v>Strategy</v>
      </c>
      <c r="D842">
        <v>1</v>
      </c>
      <c r="E842" s="3">
        <f>_xlfn.XLOOKUP(tbl_OrderProduct[[#This Row],[ProductID]],tbl_Product[ProductID],tbl_Product[ListPrice])*tbl_OrderProduct[[#This Row],[Quantity]]</f>
        <v>53</v>
      </c>
      <c r="F842">
        <f>_xlfn.XLOOKUP(tbl_OrderProduct[[#This Row],[OrderID]],tbl_Order[OrderID],tbl_Order[Order Year])</f>
        <v>2018</v>
      </c>
      <c r="G842" t="str">
        <f>_xlfn.XLOOKUP(tbl_OrderProduct[[#This Row],[OrderID]],tbl_Order[OrderID],tbl_Order[Order Month Name])</f>
        <v>Jan</v>
      </c>
      <c r="H842" t="str">
        <f>_xlfn.XLOOKUP(tbl_OrderProduct[[#This Row],[ProductID]],tbl_Product[ProductID],tbl_Product[ProductName])</f>
        <v>Evercell</v>
      </c>
      <c r="I842" t="str">
        <f>_xlfn.XLOOKUP(tbl_OrderProduct[[#This Row],[OrderID]],tbl_Order[OrderID],tbl_Order[CustomerID])</f>
        <v>CUST0769</v>
      </c>
    </row>
    <row r="843" spans="1:9" x14ac:dyDescent="0.4">
      <c r="A843" t="s">
        <v>519</v>
      </c>
      <c r="B843" t="s">
        <v>140</v>
      </c>
      <c r="C843" t="str">
        <f>_xlfn.XLOOKUP(tbl_OrderProduct[[#This Row],[ProductID]],tbl_Product[ProductID],tbl_Product[Category])</f>
        <v>Strategy</v>
      </c>
      <c r="D843">
        <v>1</v>
      </c>
      <c r="E843" s="3">
        <f>_xlfn.XLOOKUP(tbl_OrderProduct[[#This Row],[ProductID]],tbl_Product[ProductID],tbl_Product[ListPrice])*tbl_OrderProduct[[#This Row],[Quantity]]</f>
        <v>63.49</v>
      </c>
      <c r="F843">
        <f>_xlfn.XLOOKUP(tbl_OrderProduct[[#This Row],[OrderID]],tbl_Order[OrderID],tbl_Order[Order Year])</f>
        <v>2018</v>
      </c>
      <c r="G843" t="str">
        <f>_xlfn.XLOOKUP(tbl_OrderProduct[[#This Row],[OrderID]],tbl_Order[OrderID],tbl_Order[Order Month Name])</f>
        <v>Jan</v>
      </c>
      <c r="H843" t="str">
        <f>_xlfn.XLOOKUP(tbl_OrderProduct[[#This Row],[ProductID]],tbl_Product[ProductID],tbl_Product[ProductName])</f>
        <v>The Castles of Mad King Lambda</v>
      </c>
      <c r="I843" t="str">
        <f>_xlfn.XLOOKUP(tbl_OrderProduct[[#This Row],[OrderID]],tbl_Order[OrderID],tbl_Order[CustomerID])</f>
        <v>CUST0769</v>
      </c>
    </row>
    <row r="844" spans="1:9" x14ac:dyDescent="0.4">
      <c r="A844" t="s">
        <v>519</v>
      </c>
      <c r="B844" t="s">
        <v>139</v>
      </c>
      <c r="C844" t="str">
        <f>_xlfn.XLOOKUP(tbl_OrderProduct[[#This Row],[ProductID]],tbl_Product[ProductID],tbl_Product[Category])</f>
        <v>Strategy</v>
      </c>
      <c r="D844">
        <v>2</v>
      </c>
      <c r="E844" s="3">
        <f>_xlfn.XLOOKUP(tbl_OrderProduct[[#This Row],[ProductID]],tbl_Product[ProductID],tbl_Product[ListPrice])*tbl_OrderProduct[[#This Row],[Quantity]]</f>
        <v>109.98</v>
      </c>
      <c r="F844">
        <f>_xlfn.XLOOKUP(tbl_OrderProduct[[#This Row],[OrderID]],tbl_Order[OrderID],tbl_Order[Order Year])</f>
        <v>2018</v>
      </c>
      <c r="G844" t="str">
        <f>_xlfn.XLOOKUP(tbl_OrderProduct[[#This Row],[OrderID]],tbl_Order[OrderID],tbl_Order[Order Month Name])</f>
        <v>Jan</v>
      </c>
      <c r="H844" t="str">
        <f>_xlfn.XLOOKUP(tbl_OrderProduct[[#This Row],[ProductID]],tbl_Product[ProductID],tbl_Product[ProductName])</f>
        <v>Azul: Pie Chart Edition</v>
      </c>
      <c r="I844" t="str">
        <f>_xlfn.XLOOKUP(tbl_OrderProduct[[#This Row],[OrderID]],tbl_Order[OrderID],tbl_Order[CustomerID])</f>
        <v>CUST0769</v>
      </c>
    </row>
    <row r="845" spans="1:9" x14ac:dyDescent="0.4">
      <c r="A845" t="s">
        <v>520</v>
      </c>
      <c r="B845" t="s">
        <v>129</v>
      </c>
      <c r="C845" t="str">
        <f>_xlfn.XLOOKUP(tbl_OrderProduct[[#This Row],[ProductID]],tbl_Product[ProductID],tbl_Product[Category])</f>
        <v>Party</v>
      </c>
      <c r="D845">
        <v>1</v>
      </c>
      <c r="E845" s="3">
        <f>_xlfn.XLOOKUP(tbl_OrderProduct[[#This Row],[ProductID]],tbl_Product[ProductID],tbl_Product[ListPrice])*tbl_OrderProduct[[#This Row],[Quantity]]</f>
        <v>49.49</v>
      </c>
      <c r="F845">
        <f>_xlfn.XLOOKUP(tbl_OrderProduct[[#This Row],[OrderID]],tbl_Order[OrderID],tbl_Order[Order Year])</f>
        <v>2018</v>
      </c>
      <c r="G845" t="str">
        <f>_xlfn.XLOOKUP(tbl_OrderProduct[[#This Row],[OrderID]],tbl_Order[OrderID],tbl_Order[Order Month Name])</f>
        <v>Jan</v>
      </c>
      <c r="H845" t="str">
        <f>_xlfn.XLOOKUP(tbl_OrderProduct[[#This Row],[ProductID]],tbl_Product[ProductID],tbl_Product[ProductName])</f>
        <v>Fieldnames</v>
      </c>
      <c r="I845" t="str">
        <f>_xlfn.XLOOKUP(tbl_OrderProduct[[#This Row],[OrderID]],tbl_Order[OrderID],tbl_Order[CustomerID])</f>
        <v>CUST0786</v>
      </c>
    </row>
    <row r="846" spans="1:9" x14ac:dyDescent="0.4">
      <c r="A846" t="s">
        <v>520</v>
      </c>
      <c r="B846" t="s">
        <v>8</v>
      </c>
      <c r="C846" t="str">
        <f>_xlfn.XLOOKUP(tbl_OrderProduct[[#This Row],[ProductID]],tbl_Product[ProductID],tbl_Product[Category])</f>
        <v>Adventure</v>
      </c>
      <c r="D846">
        <v>1</v>
      </c>
      <c r="E846" s="3">
        <f>_xlfn.XLOOKUP(tbl_OrderProduct[[#This Row],[ProductID]],tbl_Product[ProductID],tbl_Product[ListPrice])*tbl_OrderProduct[[#This Row],[Quantity]]</f>
        <v>54.5</v>
      </c>
      <c r="F846">
        <f>_xlfn.XLOOKUP(tbl_OrderProduct[[#This Row],[OrderID]],tbl_Order[OrderID],tbl_Order[Order Year])</f>
        <v>2018</v>
      </c>
      <c r="G846" t="str">
        <f>_xlfn.XLOOKUP(tbl_OrderProduct[[#This Row],[OrderID]],tbl_Order[OrderID],tbl_Order[Order Month Name])</f>
        <v>Jan</v>
      </c>
      <c r="H846" t="str">
        <f>_xlfn.XLOOKUP(tbl_OrderProduct[[#This Row],[ProductID]],tbl_Product[ProductID],tbl_Product[ProductName])</f>
        <v>Spreadsheets &amp; Sidequests</v>
      </c>
      <c r="I846" t="str">
        <f>_xlfn.XLOOKUP(tbl_OrderProduct[[#This Row],[OrderID]],tbl_Order[OrderID],tbl_Order[CustomerID])</f>
        <v>CUST0786</v>
      </c>
    </row>
    <row r="847" spans="1:9" x14ac:dyDescent="0.4">
      <c r="A847" t="s">
        <v>520</v>
      </c>
      <c r="B847" t="s">
        <v>157</v>
      </c>
      <c r="C847" t="str">
        <f>_xlfn.XLOOKUP(tbl_OrderProduct[[#This Row],[ProductID]],tbl_Product[ProductID],tbl_Product[Category])</f>
        <v>Strategy</v>
      </c>
      <c r="D847">
        <v>2</v>
      </c>
      <c r="E847" s="3">
        <f>_xlfn.XLOOKUP(tbl_OrderProduct[[#This Row],[ProductID]],tbl_Product[ProductID],tbl_Product[ListPrice])*tbl_OrderProduct[[#This Row],[Quantity]]</f>
        <v>94</v>
      </c>
      <c r="F847">
        <f>_xlfn.XLOOKUP(tbl_OrderProduct[[#This Row],[OrderID]],tbl_Order[OrderID],tbl_Order[Order Year])</f>
        <v>2018</v>
      </c>
      <c r="G847" t="str">
        <f>_xlfn.XLOOKUP(tbl_OrderProduct[[#This Row],[OrderID]],tbl_Order[OrderID],tbl_Order[Order Month Name])</f>
        <v>Jan</v>
      </c>
      <c r="H847" t="str">
        <f>_xlfn.XLOOKUP(tbl_OrderProduct[[#This Row],[ProductID]],tbl_Product[ProductID],tbl_Product[ProductName])</f>
        <v>A Dasboard Contrived</v>
      </c>
      <c r="I847" t="str">
        <f>_xlfn.XLOOKUP(tbl_OrderProduct[[#This Row],[OrderID]],tbl_Order[OrderID],tbl_Order[CustomerID])</f>
        <v>CUST0786</v>
      </c>
    </row>
    <row r="848" spans="1:9" x14ac:dyDescent="0.4">
      <c r="A848" t="s">
        <v>520</v>
      </c>
      <c r="B848" t="s">
        <v>6</v>
      </c>
      <c r="C848" t="str">
        <f>_xlfn.XLOOKUP(tbl_OrderProduct[[#This Row],[ProductID]],tbl_Product[ProductID],tbl_Product[Category])</f>
        <v>Adventure</v>
      </c>
      <c r="D848">
        <v>3</v>
      </c>
      <c r="E848" s="3">
        <f>_xlfn.XLOOKUP(tbl_OrderProduct[[#This Row],[ProductID]],tbl_Product[ProductID],tbl_Product[ListPrice])*tbl_OrderProduct[[#This Row],[Quantity]]</f>
        <v>51</v>
      </c>
      <c r="F848">
        <f>_xlfn.XLOOKUP(tbl_OrderProduct[[#This Row],[OrderID]],tbl_Order[OrderID],tbl_Order[Order Year])</f>
        <v>2018</v>
      </c>
      <c r="G848" t="str">
        <f>_xlfn.XLOOKUP(tbl_OrderProduct[[#This Row],[OrderID]],tbl_Order[OrderID],tbl_Order[Order Month Name])</f>
        <v>Jan</v>
      </c>
      <c r="H848" t="str">
        <f>_xlfn.XLOOKUP(tbl_OrderProduct[[#This Row],[ProductID]],tbl_Product[ProductID],tbl_Product[ProductName])</f>
        <v>Pivot &amp; Paper</v>
      </c>
      <c r="I848" t="str">
        <f>_xlfn.XLOOKUP(tbl_OrderProduct[[#This Row],[OrderID]],tbl_Order[OrderID],tbl_Order[CustomerID])</f>
        <v>CUST0786</v>
      </c>
    </row>
    <row r="849" spans="1:9" x14ac:dyDescent="0.4">
      <c r="A849" t="s">
        <v>520</v>
      </c>
      <c r="B849" t="s">
        <v>5</v>
      </c>
      <c r="C849" t="str">
        <f>_xlfn.XLOOKUP(tbl_OrderProduct[[#This Row],[ProductID]],tbl_Product[ProductID],tbl_Product[Category])</f>
        <v>Strategy</v>
      </c>
      <c r="D849">
        <v>3</v>
      </c>
      <c r="E849" s="3">
        <f>_xlfn.XLOOKUP(tbl_OrderProduct[[#This Row],[ProductID]],tbl_Product[ProductID],tbl_Product[ListPrice])*tbl_OrderProduct[[#This Row],[Quantity]]</f>
        <v>149.85000000000002</v>
      </c>
      <c r="F849">
        <f>_xlfn.XLOOKUP(tbl_OrderProduct[[#This Row],[OrderID]],tbl_Order[OrderID],tbl_Order[Order Year])</f>
        <v>2018</v>
      </c>
      <c r="G849" t="str">
        <f>_xlfn.XLOOKUP(tbl_OrderProduct[[#This Row],[OrderID]],tbl_Order[OrderID],tbl_Order[Order Month Name])</f>
        <v>Jan</v>
      </c>
      <c r="H849" t="str">
        <f>_xlfn.XLOOKUP(tbl_OrderProduct[[#This Row],[ProductID]],tbl_Product[ProductID],tbl_Product[ProductName])</f>
        <v>Power B.I. the Board Game</v>
      </c>
      <c r="I849" t="str">
        <f>_xlfn.XLOOKUP(tbl_OrderProduct[[#This Row],[OrderID]],tbl_Order[OrderID],tbl_Order[CustomerID])</f>
        <v>CUST0786</v>
      </c>
    </row>
    <row r="850" spans="1:9" x14ac:dyDescent="0.4">
      <c r="A850" t="s">
        <v>521</v>
      </c>
      <c r="B850" t="s">
        <v>165</v>
      </c>
      <c r="C850" t="str">
        <f>_xlfn.XLOOKUP(tbl_OrderProduct[[#This Row],[ProductID]],tbl_Product[ProductID],tbl_Product[Category])</f>
        <v>Party</v>
      </c>
      <c r="D850">
        <v>1</v>
      </c>
      <c r="E850" s="3">
        <f>_xlfn.XLOOKUP(tbl_OrderProduct[[#This Row],[ProductID]],tbl_Product[ProductID],tbl_Product[ListPrice])*tbl_OrderProduct[[#This Row],[Quantity]]</f>
        <v>26.49</v>
      </c>
      <c r="F850">
        <f>_xlfn.XLOOKUP(tbl_OrderProduct[[#This Row],[OrderID]],tbl_Order[OrderID],tbl_Order[Order Year])</f>
        <v>2018</v>
      </c>
      <c r="G850" t="str">
        <f>_xlfn.XLOOKUP(tbl_OrderProduct[[#This Row],[OrderID]],tbl_Order[OrderID],tbl_Order[Order Month Name])</f>
        <v>Jan</v>
      </c>
      <c r="H850" t="str">
        <f>_xlfn.XLOOKUP(tbl_OrderProduct[[#This Row],[ProductID]],tbl_Product[ProductID],tbl_Product[ProductName])</f>
        <v>Dashboard Wavelength</v>
      </c>
      <c r="I850" t="str">
        <f>_xlfn.XLOOKUP(tbl_OrderProduct[[#This Row],[OrderID]],tbl_Order[OrderID],tbl_Order[CustomerID])</f>
        <v>CUST1156</v>
      </c>
    </row>
    <row r="851" spans="1:9" x14ac:dyDescent="0.4">
      <c r="A851" t="s">
        <v>522</v>
      </c>
      <c r="B851" t="s">
        <v>154</v>
      </c>
      <c r="C851" t="str">
        <f>_xlfn.XLOOKUP(tbl_OrderProduct[[#This Row],[ProductID]],tbl_Product[ProductID],tbl_Product[Category])</f>
        <v>Strategy</v>
      </c>
      <c r="D851">
        <v>2</v>
      </c>
      <c r="E851" s="3">
        <f>_xlfn.XLOOKUP(tbl_OrderProduct[[#This Row],[ProductID]],tbl_Product[ProductID],tbl_Product[ListPrice])*tbl_OrderProduct[[#This Row],[Quantity]]</f>
        <v>62</v>
      </c>
      <c r="F851">
        <f>_xlfn.XLOOKUP(tbl_OrderProduct[[#This Row],[OrderID]],tbl_Order[OrderID],tbl_Order[Order Year])</f>
        <v>2018</v>
      </c>
      <c r="G851" t="str">
        <f>_xlfn.XLOOKUP(tbl_OrderProduct[[#This Row],[OrderID]],tbl_Order[OrderID],tbl_Order[Order Month Name])</f>
        <v>Jan</v>
      </c>
      <c r="H851" t="str">
        <f>_xlfn.XLOOKUP(tbl_OrderProduct[[#This Row],[ProductID]],tbl_Product[ProductID],tbl_Product[ProductName])</f>
        <v>Roll for Regression</v>
      </c>
      <c r="I851" t="str">
        <f>_xlfn.XLOOKUP(tbl_OrderProduct[[#This Row],[OrderID]],tbl_Order[OrderID],tbl_Order[CustomerID])</f>
        <v>CUST0792</v>
      </c>
    </row>
    <row r="852" spans="1:9" x14ac:dyDescent="0.4">
      <c r="A852" t="s">
        <v>523</v>
      </c>
      <c r="B852" t="s">
        <v>159</v>
      </c>
      <c r="C852" t="str">
        <f>_xlfn.XLOOKUP(tbl_OrderProduct[[#This Row],[ProductID]],tbl_Product[ProductID],tbl_Product[Category])</f>
        <v>Strategy</v>
      </c>
      <c r="D852">
        <v>1</v>
      </c>
      <c r="E852" s="3">
        <f>_xlfn.XLOOKUP(tbl_OrderProduct[[#This Row],[ProductID]],tbl_Product[ProductID],tbl_Product[ListPrice])*tbl_OrderProduct[[#This Row],[Quantity]]</f>
        <v>58</v>
      </c>
      <c r="F852">
        <f>_xlfn.XLOOKUP(tbl_OrderProduct[[#This Row],[OrderID]],tbl_Order[OrderID],tbl_Order[Order Year])</f>
        <v>2018</v>
      </c>
      <c r="G852" t="str">
        <f>_xlfn.XLOOKUP(tbl_OrderProduct[[#This Row],[OrderID]],tbl_Order[OrderID],tbl_Order[Order Month Name])</f>
        <v>Jan</v>
      </c>
      <c r="H852" t="str">
        <f>_xlfn.XLOOKUP(tbl_OrderProduct[[#This Row],[ProductID]],tbl_Product[ProductID],tbl_Product[ProductName])</f>
        <v>Welcome To … The Dashboard</v>
      </c>
      <c r="I852" t="str">
        <f>_xlfn.XLOOKUP(tbl_OrderProduct[[#This Row],[OrderID]],tbl_Order[OrderID],tbl_Order[CustomerID])</f>
        <v>CUST1047</v>
      </c>
    </row>
    <row r="853" spans="1:9" x14ac:dyDescent="0.4">
      <c r="A853" t="s">
        <v>523</v>
      </c>
      <c r="B853" t="s">
        <v>161</v>
      </c>
      <c r="C853" t="str">
        <f>_xlfn.XLOOKUP(tbl_OrderProduct[[#This Row],[ProductID]],tbl_Product[ProductID],tbl_Product[Category])</f>
        <v>Strategy</v>
      </c>
      <c r="D853">
        <v>1</v>
      </c>
      <c r="E853" s="3">
        <f>_xlfn.XLOOKUP(tbl_OrderProduct[[#This Row],[ProductID]],tbl_Product[ProductID],tbl_Product[ListPrice])*tbl_OrderProduct[[#This Row],[Quantity]]</f>
        <v>55.95</v>
      </c>
      <c r="F853">
        <f>_xlfn.XLOOKUP(tbl_OrderProduct[[#This Row],[OrderID]],tbl_Order[OrderID],tbl_Order[Order Year])</f>
        <v>2018</v>
      </c>
      <c r="G853" t="str">
        <f>_xlfn.XLOOKUP(tbl_OrderProduct[[#This Row],[OrderID]],tbl_Order[OrderID],tbl_Order[Order Month Name])</f>
        <v>Jan</v>
      </c>
      <c r="H853" t="str">
        <f>_xlfn.XLOOKUP(tbl_OrderProduct[[#This Row],[ProductID]],tbl_Product[ProductID],tbl_Product[ProductName])</f>
        <v>The Quacks of Quarterburg</v>
      </c>
      <c r="I853" t="str">
        <f>_xlfn.XLOOKUP(tbl_OrderProduct[[#This Row],[OrderID]],tbl_Order[OrderID],tbl_Order[CustomerID])</f>
        <v>CUST1047</v>
      </c>
    </row>
    <row r="854" spans="1:9" x14ac:dyDescent="0.4">
      <c r="A854" t="s">
        <v>524</v>
      </c>
      <c r="B854" t="s">
        <v>161</v>
      </c>
      <c r="C854" t="str">
        <f>_xlfn.XLOOKUP(tbl_OrderProduct[[#This Row],[ProductID]],tbl_Product[ProductID],tbl_Product[Category])</f>
        <v>Strategy</v>
      </c>
      <c r="D854">
        <v>1</v>
      </c>
      <c r="E854" s="3">
        <f>_xlfn.XLOOKUP(tbl_OrderProduct[[#This Row],[ProductID]],tbl_Product[ProductID],tbl_Product[ListPrice])*tbl_OrderProduct[[#This Row],[Quantity]]</f>
        <v>55.95</v>
      </c>
      <c r="F854">
        <f>_xlfn.XLOOKUP(tbl_OrderProduct[[#This Row],[OrderID]],tbl_Order[OrderID],tbl_Order[Order Year])</f>
        <v>2018</v>
      </c>
      <c r="G854" t="str">
        <f>_xlfn.XLOOKUP(tbl_OrderProduct[[#This Row],[OrderID]],tbl_Order[OrderID],tbl_Order[Order Month Name])</f>
        <v>Jan</v>
      </c>
      <c r="H854" t="str">
        <f>_xlfn.XLOOKUP(tbl_OrderProduct[[#This Row],[ProductID]],tbl_Product[ProductID],tbl_Product[ProductName])</f>
        <v>The Quacks of Quarterburg</v>
      </c>
      <c r="I854" t="str">
        <f>_xlfn.XLOOKUP(tbl_OrderProduct[[#This Row],[OrderID]],tbl_Order[OrderID],tbl_Order[CustomerID])</f>
        <v>CUST1260</v>
      </c>
    </row>
    <row r="855" spans="1:9" x14ac:dyDescent="0.4">
      <c r="A855" t="s">
        <v>524</v>
      </c>
      <c r="B855" t="s">
        <v>142</v>
      </c>
      <c r="C855" t="str">
        <f>_xlfn.XLOOKUP(tbl_OrderProduct[[#This Row],[ProductID]],tbl_Product[ProductID],tbl_Product[Category])</f>
        <v>Classic</v>
      </c>
      <c r="D855">
        <v>1</v>
      </c>
      <c r="E855" s="3">
        <f>_xlfn.XLOOKUP(tbl_OrderProduct[[#This Row],[ProductID]],tbl_Product[ProductID],tbl_Product[ListPrice])*tbl_OrderProduct[[#This Row],[Quantity]]</f>
        <v>49.49</v>
      </c>
      <c r="F855">
        <f>_xlfn.XLOOKUP(tbl_OrderProduct[[#This Row],[OrderID]],tbl_Order[OrderID],tbl_Order[Order Year])</f>
        <v>2018</v>
      </c>
      <c r="G855" t="str">
        <f>_xlfn.XLOOKUP(tbl_OrderProduct[[#This Row],[OrderID]],tbl_Order[OrderID],tbl_Order[Order Month Name])</f>
        <v>Jan</v>
      </c>
      <c r="H855" t="str">
        <f>_xlfn.XLOOKUP(tbl_OrderProduct[[#This Row],[ProductID]],tbl_Product[ProductID],tbl_Product[ProductName])</f>
        <v>Don't Wake the Stakeholders</v>
      </c>
      <c r="I855" t="str">
        <f>_xlfn.XLOOKUP(tbl_OrderProduct[[#This Row],[OrderID]],tbl_Order[OrderID],tbl_Order[CustomerID])</f>
        <v>CUST1260</v>
      </c>
    </row>
    <row r="856" spans="1:9" x14ac:dyDescent="0.4">
      <c r="A856" t="s">
        <v>524</v>
      </c>
      <c r="B856" t="s">
        <v>151</v>
      </c>
      <c r="C856" t="str">
        <f>_xlfn.XLOOKUP(tbl_OrderProduct[[#This Row],[ProductID]],tbl_Product[ProductID],tbl_Product[Category])</f>
        <v>Adventure</v>
      </c>
      <c r="D856">
        <v>1</v>
      </c>
      <c r="E856" s="3">
        <f>_xlfn.XLOOKUP(tbl_OrderProduct[[#This Row],[ProductID]],tbl_Product[ProductID],tbl_Product[ListPrice])*tbl_OrderProduct[[#This Row],[Quantity]]</f>
        <v>60.95</v>
      </c>
      <c r="F856">
        <f>_xlfn.XLOOKUP(tbl_OrderProduct[[#This Row],[OrderID]],tbl_Order[OrderID],tbl_Order[Order Year])</f>
        <v>2018</v>
      </c>
      <c r="G856" t="str">
        <f>_xlfn.XLOOKUP(tbl_OrderProduct[[#This Row],[OrderID]],tbl_Order[OrderID],tbl_Order[Order Month Name])</f>
        <v>Jan</v>
      </c>
      <c r="H856" t="str">
        <f>_xlfn.XLOOKUP(tbl_OrderProduct[[#This Row],[ProductID]],tbl_Product[ProductID],tbl_Product[ProductName])</f>
        <v>Unmatched: Analyst's Edition</v>
      </c>
      <c r="I856" t="str">
        <f>_xlfn.XLOOKUP(tbl_OrderProduct[[#This Row],[OrderID]],tbl_Order[OrderID],tbl_Order[CustomerID])</f>
        <v>CUST1260</v>
      </c>
    </row>
    <row r="857" spans="1:9" x14ac:dyDescent="0.4">
      <c r="A857" t="s">
        <v>525</v>
      </c>
      <c r="B857" t="s">
        <v>11</v>
      </c>
      <c r="C857" t="str">
        <f>_xlfn.XLOOKUP(tbl_OrderProduct[[#This Row],[ProductID]],tbl_Product[ProductID],tbl_Product[Category])</f>
        <v>Adventure</v>
      </c>
      <c r="D857">
        <v>2</v>
      </c>
      <c r="E857" s="3">
        <f>_xlfn.XLOOKUP(tbl_OrderProduct[[#This Row],[ProductID]],tbl_Product[ProductID],tbl_Product[ListPrice])*tbl_OrderProduct[[#This Row],[Quantity]]</f>
        <v>39.9</v>
      </c>
      <c r="F857">
        <f>_xlfn.XLOOKUP(tbl_OrderProduct[[#This Row],[OrderID]],tbl_Order[OrderID],tbl_Order[Order Year])</f>
        <v>2018</v>
      </c>
      <c r="G857" t="str">
        <f>_xlfn.XLOOKUP(tbl_OrderProduct[[#This Row],[OrderID]],tbl_Order[OrderID],tbl_Order[Order Month Name])</f>
        <v>Jan</v>
      </c>
      <c r="H857" t="str">
        <f>_xlfn.XLOOKUP(tbl_OrderProduct[[#This Row],[ProductID]],tbl_Product[ProductID],tbl_Product[ProductName])</f>
        <v>Dungeons &amp; Datasets</v>
      </c>
      <c r="I857" t="str">
        <f>_xlfn.XLOOKUP(tbl_OrderProduct[[#This Row],[OrderID]],tbl_Order[OrderID],tbl_Order[CustomerID])</f>
        <v>CUST0132</v>
      </c>
    </row>
    <row r="858" spans="1:9" x14ac:dyDescent="0.4">
      <c r="A858" t="s">
        <v>526</v>
      </c>
      <c r="B858" t="s">
        <v>132</v>
      </c>
      <c r="C858" t="str">
        <f>_xlfn.XLOOKUP(tbl_OrderProduct[[#This Row],[ProductID]],tbl_Product[ProductID],tbl_Product[Category])</f>
        <v>Strategy</v>
      </c>
      <c r="D858">
        <v>1</v>
      </c>
      <c r="E858" s="3">
        <f>_xlfn.XLOOKUP(tbl_OrderProduct[[#This Row],[ProductID]],tbl_Product[ProductID],tbl_Product[ListPrice])*tbl_OrderProduct[[#This Row],[Quantity]]</f>
        <v>16.5</v>
      </c>
      <c r="F858">
        <f>_xlfn.XLOOKUP(tbl_OrderProduct[[#This Row],[OrderID]],tbl_Order[OrderID],tbl_Order[Order Year])</f>
        <v>2018</v>
      </c>
      <c r="G858" t="str">
        <f>_xlfn.XLOOKUP(tbl_OrderProduct[[#This Row],[OrderID]],tbl_Order[OrderID],tbl_Order[Order Month Name])</f>
        <v>Jan</v>
      </c>
      <c r="H858" t="str">
        <f>_xlfn.XLOOKUP(tbl_OrderProduct[[#This Row],[ProductID]],tbl_Product[ProductID],tbl_Product[ProductName])</f>
        <v>Pax Excel</v>
      </c>
      <c r="I858" t="str">
        <f>_xlfn.XLOOKUP(tbl_OrderProduct[[#This Row],[OrderID]],tbl_Order[OrderID],tbl_Order[CustomerID])</f>
        <v>CUST0170</v>
      </c>
    </row>
    <row r="859" spans="1:9" x14ac:dyDescent="0.4">
      <c r="A859" t="s">
        <v>526</v>
      </c>
      <c r="B859" t="s">
        <v>131</v>
      </c>
      <c r="C859" t="str">
        <f>_xlfn.XLOOKUP(tbl_OrderProduct[[#This Row],[ProductID]],tbl_Product[ProductID],tbl_Product[Category])</f>
        <v>Strategy</v>
      </c>
      <c r="D859">
        <v>1</v>
      </c>
      <c r="E859" s="3">
        <f>_xlfn.XLOOKUP(tbl_OrderProduct[[#This Row],[ProductID]],tbl_Product[ProductID],tbl_Product[ListPrice])*tbl_OrderProduct[[#This Row],[Quantity]]</f>
        <v>49</v>
      </c>
      <c r="F859">
        <f>_xlfn.XLOOKUP(tbl_OrderProduct[[#This Row],[OrderID]],tbl_Order[OrderID],tbl_Order[Order Year])</f>
        <v>2018</v>
      </c>
      <c r="G859" t="str">
        <f>_xlfn.XLOOKUP(tbl_OrderProduct[[#This Row],[OrderID]],tbl_Order[OrderID],tbl_Order[Order Month Name])</f>
        <v>Jan</v>
      </c>
      <c r="H859" t="str">
        <f>_xlfn.XLOOKUP(tbl_OrderProduct[[#This Row],[ProductID]],tbl_Product[ProductID],tbl_Product[ProductName])</f>
        <v>7 Chart Wonders</v>
      </c>
      <c r="I859" t="str">
        <f>_xlfn.XLOOKUP(tbl_OrderProduct[[#This Row],[OrderID]],tbl_Order[OrderID],tbl_Order[CustomerID])</f>
        <v>CUST0170</v>
      </c>
    </row>
    <row r="860" spans="1:9" x14ac:dyDescent="0.4">
      <c r="A860" t="s">
        <v>526</v>
      </c>
      <c r="B860" t="s">
        <v>157</v>
      </c>
      <c r="C860" t="str">
        <f>_xlfn.XLOOKUP(tbl_OrderProduct[[#This Row],[ProductID]],tbl_Product[ProductID],tbl_Product[Category])</f>
        <v>Strategy</v>
      </c>
      <c r="D860">
        <v>1</v>
      </c>
      <c r="E860" s="3">
        <f>_xlfn.XLOOKUP(tbl_OrderProduct[[#This Row],[ProductID]],tbl_Product[ProductID],tbl_Product[ListPrice])*tbl_OrderProduct[[#This Row],[Quantity]]</f>
        <v>47</v>
      </c>
      <c r="F860">
        <f>_xlfn.XLOOKUP(tbl_OrderProduct[[#This Row],[OrderID]],tbl_Order[OrderID],tbl_Order[Order Year])</f>
        <v>2018</v>
      </c>
      <c r="G860" t="str">
        <f>_xlfn.XLOOKUP(tbl_OrderProduct[[#This Row],[OrderID]],tbl_Order[OrderID],tbl_Order[Order Month Name])</f>
        <v>Jan</v>
      </c>
      <c r="H860" t="str">
        <f>_xlfn.XLOOKUP(tbl_OrderProduct[[#This Row],[ProductID]],tbl_Product[ProductID],tbl_Product[ProductName])</f>
        <v>A Dasboard Contrived</v>
      </c>
      <c r="I860" t="str">
        <f>_xlfn.XLOOKUP(tbl_OrderProduct[[#This Row],[OrderID]],tbl_Order[OrderID],tbl_Order[CustomerID])</f>
        <v>CUST0170</v>
      </c>
    </row>
    <row r="861" spans="1:9" x14ac:dyDescent="0.4">
      <c r="A861" t="s">
        <v>527</v>
      </c>
      <c r="B861" t="s">
        <v>135</v>
      </c>
      <c r="C861" t="str">
        <f>_xlfn.XLOOKUP(tbl_OrderProduct[[#This Row],[ProductID]],tbl_Product[ProductID],tbl_Product[Category])</f>
        <v>Classic</v>
      </c>
      <c r="D861">
        <v>1</v>
      </c>
      <c r="E861" s="3">
        <f>_xlfn.XLOOKUP(tbl_OrderProduct[[#This Row],[ProductID]],tbl_Product[ProductID],tbl_Product[ListPrice])*tbl_OrderProduct[[#This Row],[Quantity]]</f>
        <v>16.989999999999998</v>
      </c>
      <c r="F861">
        <f>_xlfn.XLOOKUP(tbl_OrderProduct[[#This Row],[OrderID]],tbl_Order[OrderID],tbl_Order[Order Year])</f>
        <v>2018</v>
      </c>
      <c r="G861" t="str">
        <f>_xlfn.XLOOKUP(tbl_OrderProduct[[#This Row],[OrderID]],tbl_Order[OrderID],tbl_Order[Order Month Name])</f>
        <v>Jan</v>
      </c>
      <c r="H861" t="str">
        <f>_xlfn.XLOOKUP(tbl_OrderProduct[[#This Row],[ProductID]],tbl_Product[ProductID],tbl_Product[ProductName])</f>
        <v>Monopoly: Pivot Table Edition</v>
      </c>
      <c r="I861" t="str">
        <f>_xlfn.XLOOKUP(tbl_OrderProduct[[#This Row],[OrderID]],tbl_Order[OrderID],tbl_Order[CustomerID])</f>
        <v>CUST0006</v>
      </c>
    </row>
    <row r="862" spans="1:9" x14ac:dyDescent="0.4">
      <c r="A862" t="s">
        <v>527</v>
      </c>
      <c r="B862" t="s">
        <v>2</v>
      </c>
      <c r="C862" t="str">
        <f>_xlfn.XLOOKUP(tbl_OrderProduct[[#This Row],[ProductID]],tbl_Product[ProductID],tbl_Product[Category])</f>
        <v>Strategy</v>
      </c>
      <c r="D862">
        <v>1</v>
      </c>
      <c r="E862" s="3">
        <f>_xlfn.XLOOKUP(tbl_OrderProduct[[#This Row],[ProductID]],tbl_Product[ProductID],tbl_Product[ListPrice])*tbl_OrderProduct[[#This Row],[Quantity]]</f>
        <v>12.95</v>
      </c>
      <c r="F862">
        <f>_xlfn.XLOOKUP(tbl_OrderProduct[[#This Row],[OrderID]],tbl_Order[OrderID],tbl_Order[Order Year])</f>
        <v>2018</v>
      </c>
      <c r="G862" t="str">
        <f>_xlfn.XLOOKUP(tbl_OrderProduct[[#This Row],[OrderID]],tbl_Order[OrderID],tbl_Order[Order Month Name])</f>
        <v>Jan</v>
      </c>
      <c r="H862" t="str">
        <f>_xlfn.XLOOKUP(tbl_OrderProduct[[#This Row],[ProductID]],tbl_Product[ProductID],tbl_Product[ProductName])</f>
        <v>DAX Machina</v>
      </c>
      <c r="I862" t="str">
        <f>_xlfn.XLOOKUP(tbl_OrderProduct[[#This Row],[OrderID]],tbl_Order[OrderID],tbl_Order[CustomerID])</f>
        <v>CUST0006</v>
      </c>
    </row>
    <row r="863" spans="1:9" x14ac:dyDescent="0.4">
      <c r="A863" t="s">
        <v>528</v>
      </c>
      <c r="B863" t="s">
        <v>146</v>
      </c>
      <c r="C863" t="str">
        <f>_xlfn.XLOOKUP(tbl_OrderProduct[[#This Row],[ProductID]],tbl_Product[ProductID],tbl_Product[Category])</f>
        <v>Strategy</v>
      </c>
      <c r="D863">
        <v>2</v>
      </c>
      <c r="E863" s="3">
        <f>_xlfn.XLOOKUP(tbl_OrderProduct[[#This Row],[ProductID]],tbl_Product[ProductID],tbl_Product[ListPrice])*tbl_OrderProduct[[#This Row],[Quantity]]</f>
        <v>98.98</v>
      </c>
      <c r="F863">
        <f>_xlfn.XLOOKUP(tbl_OrderProduct[[#This Row],[OrderID]],tbl_Order[OrderID],tbl_Order[Order Year])</f>
        <v>2018</v>
      </c>
      <c r="G863" t="str">
        <f>_xlfn.XLOOKUP(tbl_OrderProduct[[#This Row],[OrderID]],tbl_Order[OrderID],tbl_Order[Order Month Name])</f>
        <v>Jan</v>
      </c>
      <c r="H863" t="str">
        <f>_xlfn.XLOOKUP(tbl_OrderProduct[[#This Row],[ProductID]],tbl_Product[ProductID],tbl_Product[ProductName])</f>
        <v>Terraforming Tableau</v>
      </c>
      <c r="I863" t="str">
        <f>_xlfn.XLOOKUP(tbl_OrderProduct[[#This Row],[OrderID]],tbl_Order[OrderID],tbl_Order[CustomerID])</f>
        <v>CUST0352</v>
      </c>
    </row>
    <row r="864" spans="1:9" x14ac:dyDescent="0.4">
      <c r="A864" t="s">
        <v>529</v>
      </c>
      <c r="B864" t="s">
        <v>150</v>
      </c>
      <c r="C864" t="str">
        <f>_xlfn.XLOOKUP(tbl_OrderProduct[[#This Row],[ProductID]],tbl_Product[ProductID],tbl_Product[Category])</f>
        <v>Party</v>
      </c>
      <c r="D864">
        <v>1</v>
      </c>
      <c r="E864" s="3">
        <f>_xlfn.XLOOKUP(tbl_OrderProduct[[#This Row],[ProductID]],tbl_Product[ProductID],tbl_Product[ListPrice])*tbl_OrderProduct[[#This Row],[Quantity]]</f>
        <v>35</v>
      </c>
      <c r="F864">
        <f>_xlfn.XLOOKUP(tbl_OrderProduct[[#This Row],[OrderID]],tbl_Order[OrderID],tbl_Order[Order Year])</f>
        <v>2018</v>
      </c>
      <c r="G864" t="str">
        <f>_xlfn.XLOOKUP(tbl_OrderProduct[[#This Row],[OrderID]],tbl_Order[OrderID],tbl_Order[Order Month Name])</f>
        <v>Jan</v>
      </c>
      <c r="H864" t="str">
        <f>_xlfn.XLOOKUP(tbl_OrderProduct[[#This Row],[ProductID]],tbl_Product[ProductID],tbl_Product[ProductName])</f>
        <v>Data: The Resistance</v>
      </c>
      <c r="I864" t="str">
        <f>_xlfn.XLOOKUP(tbl_OrderProduct[[#This Row],[OrderID]],tbl_Order[OrderID],tbl_Order[CustomerID])</f>
        <v>CUST0841</v>
      </c>
    </row>
    <row r="865" spans="1:9" x14ac:dyDescent="0.4">
      <c r="A865" t="s">
        <v>529</v>
      </c>
      <c r="B865" t="s">
        <v>5</v>
      </c>
      <c r="C865" t="str">
        <f>_xlfn.XLOOKUP(tbl_OrderProduct[[#This Row],[ProductID]],tbl_Product[ProductID],tbl_Product[Category])</f>
        <v>Strategy</v>
      </c>
      <c r="D865">
        <v>1</v>
      </c>
      <c r="E865" s="3">
        <f>_xlfn.XLOOKUP(tbl_OrderProduct[[#This Row],[ProductID]],tbl_Product[ProductID],tbl_Product[ListPrice])*tbl_OrderProduct[[#This Row],[Quantity]]</f>
        <v>49.95</v>
      </c>
      <c r="F865">
        <f>_xlfn.XLOOKUP(tbl_OrderProduct[[#This Row],[OrderID]],tbl_Order[OrderID],tbl_Order[Order Year])</f>
        <v>2018</v>
      </c>
      <c r="G865" t="str">
        <f>_xlfn.XLOOKUP(tbl_OrderProduct[[#This Row],[OrderID]],tbl_Order[OrderID],tbl_Order[Order Month Name])</f>
        <v>Jan</v>
      </c>
      <c r="H865" t="str">
        <f>_xlfn.XLOOKUP(tbl_OrderProduct[[#This Row],[ProductID]],tbl_Product[ProductID],tbl_Product[ProductName])</f>
        <v>Power B.I. the Board Game</v>
      </c>
      <c r="I865" t="str">
        <f>_xlfn.XLOOKUP(tbl_OrderProduct[[#This Row],[OrderID]],tbl_Order[OrderID],tbl_Order[CustomerID])</f>
        <v>CUST0841</v>
      </c>
    </row>
    <row r="866" spans="1:9" x14ac:dyDescent="0.4">
      <c r="A866" t="s">
        <v>529</v>
      </c>
      <c r="B866" t="s">
        <v>132</v>
      </c>
      <c r="C866" t="str">
        <f>_xlfn.XLOOKUP(tbl_OrderProduct[[#This Row],[ProductID]],tbl_Product[ProductID],tbl_Product[Category])</f>
        <v>Strategy</v>
      </c>
      <c r="D866">
        <v>2</v>
      </c>
      <c r="E866" s="3">
        <f>_xlfn.XLOOKUP(tbl_OrderProduct[[#This Row],[ProductID]],tbl_Product[ProductID],tbl_Product[ListPrice])*tbl_OrderProduct[[#This Row],[Quantity]]</f>
        <v>33</v>
      </c>
      <c r="F866">
        <f>_xlfn.XLOOKUP(tbl_OrderProduct[[#This Row],[OrderID]],tbl_Order[OrderID],tbl_Order[Order Year])</f>
        <v>2018</v>
      </c>
      <c r="G866" t="str">
        <f>_xlfn.XLOOKUP(tbl_OrderProduct[[#This Row],[OrderID]],tbl_Order[OrderID],tbl_Order[Order Month Name])</f>
        <v>Jan</v>
      </c>
      <c r="H866" t="str">
        <f>_xlfn.XLOOKUP(tbl_OrderProduct[[#This Row],[ProductID]],tbl_Product[ProductID],tbl_Product[ProductName])</f>
        <v>Pax Excel</v>
      </c>
      <c r="I866" t="str">
        <f>_xlfn.XLOOKUP(tbl_OrderProduct[[#This Row],[OrderID]],tbl_Order[OrderID],tbl_Order[CustomerID])</f>
        <v>CUST0841</v>
      </c>
    </row>
    <row r="867" spans="1:9" x14ac:dyDescent="0.4">
      <c r="A867" t="s">
        <v>529</v>
      </c>
      <c r="B867" t="s">
        <v>11</v>
      </c>
      <c r="C867" t="str">
        <f>_xlfn.XLOOKUP(tbl_OrderProduct[[#This Row],[ProductID]],tbl_Product[ProductID],tbl_Product[Category])</f>
        <v>Adventure</v>
      </c>
      <c r="D867">
        <v>3</v>
      </c>
      <c r="E867" s="3">
        <f>_xlfn.XLOOKUP(tbl_OrderProduct[[#This Row],[ProductID]],tbl_Product[ProductID],tbl_Product[ListPrice])*tbl_OrderProduct[[#This Row],[Quantity]]</f>
        <v>59.849999999999994</v>
      </c>
      <c r="F867">
        <f>_xlfn.XLOOKUP(tbl_OrderProduct[[#This Row],[OrderID]],tbl_Order[OrderID],tbl_Order[Order Year])</f>
        <v>2018</v>
      </c>
      <c r="G867" t="str">
        <f>_xlfn.XLOOKUP(tbl_OrderProduct[[#This Row],[OrderID]],tbl_Order[OrderID],tbl_Order[Order Month Name])</f>
        <v>Jan</v>
      </c>
      <c r="H867" t="str">
        <f>_xlfn.XLOOKUP(tbl_OrderProduct[[#This Row],[ProductID]],tbl_Product[ProductID],tbl_Product[ProductName])</f>
        <v>Dungeons &amp; Datasets</v>
      </c>
      <c r="I867" t="str">
        <f>_xlfn.XLOOKUP(tbl_OrderProduct[[#This Row],[OrderID]],tbl_Order[OrderID],tbl_Order[CustomerID])</f>
        <v>CUST0841</v>
      </c>
    </row>
    <row r="868" spans="1:9" x14ac:dyDescent="0.4">
      <c r="A868" t="s">
        <v>530</v>
      </c>
      <c r="B868" t="s">
        <v>129</v>
      </c>
      <c r="C868" t="str">
        <f>_xlfn.XLOOKUP(tbl_OrderProduct[[#This Row],[ProductID]],tbl_Product[ProductID],tbl_Product[Category])</f>
        <v>Party</v>
      </c>
      <c r="D868">
        <v>1</v>
      </c>
      <c r="E868" s="3">
        <f>_xlfn.XLOOKUP(tbl_OrderProduct[[#This Row],[ProductID]],tbl_Product[ProductID],tbl_Product[ListPrice])*tbl_OrderProduct[[#This Row],[Quantity]]</f>
        <v>49.49</v>
      </c>
      <c r="F868">
        <f>_xlfn.XLOOKUP(tbl_OrderProduct[[#This Row],[OrderID]],tbl_Order[OrderID],tbl_Order[Order Year])</f>
        <v>2018</v>
      </c>
      <c r="G868" t="str">
        <f>_xlfn.XLOOKUP(tbl_OrderProduct[[#This Row],[OrderID]],tbl_Order[OrderID],tbl_Order[Order Month Name])</f>
        <v>Feb</v>
      </c>
      <c r="H868" t="str">
        <f>_xlfn.XLOOKUP(tbl_OrderProduct[[#This Row],[ProductID]],tbl_Product[ProductID],tbl_Product[ProductName])</f>
        <v>Fieldnames</v>
      </c>
      <c r="I868" t="str">
        <f>_xlfn.XLOOKUP(tbl_OrderProduct[[#This Row],[OrderID]],tbl_Order[OrderID],tbl_Order[CustomerID])</f>
        <v>CUST0572</v>
      </c>
    </row>
    <row r="869" spans="1:9" x14ac:dyDescent="0.4">
      <c r="A869" t="s">
        <v>530</v>
      </c>
      <c r="B869" t="s">
        <v>134</v>
      </c>
      <c r="C869" t="str">
        <f>_xlfn.XLOOKUP(tbl_OrderProduct[[#This Row],[ProductID]],tbl_Product[ProductID],tbl_Product[Category])</f>
        <v>Co-op</v>
      </c>
      <c r="D869">
        <v>1</v>
      </c>
      <c r="E869" s="3">
        <f>_xlfn.XLOOKUP(tbl_OrderProduct[[#This Row],[ProductID]],tbl_Product[ProductID],tbl_Product[ListPrice])*tbl_OrderProduct[[#This Row],[Quantity]]</f>
        <v>33.5</v>
      </c>
      <c r="F869">
        <f>_xlfn.XLOOKUP(tbl_OrderProduct[[#This Row],[OrderID]],tbl_Order[OrderID],tbl_Order[Order Year])</f>
        <v>2018</v>
      </c>
      <c r="G869" t="str">
        <f>_xlfn.XLOOKUP(tbl_OrderProduct[[#This Row],[OrderID]],tbl_Order[OrderID],tbl_Order[Order Month Name])</f>
        <v>Feb</v>
      </c>
      <c r="H869" t="str">
        <f>_xlfn.XLOOKUP(tbl_OrderProduct[[#This Row],[ProductID]],tbl_Product[ProductID],tbl_Product[ProductName])</f>
        <v>The Spill: Data Breach</v>
      </c>
      <c r="I869" t="str">
        <f>_xlfn.XLOOKUP(tbl_OrderProduct[[#This Row],[OrderID]],tbl_Order[OrderID],tbl_Order[CustomerID])</f>
        <v>CUST0572</v>
      </c>
    </row>
    <row r="870" spans="1:9" x14ac:dyDescent="0.4">
      <c r="A870" t="s">
        <v>530</v>
      </c>
      <c r="B870" t="s">
        <v>143</v>
      </c>
      <c r="C870" t="str">
        <f>_xlfn.XLOOKUP(tbl_OrderProduct[[#This Row],[ProductID]],tbl_Product[ProductID],tbl_Product[Category])</f>
        <v>Party</v>
      </c>
      <c r="D870">
        <v>1</v>
      </c>
      <c r="E870" s="3">
        <f>_xlfn.XLOOKUP(tbl_OrderProduct[[#This Row],[ProductID]],tbl_Product[ProductID],tbl_Product[ListPrice])*tbl_OrderProduct[[#This Row],[Quantity]]</f>
        <v>21.95</v>
      </c>
      <c r="F870">
        <f>_xlfn.XLOOKUP(tbl_OrderProduct[[#This Row],[OrderID]],tbl_Order[OrderID],tbl_Order[Order Year])</f>
        <v>2018</v>
      </c>
      <c r="G870" t="str">
        <f>_xlfn.XLOOKUP(tbl_OrderProduct[[#This Row],[OrderID]],tbl_Order[OrderID],tbl_Order[Order Month Name])</f>
        <v>Feb</v>
      </c>
      <c r="H870" t="str">
        <f>_xlfn.XLOOKUP(tbl_OrderProduct[[#This Row],[ProductID]],tbl_Product[ProductID],tbl_Product[ProductName])</f>
        <v>Sheets of Nottingham</v>
      </c>
      <c r="I870" t="str">
        <f>_xlfn.XLOOKUP(tbl_OrderProduct[[#This Row],[OrderID]],tbl_Order[OrderID],tbl_Order[CustomerID])</f>
        <v>CUST0572</v>
      </c>
    </row>
    <row r="871" spans="1:9" x14ac:dyDescent="0.4">
      <c r="A871" t="s">
        <v>530</v>
      </c>
      <c r="B871" t="s">
        <v>147</v>
      </c>
      <c r="C871" t="str">
        <f>_xlfn.XLOOKUP(tbl_OrderProduct[[#This Row],[ProductID]],tbl_Product[ProductID],tbl_Product[Category])</f>
        <v>Classic</v>
      </c>
      <c r="D871">
        <v>2</v>
      </c>
      <c r="E871" s="3">
        <f>_xlfn.XLOOKUP(tbl_OrderProduct[[#This Row],[ProductID]],tbl_Product[ProductID],tbl_Product[ListPrice])*tbl_OrderProduct[[#This Row],[Quantity]]</f>
        <v>81.900000000000006</v>
      </c>
      <c r="F871">
        <f>_xlfn.XLOOKUP(tbl_OrderProduct[[#This Row],[OrderID]],tbl_Order[OrderID],tbl_Order[Order Year])</f>
        <v>2018</v>
      </c>
      <c r="G871" t="str">
        <f>_xlfn.XLOOKUP(tbl_OrderProduct[[#This Row],[OrderID]],tbl_Order[OrderID],tbl_Order[Order Month Name])</f>
        <v>Feb</v>
      </c>
      <c r="H871" t="str">
        <f>_xlfn.XLOOKUP(tbl_OrderProduct[[#This Row],[ProductID]],tbl_Product[ProductID],tbl_Product[ProductName])</f>
        <v>Formula Scrabble</v>
      </c>
      <c r="I871" t="str">
        <f>_xlfn.XLOOKUP(tbl_OrderProduct[[#This Row],[OrderID]],tbl_Order[OrderID],tbl_Order[CustomerID])</f>
        <v>CUST0572</v>
      </c>
    </row>
    <row r="872" spans="1:9" x14ac:dyDescent="0.4">
      <c r="A872" t="s">
        <v>530</v>
      </c>
      <c r="B872" t="s">
        <v>137</v>
      </c>
      <c r="C872" t="str">
        <f>_xlfn.XLOOKUP(tbl_OrderProduct[[#This Row],[ProductID]],tbl_Product[ProductID],tbl_Product[Category])</f>
        <v>Classic</v>
      </c>
      <c r="D872">
        <v>2</v>
      </c>
      <c r="E872" s="3">
        <f>_xlfn.XLOOKUP(tbl_OrderProduct[[#This Row],[ProductID]],tbl_Product[ProductID],tbl_Product[ListPrice])*tbl_OrderProduct[[#This Row],[Quantity]]</f>
        <v>141.97999999999999</v>
      </c>
      <c r="F872">
        <f>_xlfn.XLOOKUP(tbl_OrderProduct[[#This Row],[OrderID]],tbl_Order[OrderID],tbl_Order[Order Year])</f>
        <v>2018</v>
      </c>
      <c r="G872" t="str">
        <f>_xlfn.XLOOKUP(tbl_OrderProduct[[#This Row],[OrderID]],tbl_Order[OrderID],tbl_Order[Order Month Name])</f>
        <v>Feb</v>
      </c>
      <c r="H872" t="str">
        <f>_xlfn.XLOOKUP(tbl_OrderProduct[[#This Row],[ProductID]],tbl_Product[ProductID],tbl_Product[ProductName])</f>
        <v>Ticket to Ride: Financial Express</v>
      </c>
      <c r="I872" t="str">
        <f>_xlfn.XLOOKUP(tbl_OrderProduct[[#This Row],[OrderID]],tbl_Order[OrderID],tbl_Order[CustomerID])</f>
        <v>CUST0572</v>
      </c>
    </row>
    <row r="873" spans="1:9" x14ac:dyDescent="0.4">
      <c r="A873" t="s">
        <v>531</v>
      </c>
      <c r="B873" t="s">
        <v>145</v>
      </c>
      <c r="C873" t="str">
        <f>_xlfn.XLOOKUP(tbl_OrderProduct[[#This Row],[ProductID]],tbl_Product[ProductID],tbl_Product[Category])</f>
        <v>Adventure</v>
      </c>
      <c r="D873">
        <v>1</v>
      </c>
      <c r="E873" s="3">
        <f>_xlfn.XLOOKUP(tbl_OrderProduct[[#This Row],[ProductID]],tbl_Product[ProductID],tbl_Product[ListPrice])*tbl_OrderProduct[[#This Row],[Quantity]]</f>
        <v>40.5</v>
      </c>
      <c r="F873">
        <f>_xlfn.XLOOKUP(tbl_OrderProduct[[#This Row],[OrderID]],tbl_Order[OrderID],tbl_Order[Order Year])</f>
        <v>2018</v>
      </c>
      <c r="G873" t="str">
        <f>_xlfn.XLOOKUP(tbl_OrderProduct[[#This Row],[OrderID]],tbl_Order[OrderID],tbl_Order[Order Month Name])</f>
        <v>Feb</v>
      </c>
      <c r="H873" t="str">
        <f>_xlfn.XLOOKUP(tbl_OrderProduct[[#This Row],[ProductID]],tbl_Product[ProductID],tbl_Product[ProductName])</f>
        <v>Audit Call of Cthulhu</v>
      </c>
      <c r="I873" t="str">
        <f>_xlfn.XLOOKUP(tbl_OrderProduct[[#This Row],[OrderID]],tbl_Order[OrderID],tbl_Order[CustomerID])</f>
        <v>CUST0333</v>
      </c>
    </row>
    <row r="874" spans="1:9" x14ac:dyDescent="0.4">
      <c r="A874" t="s">
        <v>531</v>
      </c>
      <c r="B874" t="s">
        <v>7</v>
      </c>
      <c r="C874" t="str">
        <f>_xlfn.XLOOKUP(tbl_OrderProduct[[#This Row],[ProductID]],tbl_Product[ProductID],tbl_Product[Category])</f>
        <v>Strategy</v>
      </c>
      <c r="D874">
        <v>1</v>
      </c>
      <c r="E874" s="3">
        <f>_xlfn.XLOOKUP(tbl_OrderProduct[[#This Row],[ProductID]],tbl_Product[ProductID],tbl_Product[ListPrice])*tbl_OrderProduct[[#This Row],[Quantity]]</f>
        <v>53</v>
      </c>
      <c r="F874">
        <f>_xlfn.XLOOKUP(tbl_OrderProduct[[#This Row],[OrderID]],tbl_Order[OrderID],tbl_Order[Order Year])</f>
        <v>2018</v>
      </c>
      <c r="G874" t="str">
        <f>_xlfn.XLOOKUP(tbl_OrderProduct[[#This Row],[OrderID]],tbl_Order[OrderID],tbl_Order[Order Month Name])</f>
        <v>Feb</v>
      </c>
      <c r="H874" t="str">
        <f>_xlfn.XLOOKUP(tbl_OrderProduct[[#This Row],[ProductID]],tbl_Product[ProductID],tbl_Product[ProductName])</f>
        <v>Evercell</v>
      </c>
      <c r="I874" t="str">
        <f>_xlfn.XLOOKUP(tbl_OrderProduct[[#This Row],[OrderID]],tbl_Order[OrderID],tbl_Order[CustomerID])</f>
        <v>CUST0333</v>
      </c>
    </row>
    <row r="875" spans="1:9" x14ac:dyDescent="0.4">
      <c r="A875" t="s">
        <v>531</v>
      </c>
      <c r="B875" t="s">
        <v>10</v>
      </c>
      <c r="C875" t="str">
        <f>_xlfn.XLOOKUP(tbl_OrderProduct[[#This Row],[ProductID]],tbl_Product[ProductID],tbl_Product[Category])</f>
        <v>Party</v>
      </c>
      <c r="D875">
        <v>2</v>
      </c>
      <c r="E875" s="3">
        <f>_xlfn.XLOOKUP(tbl_OrderProduct[[#This Row],[ProductID]],tbl_Product[ProductID],tbl_Product[ListPrice])*tbl_OrderProduct[[#This Row],[Quantity]]</f>
        <v>98</v>
      </c>
      <c r="F875">
        <f>_xlfn.XLOOKUP(tbl_OrderProduct[[#This Row],[OrderID]],tbl_Order[OrderID],tbl_Order[Order Year])</f>
        <v>2018</v>
      </c>
      <c r="G875" t="str">
        <f>_xlfn.XLOOKUP(tbl_OrderProduct[[#This Row],[OrderID]],tbl_Order[OrderID],tbl_Order[Order Month Name])</f>
        <v>Feb</v>
      </c>
      <c r="H875" t="str">
        <f>_xlfn.XLOOKUP(tbl_OrderProduct[[#This Row],[ProductID]],tbl_Product[ProductID],tbl_Product[ProductName])</f>
        <v>Pivot or Perish</v>
      </c>
      <c r="I875" t="str">
        <f>_xlfn.XLOOKUP(tbl_OrderProduct[[#This Row],[OrderID]],tbl_Order[OrderID],tbl_Order[CustomerID])</f>
        <v>CUST0333</v>
      </c>
    </row>
    <row r="876" spans="1:9" x14ac:dyDescent="0.4">
      <c r="A876" t="s">
        <v>531</v>
      </c>
      <c r="B876" t="s">
        <v>163</v>
      </c>
      <c r="C876" t="str">
        <f>_xlfn.XLOOKUP(tbl_OrderProduct[[#This Row],[ProductID]],tbl_Product[ProductID],tbl_Product[Category])</f>
        <v>Party</v>
      </c>
      <c r="D876">
        <v>1</v>
      </c>
      <c r="E876" s="3">
        <f>_xlfn.XLOOKUP(tbl_OrderProduct[[#This Row],[ProductID]],tbl_Product[ProductID],tbl_Product[ListPrice])*tbl_OrderProduct[[#This Row],[Quantity]]</f>
        <v>38</v>
      </c>
      <c r="F876">
        <f>_xlfn.XLOOKUP(tbl_OrderProduct[[#This Row],[OrderID]],tbl_Order[OrderID],tbl_Order[Order Year])</f>
        <v>2018</v>
      </c>
      <c r="G876" t="str">
        <f>_xlfn.XLOOKUP(tbl_OrderProduct[[#This Row],[OrderID]],tbl_Order[OrderID],tbl_Order[Order Month Name])</f>
        <v>Feb</v>
      </c>
      <c r="H876" t="str">
        <f>_xlfn.XLOOKUP(tbl_OrderProduct[[#This Row],[ProductID]],tbl_Product[ProductID],tbl_Product[ProductName])</f>
        <v>Charts Against Humanity</v>
      </c>
      <c r="I876" t="str">
        <f>_xlfn.XLOOKUP(tbl_OrderProduct[[#This Row],[OrderID]],tbl_Order[OrderID],tbl_Order[CustomerID])</f>
        <v>CUST0333</v>
      </c>
    </row>
    <row r="877" spans="1:9" x14ac:dyDescent="0.4">
      <c r="A877" t="s">
        <v>532</v>
      </c>
      <c r="B877" t="s">
        <v>155</v>
      </c>
      <c r="C877" t="str">
        <f>_xlfn.XLOOKUP(tbl_OrderProduct[[#This Row],[ProductID]],tbl_Product[ProductID],tbl_Product[Category])</f>
        <v>Strategy</v>
      </c>
      <c r="D877">
        <v>2</v>
      </c>
      <c r="E877" s="3">
        <f>_xlfn.XLOOKUP(tbl_OrderProduct[[#This Row],[ProductID]],tbl_Product[ProductID],tbl_Product[ListPrice])*tbl_OrderProduct[[#This Row],[Quantity]]</f>
        <v>54</v>
      </c>
      <c r="F877">
        <f>_xlfn.XLOOKUP(tbl_OrderProduct[[#This Row],[OrderID]],tbl_Order[OrderID],tbl_Order[Order Year])</f>
        <v>2018</v>
      </c>
      <c r="G877" t="str">
        <f>_xlfn.XLOOKUP(tbl_OrderProduct[[#This Row],[OrderID]],tbl_Order[OrderID],tbl_Order[Order Month Name])</f>
        <v>Feb</v>
      </c>
      <c r="H877" t="str">
        <f>_xlfn.XLOOKUP(tbl_OrderProduct[[#This Row],[ProductID]],tbl_Product[ProductID],tbl_Product[ProductName])</f>
        <v>Depreciation Trail</v>
      </c>
      <c r="I877" t="str">
        <f>_xlfn.XLOOKUP(tbl_OrderProduct[[#This Row],[OrderID]],tbl_Order[OrderID],tbl_Order[CustomerID])</f>
        <v>CUST0227</v>
      </c>
    </row>
    <row r="878" spans="1:9" x14ac:dyDescent="0.4">
      <c r="A878" t="s">
        <v>532</v>
      </c>
      <c r="B878" t="s">
        <v>162</v>
      </c>
      <c r="C878" t="str">
        <f>_xlfn.XLOOKUP(tbl_OrderProduct[[#This Row],[ProductID]],tbl_Product[ProductID],tbl_Product[Category])</f>
        <v>Strategy</v>
      </c>
      <c r="D878">
        <v>1</v>
      </c>
      <c r="E878" s="3">
        <f>_xlfn.XLOOKUP(tbl_OrderProduct[[#This Row],[ProductID]],tbl_Product[ProductID],tbl_Product[ListPrice])*tbl_OrderProduct[[#This Row],[Quantity]]</f>
        <v>17.5</v>
      </c>
      <c r="F878">
        <f>_xlfn.XLOOKUP(tbl_OrderProduct[[#This Row],[OrderID]],tbl_Order[OrderID],tbl_Order[Order Year])</f>
        <v>2018</v>
      </c>
      <c r="G878" t="str">
        <f>_xlfn.XLOOKUP(tbl_OrderProduct[[#This Row],[OrderID]],tbl_Order[OrderID],tbl_Order[Order Month Name])</f>
        <v>Feb</v>
      </c>
      <c r="H878" t="str">
        <f>_xlfn.XLOOKUP(tbl_OrderProduct[[#This Row],[ProductID]],tbl_Product[ProductID],tbl_Product[ProductName])</f>
        <v>Spreadsheet Legacy</v>
      </c>
      <c r="I878" t="str">
        <f>_xlfn.XLOOKUP(tbl_OrderProduct[[#This Row],[OrderID]],tbl_Order[OrderID],tbl_Order[CustomerID])</f>
        <v>CUST0227</v>
      </c>
    </row>
    <row r="879" spans="1:9" x14ac:dyDescent="0.4">
      <c r="A879" t="s">
        <v>532</v>
      </c>
      <c r="B879" t="s">
        <v>143</v>
      </c>
      <c r="C879" t="str">
        <f>_xlfn.XLOOKUP(tbl_OrderProduct[[#This Row],[ProductID]],tbl_Product[ProductID],tbl_Product[Category])</f>
        <v>Party</v>
      </c>
      <c r="D879">
        <v>1</v>
      </c>
      <c r="E879" s="3">
        <f>_xlfn.XLOOKUP(tbl_OrderProduct[[#This Row],[ProductID]],tbl_Product[ProductID],tbl_Product[ListPrice])*tbl_OrderProduct[[#This Row],[Quantity]]</f>
        <v>21.95</v>
      </c>
      <c r="F879">
        <f>_xlfn.XLOOKUP(tbl_OrderProduct[[#This Row],[OrderID]],tbl_Order[OrderID],tbl_Order[Order Year])</f>
        <v>2018</v>
      </c>
      <c r="G879" t="str">
        <f>_xlfn.XLOOKUP(tbl_OrderProduct[[#This Row],[OrderID]],tbl_Order[OrderID],tbl_Order[Order Month Name])</f>
        <v>Feb</v>
      </c>
      <c r="H879" t="str">
        <f>_xlfn.XLOOKUP(tbl_OrderProduct[[#This Row],[ProductID]],tbl_Product[ProductID],tbl_Product[ProductName])</f>
        <v>Sheets of Nottingham</v>
      </c>
      <c r="I879" t="str">
        <f>_xlfn.XLOOKUP(tbl_OrderProduct[[#This Row],[OrderID]],tbl_Order[OrderID],tbl_Order[CustomerID])</f>
        <v>CUST0227</v>
      </c>
    </row>
    <row r="880" spans="1:9" x14ac:dyDescent="0.4">
      <c r="A880" t="s">
        <v>532</v>
      </c>
      <c r="B880" t="s">
        <v>153</v>
      </c>
      <c r="C880" t="str">
        <f>_xlfn.XLOOKUP(tbl_OrderProduct[[#This Row],[ProductID]],tbl_Product[ProductID],tbl_Product[Category])</f>
        <v>Strategy</v>
      </c>
      <c r="D880">
        <v>2</v>
      </c>
      <c r="E880" s="3">
        <f>_xlfn.XLOOKUP(tbl_OrderProduct[[#This Row],[ProductID]],tbl_Product[ProductID],tbl_Product[ListPrice])*tbl_OrderProduct[[#This Row],[Quantity]]</f>
        <v>75.900000000000006</v>
      </c>
      <c r="F880">
        <f>_xlfn.XLOOKUP(tbl_OrderProduct[[#This Row],[OrderID]],tbl_Order[OrderID],tbl_Order[Order Year])</f>
        <v>2018</v>
      </c>
      <c r="G880" t="str">
        <f>_xlfn.XLOOKUP(tbl_OrderProduct[[#This Row],[OrderID]],tbl_Order[OrderID],tbl_Order[Order Month Name])</f>
        <v>Feb</v>
      </c>
      <c r="H880" t="str">
        <f>_xlfn.XLOOKUP(tbl_OrderProduct[[#This Row],[ProductID]],tbl_Product[ProductID],tbl_Product[ProductName])</f>
        <v>Sheetstorm</v>
      </c>
      <c r="I880" t="str">
        <f>_xlfn.XLOOKUP(tbl_OrderProduct[[#This Row],[OrderID]],tbl_Order[OrderID],tbl_Order[CustomerID])</f>
        <v>CUST0227</v>
      </c>
    </row>
    <row r="881" spans="1:9" x14ac:dyDescent="0.4">
      <c r="A881" t="s">
        <v>533</v>
      </c>
      <c r="B881" t="s">
        <v>140</v>
      </c>
      <c r="C881" t="str">
        <f>_xlfn.XLOOKUP(tbl_OrderProduct[[#This Row],[ProductID]],tbl_Product[ProductID],tbl_Product[Category])</f>
        <v>Strategy</v>
      </c>
      <c r="D881">
        <v>2</v>
      </c>
      <c r="E881" s="3">
        <f>_xlfn.XLOOKUP(tbl_OrderProduct[[#This Row],[ProductID]],tbl_Product[ProductID],tbl_Product[ListPrice])*tbl_OrderProduct[[#This Row],[Quantity]]</f>
        <v>126.98</v>
      </c>
      <c r="F881">
        <f>_xlfn.XLOOKUP(tbl_OrderProduct[[#This Row],[OrderID]],tbl_Order[OrderID],tbl_Order[Order Year])</f>
        <v>2018</v>
      </c>
      <c r="G881" t="str">
        <f>_xlfn.XLOOKUP(tbl_OrderProduct[[#This Row],[OrderID]],tbl_Order[OrderID],tbl_Order[Order Month Name])</f>
        <v>Feb</v>
      </c>
      <c r="H881" t="str">
        <f>_xlfn.XLOOKUP(tbl_OrderProduct[[#This Row],[ProductID]],tbl_Product[ProductID],tbl_Product[ProductName])</f>
        <v>The Castles of Mad King Lambda</v>
      </c>
      <c r="I881" t="str">
        <f>_xlfn.XLOOKUP(tbl_OrderProduct[[#This Row],[OrderID]],tbl_Order[OrderID],tbl_Order[CustomerID])</f>
        <v>CUST0940</v>
      </c>
    </row>
    <row r="882" spans="1:9" x14ac:dyDescent="0.4">
      <c r="A882" t="s">
        <v>533</v>
      </c>
      <c r="B882" t="s">
        <v>4</v>
      </c>
      <c r="C882" t="str">
        <f>_xlfn.XLOOKUP(tbl_OrderProduct[[#This Row],[ProductID]],tbl_Product[ProductID],tbl_Product[Category])</f>
        <v>Strategy</v>
      </c>
      <c r="D882">
        <v>2</v>
      </c>
      <c r="E882" s="3">
        <f>_xlfn.XLOOKUP(tbl_OrderProduct[[#This Row],[ProductID]],tbl_Product[ProductID],tbl_Product[ListPrice])*tbl_OrderProduct[[#This Row],[Quantity]]</f>
        <v>69.98</v>
      </c>
      <c r="F882">
        <f>_xlfn.XLOOKUP(tbl_OrderProduct[[#This Row],[OrderID]],tbl_Order[OrderID],tbl_Order[Order Year])</f>
        <v>2018</v>
      </c>
      <c r="G882" t="str">
        <f>_xlfn.XLOOKUP(tbl_OrderProduct[[#This Row],[OrderID]],tbl_Order[OrderID],tbl_Order[Order Month Name])</f>
        <v>Feb</v>
      </c>
      <c r="H882" t="str">
        <f>_xlfn.XLOOKUP(tbl_OrderProduct[[#This Row],[ProductID]],tbl_Product[ProductID],tbl_Product[ProductName])</f>
        <v>Root Cause Analysis</v>
      </c>
      <c r="I882" t="str">
        <f>_xlfn.XLOOKUP(tbl_OrderProduct[[#This Row],[OrderID]],tbl_Order[OrderID],tbl_Order[CustomerID])</f>
        <v>CUST0940</v>
      </c>
    </row>
    <row r="883" spans="1:9" x14ac:dyDescent="0.4">
      <c r="A883" t="s">
        <v>533</v>
      </c>
      <c r="B883" t="s">
        <v>9</v>
      </c>
      <c r="C883" t="str">
        <f>_xlfn.XLOOKUP(tbl_OrderProduct[[#This Row],[ProductID]],tbl_Product[ProductID],tbl_Product[Category])</f>
        <v>Strategy</v>
      </c>
      <c r="D883">
        <v>1</v>
      </c>
      <c r="E883" s="3">
        <f>_xlfn.XLOOKUP(tbl_OrderProduct[[#This Row],[ProductID]],tbl_Product[ProductID],tbl_Product[ListPrice])*tbl_OrderProduct[[#This Row],[Quantity]]</f>
        <v>73.95</v>
      </c>
      <c r="F883">
        <f>_xlfn.XLOOKUP(tbl_OrderProduct[[#This Row],[OrderID]],tbl_Order[OrderID],tbl_Order[Order Year])</f>
        <v>2018</v>
      </c>
      <c r="G883" t="str">
        <f>_xlfn.XLOOKUP(tbl_OrderProduct[[#This Row],[OrderID]],tbl_Order[OrderID],tbl_Order[Order Month Name])</f>
        <v>Feb</v>
      </c>
      <c r="H883" t="str">
        <f>_xlfn.XLOOKUP(tbl_OrderProduct[[#This Row],[ProductID]],tbl_Product[ProductID],tbl_Product[ProductName])</f>
        <v>Tiny Epic Formulas</v>
      </c>
      <c r="I883" t="str">
        <f>_xlfn.XLOOKUP(tbl_OrderProduct[[#This Row],[OrderID]],tbl_Order[OrderID],tbl_Order[CustomerID])</f>
        <v>CUST0940</v>
      </c>
    </row>
    <row r="884" spans="1:9" x14ac:dyDescent="0.4">
      <c r="A884" t="s">
        <v>533</v>
      </c>
      <c r="B884" t="s">
        <v>141</v>
      </c>
      <c r="C884" t="str">
        <f>_xlfn.XLOOKUP(tbl_OrderProduct[[#This Row],[ProductID]],tbl_Product[ProductID],tbl_Product[Category])</f>
        <v>Strategy</v>
      </c>
      <c r="D884">
        <v>3</v>
      </c>
      <c r="E884" s="3">
        <f>_xlfn.XLOOKUP(tbl_OrderProduct[[#This Row],[ProductID]],tbl_Product[ProductID],tbl_Product[ListPrice])*tbl_OrderProduct[[#This Row],[Quantity]]</f>
        <v>72</v>
      </c>
      <c r="F884">
        <f>_xlfn.XLOOKUP(tbl_OrderProduct[[#This Row],[OrderID]],tbl_Order[OrderID],tbl_Order[Order Year])</f>
        <v>2018</v>
      </c>
      <c r="G884" t="str">
        <f>_xlfn.XLOOKUP(tbl_OrderProduct[[#This Row],[OrderID]],tbl_Order[OrderID],tbl_Order[Order Month Name])</f>
        <v>Feb</v>
      </c>
      <c r="H884" t="str">
        <f>_xlfn.XLOOKUP(tbl_OrderProduct[[#This Row],[ProductID]],tbl_Product[ProductID],tbl_Product[ProductName])</f>
        <v>Wingspanalytics</v>
      </c>
      <c r="I884" t="str">
        <f>_xlfn.XLOOKUP(tbl_OrderProduct[[#This Row],[OrderID]],tbl_Order[OrderID],tbl_Order[CustomerID])</f>
        <v>CUST0940</v>
      </c>
    </row>
    <row r="885" spans="1:9" x14ac:dyDescent="0.4">
      <c r="A885" t="s">
        <v>533</v>
      </c>
      <c r="B885" t="s">
        <v>162</v>
      </c>
      <c r="C885" t="str">
        <f>_xlfn.XLOOKUP(tbl_OrderProduct[[#This Row],[ProductID]],tbl_Product[ProductID],tbl_Product[Category])</f>
        <v>Strategy</v>
      </c>
      <c r="D885">
        <v>2</v>
      </c>
      <c r="E885" s="3">
        <f>_xlfn.XLOOKUP(tbl_OrderProduct[[#This Row],[ProductID]],tbl_Product[ProductID],tbl_Product[ListPrice])*tbl_OrderProduct[[#This Row],[Quantity]]</f>
        <v>35</v>
      </c>
      <c r="F885">
        <f>_xlfn.XLOOKUP(tbl_OrderProduct[[#This Row],[OrderID]],tbl_Order[OrderID],tbl_Order[Order Year])</f>
        <v>2018</v>
      </c>
      <c r="G885" t="str">
        <f>_xlfn.XLOOKUP(tbl_OrderProduct[[#This Row],[OrderID]],tbl_Order[OrderID],tbl_Order[Order Month Name])</f>
        <v>Feb</v>
      </c>
      <c r="H885" t="str">
        <f>_xlfn.XLOOKUP(tbl_OrderProduct[[#This Row],[ProductID]],tbl_Product[ProductID],tbl_Product[ProductName])</f>
        <v>Spreadsheet Legacy</v>
      </c>
      <c r="I885" t="str">
        <f>_xlfn.XLOOKUP(tbl_OrderProduct[[#This Row],[OrderID]],tbl_Order[OrderID],tbl_Order[CustomerID])</f>
        <v>CUST0940</v>
      </c>
    </row>
    <row r="886" spans="1:9" x14ac:dyDescent="0.4">
      <c r="A886" t="s">
        <v>534</v>
      </c>
      <c r="B886" t="s">
        <v>147</v>
      </c>
      <c r="C886" t="str">
        <f>_xlfn.XLOOKUP(tbl_OrderProduct[[#This Row],[ProductID]],tbl_Product[ProductID],tbl_Product[Category])</f>
        <v>Classic</v>
      </c>
      <c r="D886">
        <v>1</v>
      </c>
      <c r="E886" s="3">
        <f>_xlfn.XLOOKUP(tbl_OrderProduct[[#This Row],[ProductID]],tbl_Product[ProductID],tbl_Product[ListPrice])*tbl_OrderProduct[[#This Row],[Quantity]]</f>
        <v>40.950000000000003</v>
      </c>
      <c r="F886">
        <f>_xlfn.XLOOKUP(tbl_OrderProduct[[#This Row],[OrderID]],tbl_Order[OrderID],tbl_Order[Order Year])</f>
        <v>2018</v>
      </c>
      <c r="G886" t="str">
        <f>_xlfn.XLOOKUP(tbl_OrderProduct[[#This Row],[OrderID]],tbl_Order[OrderID],tbl_Order[Order Month Name])</f>
        <v>Feb</v>
      </c>
      <c r="H886" t="str">
        <f>_xlfn.XLOOKUP(tbl_OrderProduct[[#This Row],[ProductID]],tbl_Product[ProductID],tbl_Product[ProductName])</f>
        <v>Formula Scrabble</v>
      </c>
      <c r="I886" t="str">
        <f>_xlfn.XLOOKUP(tbl_OrderProduct[[#This Row],[OrderID]],tbl_Order[OrderID],tbl_Order[CustomerID])</f>
        <v>CUST1087</v>
      </c>
    </row>
    <row r="887" spans="1:9" x14ac:dyDescent="0.4">
      <c r="A887" t="s">
        <v>534</v>
      </c>
      <c r="B887" t="s">
        <v>149</v>
      </c>
      <c r="C887" t="str">
        <f>_xlfn.XLOOKUP(tbl_OrderProduct[[#This Row],[ProductID]],tbl_Product[ProductID],tbl_Product[Category])</f>
        <v>Co-op</v>
      </c>
      <c r="D887">
        <v>2</v>
      </c>
      <c r="E887" s="3">
        <f>_xlfn.XLOOKUP(tbl_OrderProduct[[#This Row],[ProductID]],tbl_Product[ProductID],tbl_Product[ListPrice])*tbl_OrderProduct[[#This Row],[Quantity]]</f>
        <v>41.98</v>
      </c>
      <c r="F887">
        <f>_xlfn.XLOOKUP(tbl_OrderProduct[[#This Row],[OrderID]],tbl_Order[OrderID],tbl_Order[Order Year])</f>
        <v>2018</v>
      </c>
      <c r="G887" t="str">
        <f>_xlfn.XLOOKUP(tbl_OrderProduct[[#This Row],[OrderID]],tbl_Order[OrderID],tbl_Order[Order Month Name])</f>
        <v>Feb</v>
      </c>
      <c r="H887" t="str">
        <f>_xlfn.XLOOKUP(tbl_OrderProduct[[#This Row],[ProductID]],tbl_Product[ProductID],tbl_Product[ProductName])</f>
        <v>Pandemic: #REF! Outbreak</v>
      </c>
      <c r="I887" t="str">
        <f>_xlfn.XLOOKUP(tbl_OrderProduct[[#This Row],[OrderID]],tbl_Order[OrderID],tbl_Order[CustomerID])</f>
        <v>CUST1087</v>
      </c>
    </row>
    <row r="888" spans="1:9" x14ac:dyDescent="0.4">
      <c r="A888" t="s">
        <v>535</v>
      </c>
      <c r="B888" t="s">
        <v>147</v>
      </c>
      <c r="C888" t="str">
        <f>_xlfn.XLOOKUP(tbl_OrderProduct[[#This Row],[ProductID]],tbl_Product[ProductID],tbl_Product[Category])</f>
        <v>Classic</v>
      </c>
      <c r="D888">
        <v>2</v>
      </c>
      <c r="E888" s="3">
        <f>_xlfn.XLOOKUP(tbl_OrderProduct[[#This Row],[ProductID]],tbl_Product[ProductID],tbl_Product[ListPrice])*tbl_OrderProduct[[#This Row],[Quantity]]</f>
        <v>81.900000000000006</v>
      </c>
      <c r="F888">
        <f>_xlfn.XLOOKUP(tbl_OrderProduct[[#This Row],[OrderID]],tbl_Order[OrderID],tbl_Order[Order Year])</f>
        <v>2018</v>
      </c>
      <c r="G888" t="str">
        <f>_xlfn.XLOOKUP(tbl_OrderProduct[[#This Row],[OrderID]],tbl_Order[OrderID],tbl_Order[Order Month Name])</f>
        <v>Feb</v>
      </c>
      <c r="H888" t="str">
        <f>_xlfn.XLOOKUP(tbl_OrderProduct[[#This Row],[ProductID]],tbl_Product[ProductID],tbl_Product[ProductName])</f>
        <v>Formula Scrabble</v>
      </c>
      <c r="I888" t="str">
        <f>_xlfn.XLOOKUP(tbl_OrderProduct[[#This Row],[OrderID]],tbl_Order[OrderID],tbl_Order[CustomerID])</f>
        <v>CUST0441</v>
      </c>
    </row>
    <row r="889" spans="1:9" x14ac:dyDescent="0.4">
      <c r="A889" t="s">
        <v>535</v>
      </c>
      <c r="B889" t="s">
        <v>140</v>
      </c>
      <c r="C889" t="str">
        <f>_xlfn.XLOOKUP(tbl_OrderProduct[[#This Row],[ProductID]],tbl_Product[ProductID],tbl_Product[Category])</f>
        <v>Strategy</v>
      </c>
      <c r="D889">
        <v>2</v>
      </c>
      <c r="E889" s="3">
        <f>_xlfn.XLOOKUP(tbl_OrderProduct[[#This Row],[ProductID]],tbl_Product[ProductID],tbl_Product[ListPrice])*tbl_OrderProduct[[#This Row],[Quantity]]</f>
        <v>126.98</v>
      </c>
      <c r="F889">
        <f>_xlfn.XLOOKUP(tbl_OrderProduct[[#This Row],[OrderID]],tbl_Order[OrderID],tbl_Order[Order Year])</f>
        <v>2018</v>
      </c>
      <c r="G889" t="str">
        <f>_xlfn.XLOOKUP(tbl_OrderProduct[[#This Row],[OrderID]],tbl_Order[OrderID],tbl_Order[Order Month Name])</f>
        <v>Feb</v>
      </c>
      <c r="H889" t="str">
        <f>_xlfn.XLOOKUP(tbl_OrderProduct[[#This Row],[ProductID]],tbl_Product[ProductID],tbl_Product[ProductName])</f>
        <v>The Castles of Mad King Lambda</v>
      </c>
      <c r="I889" t="str">
        <f>_xlfn.XLOOKUP(tbl_OrderProduct[[#This Row],[OrderID]],tbl_Order[OrderID],tbl_Order[CustomerID])</f>
        <v>CUST0441</v>
      </c>
    </row>
    <row r="890" spans="1:9" x14ac:dyDescent="0.4">
      <c r="A890" t="s">
        <v>535</v>
      </c>
      <c r="B890" t="s">
        <v>134</v>
      </c>
      <c r="C890" t="str">
        <f>_xlfn.XLOOKUP(tbl_OrderProduct[[#This Row],[ProductID]],tbl_Product[ProductID],tbl_Product[Category])</f>
        <v>Co-op</v>
      </c>
      <c r="D890">
        <v>1</v>
      </c>
      <c r="E890" s="3">
        <f>_xlfn.XLOOKUP(tbl_OrderProduct[[#This Row],[ProductID]],tbl_Product[ProductID],tbl_Product[ListPrice])*tbl_OrderProduct[[#This Row],[Quantity]]</f>
        <v>33.5</v>
      </c>
      <c r="F890">
        <f>_xlfn.XLOOKUP(tbl_OrderProduct[[#This Row],[OrderID]],tbl_Order[OrderID],tbl_Order[Order Year])</f>
        <v>2018</v>
      </c>
      <c r="G890" t="str">
        <f>_xlfn.XLOOKUP(tbl_OrderProduct[[#This Row],[OrderID]],tbl_Order[OrderID],tbl_Order[Order Month Name])</f>
        <v>Feb</v>
      </c>
      <c r="H890" t="str">
        <f>_xlfn.XLOOKUP(tbl_OrderProduct[[#This Row],[ProductID]],tbl_Product[ProductID],tbl_Product[ProductName])</f>
        <v>The Spill: Data Breach</v>
      </c>
      <c r="I890" t="str">
        <f>_xlfn.XLOOKUP(tbl_OrderProduct[[#This Row],[OrderID]],tbl_Order[OrderID],tbl_Order[CustomerID])</f>
        <v>CUST0441</v>
      </c>
    </row>
    <row r="891" spans="1:9" x14ac:dyDescent="0.4">
      <c r="A891" t="s">
        <v>535</v>
      </c>
      <c r="B891" t="s">
        <v>158</v>
      </c>
      <c r="C891" t="str">
        <f>_xlfn.XLOOKUP(tbl_OrderProduct[[#This Row],[ProductID]],tbl_Product[ProductID],tbl_Product[Category])</f>
        <v>Classic</v>
      </c>
      <c r="D891">
        <v>2</v>
      </c>
      <c r="E891" s="3">
        <f>_xlfn.XLOOKUP(tbl_OrderProduct[[#This Row],[ProductID]],tbl_Product[ProductID],tbl_Product[ListPrice])*tbl_OrderProduct[[#This Row],[Quantity]]</f>
        <v>90</v>
      </c>
      <c r="F891">
        <f>_xlfn.XLOOKUP(tbl_OrderProduct[[#This Row],[OrderID]],tbl_Order[OrderID],tbl_Order[Order Year])</f>
        <v>2018</v>
      </c>
      <c r="G891" t="str">
        <f>_xlfn.XLOOKUP(tbl_OrderProduct[[#This Row],[OrderID]],tbl_Order[OrderID],tbl_Order[Order Month Name])</f>
        <v>Feb</v>
      </c>
      <c r="H891" t="str">
        <f>_xlfn.XLOOKUP(tbl_OrderProduct[[#This Row],[ProductID]],tbl_Product[ProductID],tbl_Product[ProductName])</f>
        <v>Carcassone: Financial Quarters</v>
      </c>
      <c r="I891" t="str">
        <f>_xlfn.XLOOKUP(tbl_OrderProduct[[#This Row],[OrderID]],tbl_Order[OrderID],tbl_Order[CustomerID])</f>
        <v>CUST0441</v>
      </c>
    </row>
    <row r="892" spans="1:9" x14ac:dyDescent="0.4">
      <c r="A892" t="s">
        <v>535</v>
      </c>
      <c r="B892" t="s">
        <v>154</v>
      </c>
      <c r="C892" t="str">
        <f>_xlfn.XLOOKUP(tbl_OrderProduct[[#This Row],[ProductID]],tbl_Product[ProductID],tbl_Product[Category])</f>
        <v>Strategy</v>
      </c>
      <c r="D892">
        <v>3</v>
      </c>
      <c r="E892" s="3">
        <f>_xlfn.XLOOKUP(tbl_OrderProduct[[#This Row],[ProductID]],tbl_Product[ProductID],tbl_Product[ListPrice])*tbl_OrderProduct[[#This Row],[Quantity]]</f>
        <v>93</v>
      </c>
      <c r="F892">
        <f>_xlfn.XLOOKUP(tbl_OrderProduct[[#This Row],[OrderID]],tbl_Order[OrderID],tbl_Order[Order Year])</f>
        <v>2018</v>
      </c>
      <c r="G892" t="str">
        <f>_xlfn.XLOOKUP(tbl_OrderProduct[[#This Row],[OrderID]],tbl_Order[OrderID],tbl_Order[Order Month Name])</f>
        <v>Feb</v>
      </c>
      <c r="H892" t="str">
        <f>_xlfn.XLOOKUP(tbl_OrderProduct[[#This Row],[ProductID]],tbl_Product[ProductID],tbl_Product[ProductName])</f>
        <v>Roll for Regression</v>
      </c>
      <c r="I892" t="str">
        <f>_xlfn.XLOOKUP(tbl_OrderProduct[[#This Row],[OrderID]],tbl_Order[OrderID],tbl_Order[CustomerID])</f>
        <v>CUST0441</v>
      </c>
    </row>
    <row r="893" spans="1:9" x14ac:dyDescent="0.4">
      <c r="A893" t="s">
        <v>536</v>
      </c>
      <c r="B893" t="s">
        <v>141</v>
      </c>
      <c r="C893" t="str">
        <f>_xlfn.XLOOKUP(tbl_OrderProduct[[#This Row],[ProductID]],tbl_Product[ProductID],tbl_Product[Category])</f>
        <v>Strategy</v>
      </c>
      <c r="D893">
        <v>1</v>
      </c>
      <c r="E893" s="3">
        <f>_xlfn.XLOOKUP(tbl_OrderProduct[[#This Row],[ProductID]],tbl_Product[ProductID],tbl_Product[ListPrice])*tbl_OrderProduct[[#This Row],[Quantity]]</f>
        <v>24</v>
      </c>
      <c r="F893">
        <f>_xlfn.XLOOKUP(tbl_OrderProduct[[#This Row],[OrderID]],tbl_Order[OrderID],tbl_Order[Order Year])</f>
        <v>2018</v>
      </c>
      <c r="G893" t="str">
        <f>_xlfn.XLOOKUP(tbl_OrderProduct[[#This Row],[OrderID]],tbl_Order[OrderID],tbl_Order[Order Month Name])</f>
        <v>Feb</v>
      </c>
      <c r="H893" t="str">
        <f>_xlfn.XLOOKUP(tbl_OrderProduct[[#This Row],[ProductID]],tbl_Product[ProductID],tbl_Product[ProductName])</f>
        <v>Wingspanalytics</v>
      </c>
      <c r="I893" t="str">
        <f>_xlfn.XLOOKUP(tbl_OrderProduct[[#This Row],[OrderID]],tbl_Order[OrderID],tbl_Order[CustomerID])</f>
        <v>CUST0526</v>
      </c>
    </row>
    <row r="894" spans="1:9" x14ac:dyDescent="0.4">
      <c r="A894" t="s">
        <v>537</v>
      </c>
      <c r="B894" t="s">
        <v>149</v>
      </c>
      <c r="C894" t="str">
        <f>_xlfn.XLOOKUP(tbl_OrderProduct[[#This Row],[ProductID]],tbl_Product[ProductID],tbl_Product[Category])</f>
        <v>Co-op</v>
      </c>
      <c r="D894">
        <v>2</v>
      </c>
      <c r="E894" s="3">
        <f>_xlfn.XLOOKUP(tbl_OrderProduct[[#This Row],[ProductID]],tbl_Product[ProductID],tbl_Product[ListPrice])*tbl_OrderProduct[[#This Row],[Quantity]]</f>
        <v>41.98</v>
      </c>
      <c r="F894">
        <f>_xlfn.XLOOKUP(tbl_OrderProduct[[#This Row],[OrderID]],tbl_Order[OrderID],tbl_Order[Order Year])</f>
        <v>2018</v>
      </c>
      <c r="G894" t="str">
        <f>_xlfn.XLOOKUP(tbl_OrderProduct[[#This Row],[OrderID]],tbl_Order[OrderID],tbl_Order[Order Month Name])</f>
        <v>Feb</v>
      </c>
      <c r="H894" t="str">
        <f>_xlfn.XLOOKUP(tbl_OrderProduct[[#This Row],[ProductID]],tbl_Product[ProductID],tbl_Product[ProductName])</f>
        <v>Pandemic: #REF! Outbreak</v>
      </c>
      <c r="I894" t="str">
        <f>_xlfn.XLOOKUP(tbl_OrderProduct[[#This Row],[OrderID]],tbl_Order[OrderID],tbl_Order[CustomerID])</f>
        <v>CUST1020</v>
      </c>
    </row>
    <row r="895" spans="1:9" x14ac:dyDescent="0.4">
      <c r="A895" t="s">
        <v>538</v>
      </c>
      <c r="B895" t="s">
        <v>141</v>
      </c>
      <c r="C895" t="str">
        <f>_xlfn.XLOOKUP(tbl_OrderProduct[[#This Row],[ProductID]],tbl_Product[ProductID],tbl_Product[Category])</f>
        <v>Strategy</v>
      </c>
      <c r="D895">
        <v>1</v>
      </c>
      <c r="E895" s="3">
        <f>_xlfn.XLOOKUP(tbl_OrderProduct[[#This Row],[ProductID]],tbl_Product[ProductID],tbl_Product[ListPrice])*tbl_OrderProduct[[#This Row],[Quantity]]</f>
        <v>24</v>
      </c>
      <c r="F895">
        <f>_xlfn.XLOOKUP(tbl_OrderProduct[[#This Row],[OrderID]],tbl_Order[OrderID],tbl_Order[Order Year])</f>
        <v>2018</v>
      </c>
      <c r="G895" t="str">
        <f>_xlfn.XLOOKUP(tbl_OrderProduct[[#This Row],[OrderID]],tbl_Order[OrderID],tbl_Order[Order Month Name])</f>
        <v>Feb</v>
      </c>
      <c r="H895" t="str">
        <f>_xlfn.XLOOKUP(tbl_OrderProduct[[#This Row],[ProductID]],tbl_Product[ProductID],tbl_Product[ProductName])</f>
        <v>Wingspanalytics</v>
      </c>
      <c r="I895" t="str">
        <f>_xlfn.XLOOKUP(tbl_OrderProduct[[#This Row],[OrderID]],tbl_Order[OrderID],tbl_Order[CustomerID])</f>
        <v>CUST1257</v>
      </c>
    </row>
    <row r="896" spans="1:9" x14ac:dyDescent="0.4">
      <c r="A896" t="s">
        <v>538</v>
      </c>
      <c r="B896" t="s">
        <v>134</v>
      </c>
      <c r="C896" t="str">
        <f>_xlfn.XLOOKUP(tbl_OrderProduct[[#This Row],[ProductID]],tbl_Product[ProductID],tbl_Product[Category])</f>
        <v>Co-op</v>
      </c>
      <c r="D896">
        <v>2</v>
      </c>
      <c r="E896" s="3">
        <f>_xlfn.XLOOKUP(tbl_OrderProduct[[#This Row],[ProductID]],tbl_Product[ProductID],tbl_Product[ListPrice])*tbl_OrderProduct[[#This Row],[Quantity]]</f>
        <v>67</v>
      </c>
      <c r="F896">
        <f>_xlfn.XLOOKUP(tbl_OrderProduct[[#This Row],[OrderID]],tbl_Order[OrderID],tbl_Order[Order Year])</f>
        <v>2018</v>
      </c>
      <c r="G896" t="str">
        <f>_xlfn.XLOOKUP(tbl_OrderProduct[[#This Row],[OrderID]],tbl_Order[OrderID],tbl_Order[Order Month Name])</f>
        <v>Feb</v>
      </c>
      <c r="H896" t="str">
        <f>_xlfn.XLOOKUP(tbl_OrderProduct[[#This Row],[ProductID]],tbl_Product[ProductID],tbl_Product[ProductName])</f>
        <v>The Spill: Data Breach</v>
      </c>
      <c r="I896" t="str">
        <f>_xlfn.XLOOKUP(tbl_OrderProduct[[#This Row],[OrderID]],tbl_Order[OrderID],tbl_Order[CustomerID])</f>
        <v>CUST1257</v>
      </c>
    </row>
    <row r="897" spans="1:9" x14ac:dyDescent="0.4">
      <c r="A897" t="s">
        <v>539</v>
      </c>
      <c r="B897" t="s">
        <v>135</v>
      </c>
      <c r="C897" t="str">
        <f>_xlfn.XLOOKUP(tbl_OrderProduct[[#This Row],[ProductID]],tbl_Product[ProductID],tbl_Product[Category])</f>
        <v>Classic</v>
      </c>
      <c r="D897">
        <v>1</v>
      </c>
      <c r="E897" s="3">
        <f>_xlfn.XLOOKUP(tbl_OrderProduct[[#This Row],[ProductID]],tbl_Product[ProductID],tbl_Product[ListPrice])*tbl_OrderProduct[[#This Row],[Quantity]]</f>
        <v>16.989999999999998</v>
      </c>
      <c r="F897">
        <f>_xlfn.XLOOKUP(tbl_OrderProduct[[#This Row],[OrderID]],tbl_Order[OrderID],tbl_Order[Order Year])</f>
        <v>2018</v>
      </c>
      <c r="G897" t="str">
        <f>_xlfn.XLOOKUP(tbl_OrderProduct[[#This Row],[OrderID]],tbl_Order[OrderID],tbl_Order[Order Month Name])</f>
        <v>Feb</v>
      </c>
      <c r="H897" t="str">
        <f>_xlfn.XLOOKUP(tbl_OrderProduct[[#This Row],[ProductID]],tbl_Product[ProductID],tbl_Product[ProductName])</f>
        <v>Monopoly: Pivot Table Edition</v>
      </c>
      <c r="I897" t="str">
        <f>_xlfn.XLOOKUP(tbl_OrderProduct[[#This Row],[OrderID]],tbl_Order[OrderID],tbl_Order[CustomerID])</f>
        <v>CUST0941</v>
      </c>
    </row>
    <row r="898" spans="1:9" x14ac:dyDescent="0.4">
      <c r="A898" t="s">
        <v>539</v>
      </c>
      <c r="B898" t="s">
        <v>147</v>
      </c>
      <c r="C898" t="str">
        <f>_xlfn.XLOOKUP(tbl_OrderProduct[[#This Row],[ProductID]],tbl_Product[ProductID],tbl_Product[Category])</f>
        <v>Classic</v>
      </c>
      <c r="D898">
        <v>1</v>
      </c>
      <c r="E898" s="3">
        <f>_xlfn.XLOOKUP(tbl_OrderProduct[[#This Row],[ProductID]],tbl_Product[ProductID],tbl_Product[ListPrice])*tbl_OrderProduct[[#This Row],[Quantity]]</f>
        <v>40.950000000000003</v>
      </c>
      <c r="F898">
        <f>_xlfn.XLOOKUP(tbl_OrderProduct[[#This Row],[OrderID]],tbl_Order[OrderID],tbl_Order[Order Year])</f>
        <v>2018</v>
      </c>
      <c r="G898" t="str">
        <f>_xlfn.XLOOKUP(tbl_OrderProduct[[#This Row],[OrderID]],tbl_Order[OrderID],tbl_Order[Order Month Name])</f>
        <v>Feb</v>
      </c>
      <c r="H898" t="str">
        <f>_xlfn.XLOOKUP(tbl_OrderProduct[[#This Row],[ProductID]],tbl_Product[ProductID],tbl_Product[ProductName])</f>
        <v>Formula Scrabble</v>
      </c>
      <c r="I898" t="str">
        <f>_xlfn.XLOOKUP(tbl_OrderProduct[[#This Row],[OrderID]],tbl_Order[OrderID],tbl_Order[CustomerID])</f>
        <v>CUST0941</v>
      </c>
    </row>
    <row r="899" spans="1:9" x14ac:dyDescent="0.4">
      <c r="A899" t="s">
        <v>540</v>
      </c>
      <c r="B899" t="s">
        <v>7</v>
      </c>
      <c r="C899" t="str">
        <f>_xlfn.XLOOKUP(tbl_OrderProduct[[#This Row],[ProductID]],tbl_Product[ProductID],tbl_Product[Category])</f>
        <v>Strategy</v>
      </c>
      <c r="D899">
        <v>1</v>
      </c>
      <c r="E899" s="3">
        <f>_xlfn.XLOOKUP(tbl_OrderProduct[[#This Row],[ProductID]],tbl_Product[ProductID],tbl_Product[ListPrice])*tbl_OrderProduct[[#This Row],[Quantity]]</f>
        <v>53</v>
      </c>
      <c r="F899">
        <f>_xlfn.XLOOKUP(tbl_OrderProduct[[#This Row],[OrderID]],tbl_Order[OrderID],tbl_Order[Order Year])</f>
        <v>2018</v>
      </c>
      <c r="G899" t="str">
        <f>_xlfn.XLOOKUP(tbl_OrderProduct[[#This Row],[OrderID]],tbl_Order[OrderID],tbl_Order[Order Month Name])</f>
        <v>Feb</v>
      </c>
      <c r="H899" t="str">
        <f>_xlfn.XLOOKUP(tbl_OrderProduct[[#This Row],[ProductID]],tbl_Product[ProductID],tbl_Product[ProductName])</f>
        <v>Evercell</v>
      </c>
      <c r="I899" t="str">
        <f>_xlfn.XLOOKUP(tbl_OrderProduct[[#This Row],[OrderID]],tbl_Order[OrderID],tbl_Order[CustomerID])</f>
        <v>CUST0186</v>
      </c>
    </row>
    <row r="900" spans="1:9" x14ac:dyDescent="0.4">
      <c r="A900" t="s">
        <v>540</v>
      </c>
      <c r="B900" t="s">
        <v>147</v>
      </c>
      <c r="C900" t="str">
        <f>_xlfn.XLOOKUP(tbl_OrderProduct[[#This Row],[ProductID]],tbl_Product[ProductID],tbl_Product[Category])</f>
        <v>Classic</v>
      </c>
      <c r="D900">
        <v>1</v>
      </c>
      <c r="E900" s="3">
        <f>_xlfn.XLOOKUP(tbl_OrderProduct[[#This Row],[ProductID]],tbl_Product[ProductID],tbl_Product[ListPrice])*tbl_OrderProduct[[#This Row],[Quantity]]</f>
        <v>40.950000000000003</v>
      </c>
      <c r="F900">
        <f>_xlfn.XLOOKUP(tbl_OrderProduct[[#This Row],[OrderID]],tbl_Order[OrderID],tbl_Order[Order Year])</f>
        <v>2018</v>
      </c>
      <c r="G900" t="str">
        <f>_xlfn.XLOOKUP(tbl_OrderProduct[[#This Row],[OrderID]],tbl_Order[OrderID],tbl_Order[Order Month Name])</f>
        <v>Feb</v>
      </c>
      <c r="H900" t="str">
        <f>_xlfn.XLOOKUP(tbl_OrderProduct[[#This Row],[ProductID]],tbl_Product[ProductID],tbl_Product[ProductName])</f>
        <v>Formula Scrabble</v>
      </c>
      <c r="I900" t="str">
        <f>_xlfn.XLOOKUP(tbl_OrderProduct[[#This Row],[OrderID]],tbl_Order[OrderID],tbl_Order[CustomerID])</f>
        <v>CUST0186</v>
      </c>
    </row>
    <row r="901" spans="1:9" x14ac:dyDescent="0.4">
      <c r="A901" t="s">
        <v>541</v>
      </c>
      <c r="B901" t="s">
        <v>159</v>
      </c>
      <c r="C901" t="str">
        <f>_xlfn.XLOOKUP(tbl_OrderProduct[[#This Row],[ProductID]],tbl_Product[ProductID],tbl_Product[Category])</f>
        <v>Strategy</v>
      </c>
      <c r="D901">
        <v>1</v>
      </c>
      <c r="E901" s="3">
        <f>_xlfn.XLOOKUP(tbl_OrderProduct[[#This Row],[ProductID]],tbl_Product[ProductID],tbl_Product[ListPrice])*tbl_OrderProduct[[#This Row],[Quantity]]</f>
        <v>58</v>
      </c>
      <c r="F901">
        <f>_xlfn.XLOOKUP(tbl_OrderProduct[[#This Row],[OrderID]],tbl_Order[OrderID],tbl_Order[Order Year])</f>
        <v>2018</v>
      </c>
      <c r="G901" t="str">
        <f>_xlfn.XLOOKUP(tbl_OrderProduct[[#This Row],[OrderID]],tbl_Order[OrderID],tbl_Order[Order Month Name])</f>
        <v>Mar</v>
      </c>
      <c r="H901" t="str">
        <f>_xlfn.XLOOKUP(tbl_OrderProduct[[#This Row],[ProductID]],tbl_Product[ProductID],tbl_Product[ProductName])</f>
        <v>Welcome To … The Dashboard</v>
      </c>
      <c r="I901" t="str">
        <f>_xlfn.XLOOKUP(tbl_OrderProduct[[#This Row],[OrderID]],tbl_Order[OrderID],tbl_Order[CustomerID])</f>
        <v>CUST0966</v>
      </c>
    </row>
    <row r="902" spans="1:9" x14ac:dyDescent="0.4">
      <c r="A902" t="s">
        <v>541</v>
      </c>
      <c r="B902" t="s">
        <v>141</v>
      </c>
      <c r="C902" t="str">
        <f>_xlfn.XLOOKUP(tbl_OrderProduct[[#This Row],[ProductID]],tbl_Product[ProductID],tbl_Product[Category])</f>
        <v>Strategy</v>
      </c>
      <c r="D902">
        <v>2</v>
      </c>
      <c r="E902" s="3">
        <f>_xlfn.XLOOKUP(tbl_OrderProduct[[#This Row],[ProductID]],tbl_Product[ProductID],tbl_Product[ListPrice])*tbl_OrderProduct[[#This Row],[Quantity]]</f>
        <v>48</v>
      </c>
      <c r="F902">
        <f>_xlfn.XLOOKUP(tbl_OrderProduct[[#This Row],[OrderID]],tbl_Order[OrderID],tbl_Order[Order Year])</f>
        <v>2018</v>
      </c>
      <c r="G902" t="str">
        <f>_xlfn.XLOOKUP(tbl_OrderProduct[[#This Row],[OrderID]],tbl_Order[OrderID],tbl_Order[Order Month Name])</f>
        <v>Mar</v>
      </c>
      <c r="H902" t="str">
        <f>_xlfn.XLOOKUP(tbl_OrderProduct[[#This Row],[ProductID]],tbl_Product[ProductID],tbl_Product[ProductName])</f>
        <v>Wingspanalytics</v>
      </c>
      <c r="I902" t="str">
        <f>_xlfn.XLOOKUP(tbl_OrderProduct[[#This Row],[OrderID]],tbl_Order[OrderID],tbl_Order[CustomerID])</f>
        <v>CUST0966</v>
      </c>
    </row>
    <row r="903" spans="1:9" x14ac:dyDescent="0.4">
      <c r="A903" t="s">
        <v>542</v>
      </c>
      <c r="B903" t="s">
        <v>137</v>
      </c>
      <c r="C903" t="str">
        <f>_xlfn.XLOOKUP(tbl_OrderProduct[[#This Row],[ProductID]],tbl_Product[ProductID],tbl_Product[Category])</f>
        <v>Classic</v>
      </c>
      <c r="D903">
        <v>1</v>
      </c>
      <c r="E903" s="3">
        <f>_xlfn.XLOOKUP(tbl_OrderProduct[[#This Row],[ProductID]],tbl_Product[ProductID],tbl_Product[ListPrice])*tbl_OrderProduct[[#This Row],[Quantity]]</f>
        <v>70.989999999999995</v>
      </c>
      <c r="F903">
        <f>_xlfn.XLOOKUP(tbl_OrderProduct[[#This Row],[OrderID]],tbl_Order[OrderID],tbl_Order[Order Year])</f>
        <v>2018</v>
      </c>
      <c r="G903" t="str">
        <f>_xlfn.XLOOKUP(tbl_OrderProduct[[#This Row],[OrderID]],tbl_Order[OrderID],tbl_Order[Order Month Name])</f>
        <v>Mar</v>
      </c>
      <c r="H903" t="str">
        <f>_xlfn.XLOOKUP(tbl_OrderProduct[[#This Row],[ProductID]],tbl_Product[ProductID],tbl_Product[ProductName])</f>
        <v>Ticket to Ride: Financial Express</v>
      </c>
      <c r="I903" t="str">
        <f>_xlfn.XLOOKUP(tbl_OrderProduct[[#This Row],[OrderID]],tbl_Order[OrderID],tbl_Order[CustomerID])</f>
        <v>CUST0076</v>
      </c>
    </row>
    <row r="904" spans="1:9" x14ac:dyDescent="0.4">
      <c r="A904" t="s">
        <v>542</v>
      </c>
      <c r="B904" t="s">
        <v>140</v>
      </c>
      <c r="C904" t="str">
        <f>_xlfn.XLOOKUP(tbl_OrderProduct[[#This Row],[ProductID]],tbl_Product[ProductID],tbl_Product[Category])</f>
        <v>Strategy</v>
      </c>
      <c r="D904">
        <v>1</v>
      </c>
      <c r="E904" s="3">
        <f>_xlfn.XLOOKUP(tbl_OrderProduct[[#This Row],[ProductID]],tbl_Product[ProductID],tbl_Product[ListPrice])*tbl_OrderProduct[[#This Row],[Quantity]]</f>
        <v>63.49</v>
      </c>
      <c r="F904">
        <f>_xlfn.XLOOKUP(tbl_OrderProduct[[#This Row],[OrderID]],tbl_Order[OrderID],tbl_Order[Order Year])</f>
        <v>2018</v>
      </c>
      <c r="G904" t="str">
        <f>_xlfn.XLOOKUP(tbl_OrderProduct[[#This Row],[OrderID]],tbl_Order[OrderID],tbl_Order[Order Month Name])</f>
        <v>Mar</v>
      </c>
      <c r="H904" t="str">
        <f>_xlfn.XLOOKUP(tbl_OrderProduct[[#This Row],[ProductID]],tbl_Product[ProductID],tbl_Product[ProductName])</f>
        <v>The Castles of Mad King Lambda</v>
      </c>
      <c r="I904" t="str">
        <f>_xlfn.XLOOKUP(tbl_OrderProduct[[#This Row],[OrderID]],tbl_Order[OrderID],tbl_Order[CustomerID])</f>
        <v>CUST0076</v>
      </c>
    </row>
    <row r="905" spans="1:9" x14ac:dyDescent="0.4">
      <c r="A905" t="s">
        <v>542</v>
      </c>
      <c r="B905" t="s">
        <v>9</v>
      </c>
      <c r="C905" t="str">
        <f>_xlfn.XLOOKUP(tbl_OrderProduct[[#This Row],[ProductID]],tbl_Product[ProductID],tbl_Product[Category])</f>
        <v>Strategy</v>
      </c>
      <c r="D905">
        <v>2</v>
      </c>
      <c r="E905" s="3">
        <f>_xlfn.XLOOKUP(tbl_OrderProduct[[#This Row],[ProductID]],tbl_Product[ProductID],tbl_Product[ListPrice])*tbl_OrderProduct[[#This Row],[Quantity]]</f>
        <v>147.9</v>
      </c>
      <c r="F905">
        <f>_xlfn.XLOOKUP(tbl_OrderProduct[[#This Row],[OrderID]],tbl_Order[OrderID],tbl_Order[Order Year])</f>
        <v>2018</v>
      </c>
      <c r="G905" t="str">
        <f>_xlfn.XLOOKUP(tbl_OrderProduct[[#This Row],[OrderID]],tbl_Order[OrderID],tbl_Order[Order Month Name])</f>
        <v>Mar</v>
      </c>
      <c r="H905" t="str">
        <f>_xlfn.XLOOKUP(tbl_OrderProduct[[#This Row],[ProductID]],tbl_Product[ProductID],tbl_Product[ProductName])</f>
        <v>Tiny Epic Formulas</v>
      </c>
      <c r="I905" t="str">
        <f>_xlfn.XLOOKUP(tbl_OrderProduct[[#This Row],[OrderID]],tbl_Order[OrderID],tbl_Order[CustomerID])</f>
        <v>CUST0076</v>
      </c>
    </row>
    <row r="906" spans="1:9" x14ac:dyDescent="0.4">
      <c r="A906" t="s">
        <v>543</v>
      </c>
      <c r="B906" t="s">
        <v>162</v>
      </c>
      <c r="C906" t="str">
        <f>_xlfn.XLOOKUP(tbl_OrderProduct[[#This Row],[ProductID]],tbl_Product[ProductID],tbl_Product[Category])</f>
        <v>Strategy</v>
      </c>
      <c r="D906">
        <v>3</v>
      </c>
      <c r="E906" s="3">
        <f>_xlfn.XLOOKUP(tbl_OrderProduct[[#This Row],[ProductID]],tbl_Product[ProductID],tbl_Product[ListPrice])*tbl_OrderProduct[[#This Row],[Quantity]]</f>
        <v>52.5</v>
      </c>
      <c r="F906">
        <f>_xlfn.XLOOKUP(tbl_OrderProduct[[#This Row],[OrderID]],tbl_Order[OrderID],tbl_Order[Order Year])</f>
        <v>2018</v>
      </c>
      <c r="G906" t="str">
        <f>_xlfn.XLOOKUP(tbl_OrderProduct[[#This Row],[OrderID]],tbl_Order[OrderID],tbl_Order[Order Month Name])</f>
        <v>Mar</v>
      </c>
      <c r="H906" t="str">
        <f>_xlfn.XLOOKUP(tbl_OrderProduct[[#This Row],[ProductID]],tbl_Product[ProductID],tbl_Product[ProductName])</f>
        <v>Spreadsheet Legacy</v>
      </c>
      <c r="I906" t="str">
        <f>_xlfn.XLOOKUP(tbl_OrderProduct[[#This Row],[OrderID]],tbl_Order[OrderID],tbl_Order[CustomerID])</f>
        <v>CUST0365</v>
      </c>
    </row>
    <row r="907" spans="1:9" x14ac:dyDescent="0.4">
      <c r="A907" t="s">
        <v>544</v>
      </c>
      <c r="B907" t="s">
        <v>129</v>
      </c>
      <c r="C907" t="str">
        <f>_xlfn.XLOOKUP(tbl_OrderProduct[[#This Row],[ProductID]],tbl_Product[ProductID],tbl_Product[Category])</f>
        <v>Party</v>
      </c>
      <c r="D907">
        <v>1</v>
      </c>
      <c r="E907" s="3">
        <f>_xlfn.XLOOKUP(tbl_OrderProduct[[#This Row],[ProductID]],tbl_Product[ProductID],tbl_Product[ListPrice])*tbl_OrderProduct[[#This Row],[Quantity]]</f>
        <v>49.49</v>
      </c>
      <c r="F907">
        <f>_xlfn.XLOOKUP(tbl_OrderProduct[[#This Row],[OrderID]],tbl_Order[OrderID],tbl_Order[Order Year])</f>
        <v>2018</v>
      </c>
      <c r="G907" t="str">
        <f>_xlfn.XLOOKUP(tbl_OrderProduct[[#This Row],[OrderID]],tbl_Order[OrderID],tbl_Order[Order Month Name])</f>
        <v>Mar</v>
      </c>
      <c r="H907" t="str">
        <f>_xlfn.XLOOKUP(tbl_OrderProduct[[#This Row],[ProductID]],tbl_Product[ProductID],tbl_Product[ProductName])</f>
        <v>Fieldnames</v>
      </c>
      <c r="I907" t="str">
        <f>_xlfn.XLOOKUP(tbl_OrderProduct[[#This Row],[OrderID]],tbl_Order[OrderID],tbl_Order[CustomerID])</f>
        <v>CUST0719</v>
      </c>
    </row>
    <row r="908" spans="1:9" x14ac:dyDescent="0.4">
      <c r="A908" t="s">
        <v>544</v>
      </c>
      <c r="B908" t="s">
        <v>131</v>
      </c>
      <c r="C908" t="str">
        <f>_xlfn.XLOOKUP(tbl_OrderProduct[[#This Row],[ProductID]],tbl_Product[ProductID],tbl_Product[Category])</f>
        <v>Strategy</v>
      </c>
      <c r="D908">
        <v>2</v>
      </c>
      <c r="E908" s="3">
        <f>_xlfn.XLOOKUP(tbl_OrderProduct[[#This Row],[ProductID]],tbl_Product[ProductID],tbl_Product[ListPrice])*tbl_OrderProduct[[#This Row],[Quantity]]</f>
        <v>98</v>
      </c>
      <c r="F908">
        <f>_xlfn.XLOOKUP(tbl_OrderProduct[[#This Row],[OrderID]],tbl_Order[OrderID],tbl_Order[Order Year])</f>
        <v>2018</v>
      </c>
      <c r="G908" t="str">
        <f>_xlfn.XLOOKUP(tbl_OrderProduct[[#This Row],[OrderID]],tbl_Order[OrderID],tbl_Order[Order Month Name])</f>
        <v>Mar</v>
      </c>
      <c r="H908" t="str">
        <f>_xlfn.XLOOKUP(tbl_OrderProduct[[#This Row],[ProductID]],tbl_Product[ProductID],tbl_Product[ProductName])</f>
        <v>7 Chart Wonders</v>
      </c>
      <c r="I908" t="str">
        <f>_xlfn.XLOOKUP(tbl_OrderProduct[[#This Row],[OrderID]],tbl_Order[OrderID],tbl_Order[CustomerID])</f>
        <v>CUST0719</v>
      </c>
    </row>
    <row r="909" spans="1:9" x14ac:dyDescent="0.4">
      <c r="A909" t="s">
        <v>545</v>
      </c>
      <c r="B909" t="s">
        <v>11</v>
      </c>
      <c r="C909" t="str">
        <f>_xlfn.XLOOKUP(tbl_OrderProduct[[#This Row],[ProductID]],tbl_Product[ProductID],tbl_Product[Category])</f>
        <v>Adventure</v>
      </c>
      <c r="D909">
        <v>1</v>
      </c>
      <c r="E909" s="3">
        <f>_xlfn.XLOOKUP(tbl_OrderProduct[[#This Row],[ProductID]],tbl_Product[ProductID],tbl_Product[ListPrice])*tbl_OrderProduct[[#This Row],[Quantity]]</f>
        <v>19.95</v>
      </c>
      <c r="F909">
        <f>_xlfn.XLOOKUP(tbl_OrderProduct[[#This Row],[OrderID]],tbl_Order[OrderID],tbl_Order[Order Year])</f>
        <v>2018</v>
      </c>
      <c r="G909" t="str">
        <f>_xlfn.XLOOKUP(tbl_OrderProduct[[#This Row],[OrderID]],tbl_Order[OrderID],tbl_Order[Order Month Name])</f>
        <v>Mar</v>
      </c>
      <c r="H909" t="str">
        <f>_xlfn.XLOOKUP(tbl_OrderProduct[[#This Row],[ProductID]],tbl_Product[ProductID],tbl_Product[ProductName])</f>
        <v>Dungeons &amp; Datasets</v>
      </c>
      <c r="I909" t="str">
        <f>_xlfn.XLOOKUP(tbl_OrderProduct[[#This Row],[OrderID]],tbl_Order[OrderID],tbl_Order[CustomerID])</f>
        <v>CUST0443</v>
      </c>
    </row>
    <row r="910" spans="1:9" x14ac:dyDescent="0.4">
      <c r="A910" t="s">
        <v>545</v>
      </c>
      <c r="B910" t="s">
        <v>137</v>
      </c>
      <c r="C910" t="str">
        <f>_xlfn.XLOOKUP(tbl_OrderProduct[[#This Row],[ProductID]],tbl_Product[ProductID],tbl_Product[Category])</f>
        <v>Classic</v>
      </c>
      <c r="D910">
        <v>2</v>
      </c>
      <c r="E910" s="3">
        <f>_xlfn.XLOOKUP(tbl_OrderProduct[[#This Row],[ProductID]],tbl_Product[ProductID],tbl_Product[ListPrice])*tbl_OrderProduct[[#This Row],[Quantity]]</f>
        <v>141.97999999999999</v>
      </c>
      <c r="F910">
        <f>_xlfn.XLOOKUP(tbl_OrderProduct[[#This Row],[OrderID]],tbl_Order[OrderID],tbl_Order[Order Year])</f>
        <v>2018</v>
      </c>
      <c r="G910" t="str">
        <f>_xlfn.XLOOKUP(tbl_OrderProduct[[#This Row],[OrderID]],tbl_Order[OrderID],tbl_Order[Order Month Name])</f>
        <v>Mar</v>
      </c>
      <c r="H910" t="str">
        <f>_xlfn.XLOOKUP(tbl_OrderProduct[[#This Row],[ProductID]],tbl_Product[ProductID],tbl_Product[ProductName])</f>
        <v>Ticket to Ride: Financial Express</v>
      </c>
      <c r="I910" t="str">
        <f>_xlfn.XLOOKUP(tbl_OrderProduct[[#This Row],[OrderID]],tbl_Order[OrderID],tbl_Order[CustomerID])</f>
        <v>CUST0443</v>
      </c>
    </row>
    <row r="911" spans="1:9" x14ac:dyDescent="0.4">
      <c r="A911" t="s">
        <v>545</v>
      </c>
      <c r="B911" t="s">
        <v>163</v>
      </c>
      <c r="C911" t="str">
        <f>_xlfn.XLOOKUP(tbl_OrderProduct[[#This Row],[ProductID]],tbl_Product[ProductID],tbl_Product[Category])</f>
        <v>Party</v>
      </c>
      <c r="D911">
        <v>1</v>
      </c>
      <c r="E911" s="3">
        <f>_xlfn.XLOOKUP(tbl_OrderProduct[[#This Row],[ProductID]],tbl_Product[ProductID],tbl_Product[ListPrice])*tbl_OrderProduct[[#This Row],[Quantity]]</f>
        <v>38</v>
      </c>
      <c r="F911">
        <f>_xlfn.XLOOKUP(tbl_OrderProduct[[#This Row],[OrderID]],tbl_Order[OrderID],tbl_Order[Order Year])</f>
        <v>2018</v>
      </c>
      <c r="G911" t="str">
        <f>_xlfn.XLOOKUP(tbl_OrderProduct[[#This Row],[OrderID]],tbl_Order[OrderID],tbl_Order[Order Month Name])</f>
        <v>Mar</v>
      </c>
      <c r="H911" t="str">
        <f>_xlfn.XLOOKUP(tbl_OrderProduct[[#This Row],[ProductID]],tbl_Product[ProductID],tbl_Product[ProductName])</f>
        <v>Charts Against Humanity</v>
      </c>
      <c r="I911" t="str">
        <f>_xlfn.XLOOKUP(tbl_OrderProduct[[#This Row],[OrderID]],tbl_Order[OrderID],tbl_Order[CustomerID])</f>
        <v>CUST0443</v>
      </c>
    </row>
    <row r="912" spans="1:9" x14ac:dyDescent="0.4">
      <c r="A912" t="s">
        <v>546</v>
      </c>
      <c r="B912" t="s">
        <v>130</v>
      </c>
      <c r="C912" t="str">
        <f>_xlfn.XLOOKUP(tbl_OrderProduct[[#This Row],[ProductID]],tbl_Product[ProductID],tbl_Product[Category])</f>
        <v>Strategy</v>
      </c>
      <c r="D912">
        <v>2</v>
      </c>
      <c r="E912" s="3">
        <f>_xlfn.XLOOKUP(tbl_OrderProduct[[#This Row],[ProductID]],tbl_Product[ProductID],tbl_Product[ListPrice])*tbl_OrderProduct[[#This Row],[Quantity]]</f>
        <v>31</v>
      </c>
      <c r="F912">
        <f>_xlfn.XLOOKUP(tbl_OrderProduct[[#This Row],[OrderID]],tbl_Order[OrderID],tbl_Order[Order Year])</f>
        <v>2018</v>
      </c>
      <c r="G912" t="str">
        <f>_xlfn.XLOOKUP(tbl_OrderProduct[[#This Row],[OrderID]],tbl_Order[OrderID],tbl_Order[Order Month Name])</f>
        <v>Mar</v>
      </c>
      <c r="H912" t="str">
        <f>_xlfn.XLOOKUP(tbl_OrderProduct[[#This Row],[ProductID]],tbl_Product[ProductID],tbl_Product[ProductName])</f>
        <v>Brass: Budget</v>
      </c>
      <c r="I912" t="str">
        <f>_xlfn.XLOOKUP(tbl_OrderProduct[[#This Row],[OrderID]],tbl_Order[OrderID],tbl_Order[CustomerID])</f>
        <v>CUST0451</v>
      </c>
    </row>
    <row r="913" spans="1:9" x14ac:dyDescent="0.4">
      <c r="A913" t="s">
        <v>547</v>
      </c>
      <c r="B913" t="s">
        <v>10</v>
      </c>
      <c r="C913" t="str">
        <f>_xlfn.XLOOKUP(tbl_OrderProduct[[#This Row],[ProductID]],tbl_Product[ProductID],tbl_Product[Category])</f>
        <v>Party</v>
      </c>
      <c r="D913">
        <v>2</v>
      </c>
      <c r="E913" s="3">
        <f>_xlfn.XLOOKUP(tbl_OrderProduct[[#This Row],[ProductID]],tbl_Product[ProductID],tbl_Product[ListPrice])*tbl_OrderProduct[[#This Row],[Quantity]]</f>
        <v>98</v>
      </c>
      <c r="F913">
        <f>_xlfn.XLOOKUP(tbl_OrderProduct[[#This Row],[OrderID]],tbl_Order[OrderID],tbl_Order[Order Year])</f>
        <v>2018</v>
      </c>
      <c r="G913" t="str">
        <f>_xlfn.XLOOKUP(tbl_OrderProduct[[#This Row],[OrderID]],tbl_Order[OrderID],tbl_Order[Order Month Name])</f>
        <v>Mar</v>
      </c>
      <c r="H913" t="str">
        <f>_xlfn.XLOOKUP(tbl_OrderProduct[[#This Row],[ProductID]],tbl_Product[ProductID],tbl_Product[ProductName])</f>
        <v>Pivot or Perish</v>
      </c>
      <c r="I913" t="str">
        <f>_xlfn.XLOOKUP(tbl_OrderProduct[[#This Row],[OrderID]],tbl_Order[OrderID],tbl_Order[CustomerID])</f>
        <v>CUST0444</v>
      </c>
    </row>
    <row r="914" spans="1:9" x14ac:dyDescent="0.4">
      <c r="A914" t="s">
        <v>547</v>
      </c>
      <c r="B914" t="s">
        <v>149</v>
      </c>
      <c r="C914" t="str">
        <f>_xlfn.XLOOKUP(tbl_OrderProduct[[#This Row],[ProductID]],tbl_Product[ProductID],tbl_Product[Category])</f>
        <v>Co-op</v>
      </c>
      <c r="D914">
        <v>1</v>
      </c>
      <c r="E914" s="3">
        <f>_xlfn.XLOOKUP(tbl_OrderProduct[[#This Row],[ProductID]],tbl_Product[ProductID],tbl_Product[ListPrice])*tbl_OrderProduct[[#This Row],[Quantity]]</f>
        <v>20.99</v>
      </c>
      <c r="F914">
        <f>_xlfn.XLOOKUP(tbl_OrderProduct[[#This Row],[OrderID]],tbl_Order[OrderID],tbl_Order[Order Year])</f>
        <v>2018</v>
      </c>
      <c r="G914" t="str">
        <f>_xlfn.XLOOKUP(tbl_OrderProduct[[#This Row],[OrderID]],tbl_Order[OrderID],tbl_Order[Order Month Name])</f>
        <v>Mar</v>
      </c>
      <c r="H914" t="str">
        <f>_xlfn.XLOOKUP(tbl_OrderProduct[[#This Row],[ProductID]],tbl_Product[ProductID],tbl_Product[ProductName])</f>
        <v>Pandemic: #REF! Outbreak</v>
      </c>
      <c r="I914" t="str">
        <f>_xlfn.XLOOKUP(tbl_OrderProduct[[#This Row],[OrderID]],tbl_Order[OrderID],tbl_Order[CustomerID])</f>
        <v>CUST0444</v>
      </c>
    </row>
    <row r="915" spans="1:9" x14ac:dyDescent="0.4">
      <c r="A915" t="s">
        <v>547</v>
      </c>
      <c r="B915" t="s">
        <v>136</v>
      </c>
      <c r="C915" t="str">
        <f>_xlfn.XLOOKUP(tbl_OrderProduct[[#This Row],[ProductID]],tbl_Product[ProductID],tbl_Product[Category])</f>
        <v>Party</v>
      </c>
      <c r="D915">
        <v>2</v>
      </c>
      <c r="E915" s="3">
        <f>_xlfn.XLOOKUP(tbl_OrderProduct[[#This Row],[ProductID]],tbl_Product[ProductID],tbl_Product[ListPrice])*tbl_OrderProduct[[#This Row],[Quantity]]</f>
        <v>66</v>
      </c>
      <c r="F915">
        <f>_xlfn.XLOOKUP(tbl_OrderProduct[[#This Row],[OrderID]],tbl_Order[OrderID],tbl_Order[Order Year])</f>
        <v>2018</v>
      </c>
      <c r="G915" t="str">
        <f>_xlfn.XLOOKUP(tbl_OrderProduct[[#This Row],[OrderID]],tbl_Order[OrderID],tbl_Order[Order Month Name])</f>
        <v>Mar</v>
      </c>
      <c r="H915" t="str">
        <f>_xlfn.XLOOKUP(tbl_OrderProduct[[#This Row],[ProductID]],tbl_Product[ProductID],tbl_Product[ProductName])</f>
        <v>Don't Split the Data</v>
      </c>
      <c r="I915" t="str">
        <f>_xlfn.XLOOKUP(tbl_OrderProduct[[#This Row],[OrderID]],tbl_Order[OrderID],tbl_Order[CustomerID])</f>
        <v>CUST0444</v>
      </c>
    </row>
    <row r="916" spans="1:9" x14ac:dyDescent="0.4">
      <c r="A916" t="s">
        <v>547</v>
      </c>
      <c r="B916" t="s">
        <v>160</v>
      </c>
      <c r="C916" t="str">
        <f>_xlfn.XLOOKUP(tbl_OrderProduct[[#This Row],[ProductID]],tbl_Product[ProductID],tbl_Product[Category])</f>
        <v>Co-op</v>
      </c>
      <c r="D916">
        <v>3</v>
      </c>
      <c r="E916" s="3">
        <f>_xlfn.XLOOKUP(tbl_OrderProduct[[#This Row],[ProductID]],tbl_Product[ProductID],tbl_Product[ListPrice])*tbl_OrderProduct[[#This Row],[Quantity]]</f>
        <v>115.47</v>
      </c>
      <c r="F916">
        <f>_xlfn.XLOOKUP(tbl_OrderProduct[[#This Row],[OrderID]],tbl_Order[OrderID],tbl_Order[Order Year])</f>
        <v>2018</v>
      </c>
      <c r="G916" t="str">
        <f>_xlfn.XLOOKUP(tbl_OrderProduct[[#This Row],[OrderID]],tbl_Order[OrderID],tbl_Order[Order Month Name])</f>
        <v>Mar</v>
      </c>
      <c r="H916" t="str">
        <f>_xlfn.XLOOKUP(tbl_OrderProduct[[#This Row],[ProductID]],tbl_Product[ProductID],tbl_Product[ProductName])</f>
        <v>Forbidden Functions</v>
      </c>
      <c r="I916" t="str">
        <f>_xlfn.XLOOKUP(tbl_OrderProduct[[#This Row],[OrderID]],tbl_Order[OrderID],tbl_Order[CustomerID])</f>
        <v>CUST0444</v>
      </c>
    </row>
    <row r="917" spans="1:9" x14ac:dyDescent="0.4">
      <c r="A917" t="s">
        <v>548</v>
      </c>
      <c r="B917" t="s">
        <v>129</v>
      </c>
      <c r="C917" t="str">
        <f>_xlfn.XLOOKUP(tbl_OrderProduct[[#This Row],[ProductID]],tbl_Product[ProductID],tbl_Product[Category])</f>
        <v>Party</v>
      </c>
      <c r="D917">
        <v>2</v>
      </c>
      <c r="E917" s="3">
        <f>_xlfn.XLOOKUP(tbl_OrderProduct[[#This Row],[ProductID]],tbl_Product[ProductID],tbl_Product[ListPrice])*tbl_OrderProduct[[#This Row],[Quantity]]</f>
        <v>98.98</v>
      </c>
      <c r="F917">
        <f>_xlfn.XLOOKUP(tbl_OrderProduct[[#This Row],[OrderID]],tbl_Order[OrderID],tbl_Order[Order Year])</f>
        <v>2018</v>
      </c>
      <c r="G917" t="str">
        <f>_xlfn.XLOOKUP(tbl_OrderProduct[[#This Row],[OrderID]],tbl_Order[OrderID],tbl_Order[Order Month Name])</f>
        <v>Mar</v>
      </c>
      <c r="H917" t="str">
        <f>_xlfn.XLOOKUP(tbl_OrderProduct[[#This Row],[ProductID]],tbl_Product[ProductID],tbl_Product[ProductName])</f>
        <v>Fieldnames</v>
      </c>
      <c r="I917" t="str">
        <f>_xlfn.XLOOKUP(tbl_OrderProduct[[#This Row],[OrderID]],tbl_Order[OrderID],tbl_Order[CustomerID])</f>
        <v>CUST0004</v>
      </c>
    </row>
    <row r="918" spans="1:9" x14ac:dyDescent="0.4">
      <c r="A918" t="s">
        <v>549</v>
      </c>
      <c r="B918" t="s">
        <v>5</v>
      </c>
      <c r="C918" t="str">
        <f>_xlfn.XLOOKUP(tbl_OrderProduct[[#This Row],[ProductID]],tbl_Product[ProductID],tbl_Product[Category])</f>
        <v>Strategy</v>
      </c>
      <c r="D918">
        <v>1</v>
      </c>
      <c r="E918" s="3">
        <f>_xlfn.XLOOKUP(tbl_OrderProduct[[#This Row],[ProductID]],tbl_Product[ProductID],tbl_Product[ListPrice])*tbl_OrderProduct[[#This Row],[Quantity]]</f>
        <v>49.95</v>
      </c>
      <c r="F918">
        <f>_xlfn.XLOOKUP(tbl_OrderProduct[[#This Row],[OrderID]],tbl_Order[OrderID],tbl_Order[Order Year])</f>
        <v>2018</v>
      </c>
      <c r="G918" t="str">
        <f>_xlfn.XLOOKUP(tbl_OrderProduct[[#This Row],[OrderID]],tbl_Order[OrderID],tbl_Order[Order Month Name])</f>
        <v>Mar</v>
      </c>
      <c r="H918" t="str">
        <f>_xlfn.XLOOKUP(tbl_OrderProduct[[#This Row],[ProductID]],tbl_Product[ProductID],tbl_Product[ProductName])</f>
        <v>Power B.I. the Board Game</v>
      </c>
      <c r="I918" t="str">
        <f>_xlfn.XLOOKUP(tbl_OrderProduct[[#This Row],[OrderID]],tbl_Order[OrderID],tbl_Order[CustomerID])</f>
        <v>CUST0509</v>
      </c>
    </row>
    <row r="919" spans="1:9" x14ac:dyDescent="0.4">
      <c r="A919" t="s">
        <v>550</v>
      </c>
      <c r="B919" t="s">
        <v>2</v>
      </c>
      <c r="C919" t="str">
        <f>_xlfn.XLOOKUP(tbl_OrderProduct[[#This Row],[ProductID]],tbl_Product[ProductID],tbl_Product[Category])</f>
        <v>Strategy</v>
      </c>
      <c r="D919">
        <v>1</v>
      </c>
      <c r="E919" s="3">
        <f>_xlfn.XLOOKUP(tbl_OrderProduct[[#This Row],[ProductID]],tbl_Product[ProductID],tbl_Product[ListPrice])*tbl_OrderProduct[[#This Row],[Quantity]]</f>
        <v>12.95</v>
      </c>
      <c r="F919">
        <f>_xlfn.XLOOKUP(tbl_OrderProduct[[#This Row],[OrderID]],tbl_Order[OrderID],tbl_Order[Order Year])</f>
        <v>2018</v>
      </c>
      <c r="G919" t="str">
        <f>_xlfn.XLOOKUP(tbl_OrderProduct[[#This Row],[OrderID]],tbl_Order[OrderID],tbl_Order[Order Month Name])</f>
        <v>Mar</v>
      </c>
      <c r="H919" t="str">
        <f>_xlfn.XLOOKUP(tbl_OrderProduct[[#This Row],[ProductID]],tbl_Product[ProductID],tbl_Product[ProductName])</f>
        <v>DAX Machina</v>
      </c>
      <c r="I919" t="str">
        <f>_xlfn.XLOOKUP(tbl_OrderProduct[[#This Row],[OrderID]],tbl_Order[OrderID],tbl_Order[CustomerID])</f>
        <v>CUST0891</v>
      </c>
    </row>
    <row r="920" spans="1:9" x14ac:dyDescent="0.4">
      <c r="A920" t="s">
        <v>550</v>
      </c>
      <c r="B920" t="s">
        <v>139</v>
      </c>
      <c r="C920" t="str">
        <f>_xlfn.XLOOKUP(tbl_OrderProduct[[#This Row],[ProductID]],tbl_Product[ProductID],tbl_Product[Category])</f>
        <v>Strategy</v>
      </c>
      <c r="D920">
        <v>1</v>
      </c>
      <c r="E920" s="3">
        <f>_xlfn.XLOOKUP(tbl_OrderProduct[[#This Row],[ProductID]],tbl_Product[ProductID],tbl_Product[ListPrice])*tbl_OrderProduct[[#This Row],[Quantity]]</f>
        <v>54.99</v>
      </c>
      <c r="F920">
        <f>_xlfn.XLOOKUP(tbl_OrderProduct[[#This Row],[OrderID]],tbl_Order[OrderID],tbl_Order[Order Year])</f>
        <v>2018</v>
      </c>
      <c r="G920" t="str">
        <f>_xlfn.XLOOKUP(tbl_OrderProduct[[#This Row],[OrderID]],tbl_Order[OrderID],tbl_Order[Order Month Name])</f>
        <v>Mar</v>
      </c>
      <c r="H920" t="str">
        <f>_xlfn.XLOOKUP(tbl_OrderProduct[[#This Row],[ProductID]],tbl_Product[ProductID],tbl_Product[ProductName])</f>
        <v>Azul: Pie Chart Edition</v>
      </c>
      <c r="I920" t="str">
        <f>_xlfn.XLOOKUP(tbl_OrderProduct[[#This Row],[OrderID]],tbl_Order[OrderID],tbl_Order[CustomerID])</f>
        <v>CUST0891</v>
      </c>
    </row>
    <row r="921" spans="1:9" x14ac:dyDescent="0.4">
      <c r="A921" t="s">
        <v>550</v>
      </c>
      <c r="B921" t="s">
        <v>142</v>
      </c>
      <c r="C921" t="str">
        <f>_xlfn.XLOOKUP(tbl_OrderProduct[[#This Row],[ProductID]],tbl_Product[ProductID],tbl_Product[Category])</f>
        <v>Classic</v>
      </c>
      <c r="D921">
        <v>2</v>
      </c>
      <c r="E921" s="3">
        <f>_xlfn.XLOOKUP(tbl_OrderProduct[[#This Row],[ProductID]],tbl_Product[ProductID],tbl_Product[ListPrice])*tbl_OrderProduct[[#This Row],[Quantity]]</f>
        <v>98.98</v>
      </c>
      <c r="F921">
        <f>_xlfn.XLOOKUP(tbl_OrderProduct[[#This Row],[OrderID]],tbl_Order[OrderID],tbl_Order[Order Year])</f>
        <v>2018</v>
      </c>
      <c r="G921" t="str">
        <f>_xlfn.XLOOKUP(tbl_OrderProduct[[#This Row],[OrderID]],tbl_Order[OrderID],tbl_Order[Order Month Name])</f>
        <v>Mar</v>
      </c>
      <c r="H921" t="str">
        <f>_xlfn.XLOOKUP(tbl_OrderProduct[[#This Row],[ProductID]],tbl_Product[ProductID],tbl_Product[ProductName])</f>
        <v>Don't Wake the Stakeholders</v>
      </c>
      <c r="I921" t="str">
        <f>_xlfn.XLOOKUP(tbl_OrderProduct[[#This Row],[OrderID]],tbl_Order[OrderID],tbl_Order[CustomerID])</f>
        <v>CUST0891</v>
      </c>
    </row>
    <row r="922" spans="1:9" x14ac:dyDescent="0.4">
      <c r="A922" t="s">
        <v>551</v>
      </c>
      <c r="B922" t="s">
        <v>148</v>
      </c>
      <c r="C922" t="str">
        <f>_xlfn.XLOOKUP(tbl_OrderProduct[[#This Row],[ProductID]],tbl_Product[ProductID],tbl_Product[Category])</f>
        <v>Strategy</v>
      </c>
      <c r="D922">
        <v>1</v>
      </c>
      <c r="E922" s="3">
        <f>_xlfn.XLOOKUP(tbl_OrderProduct[[#This Row],[ProductID]],tbl_Product[ProductID],tbl_Product[ListPrice])*tbl_OrderProduct[[#This Row],[Quantity]]</f>
        <v>20.49</v>
      </c>
      <c r="F922">
        <f>_xlfn.XLOOKUP(tbl_OrderProduct[[#This Row],[OrderID]],tbl_Order[OrderID],tbl_Order[Order Year])</f>
        <v>2018</v>
      </c>
      <c r="G922" t="str">
        <f>_xlfn.XLOOKUP(tbl_OrderProduct[[#This Row],[OrderID]],tbl_Order[OrderID],tbl_Order[Order Month Name])</f>
        <v>Mar</v>
      </c>
      <c r="H922" t="str">
        <f>_xlfn.XLOOKUP(tbl_OrderProduct[[#This Row],[ProductID]],tbl_Product[ProductID],tbl_Product[ProductName])</f>
        <v>Cashflow Cascadia</v>
      </c>
      <c r="I922" t="str">
        <f>_xlfn.XLOOKUP(tbl_OrderProduct[[#This Row],[OrderID]],tbl_Order[OrderID],tbl_Order[CustomerID])</f>
        <v>CUST1292</v>
      </c>
    </row>
    <row r="923" spans="1:9" x14ac:dyDescent="0.4">
      <c r="A923" t="s">
        <v>552</v>
      </c>
      <c r="B923" t="s">
        <v>153</v>
      </c>
      <c r="C923" t="str">
        <f>_xlfn.XLOOKUP(tbl_OrderProduct[[#This Row],[ProductID]],tbl_Product[ProductID],tbl_Product[Category])</f>
        <v>Strategy</v>
      </c>
      <c r="D923">
        <v>1</v>
      </c>
      <c r="E923" s="3">
        <f>_xlfn.XLOOKUP(tbl_OrderProduct[[#This Row],[ProductID]],tbl_Product[ProductID],tbl_Product[ListPrice])*tbl_OrderProduct[[#This Row],[Quantity]]</f>
        <v>37.950000000000003</v>
      </c>
      <c r="F923">
        <f>_xlfn.XLOOKUP(tbl_OrderProduct[[#This Row],[OrderID]],tbl_Order[OrderID],tbl_Order[Order Year])</f>
        <v>2018</v>
      </c>
      <c r="G923" t="str">
        <f>_xlfn.XLOOKUP(tbl_OrderProduct[[#This Row],[OrderID]],tbl_Order[OrderID],tbl_Order[Order Month Name])</f>
        <v>Mar</v>
      </c>
      <c r="H923" t="str">
        <f>_xlfn.XLOOKUP(tbl_OrderProduct[[#This Row],[ProductID]],tbl_Product[ProductID],tbl_Product[ProductName])</f>
        <v>Sheetstorm</v>
      </c>
      <c r="I923" t="str">
        <f>_xlfn.XLOOKUP(tbl_OrderProduct[[#This Row],[OrderID]],tbl_Order[OrderID],tbl_Order[CustomerID])</f>
        <v>CUST0119</v>
      </c>
    </row>
    <row r="924" spans="1:9" x14ac:dyDescent="0.4">
      <c r="A924" t="s">
        <v>553</v>
      </c>
      <c r="B924" t="s">
        <v>129</v>
      </c>
      <c r="C924" t="str">
        <f>_xlfn.XLOOKUP(tbl_OrderProduct[[#This Row],[ProductID]],tbl_Product[ProductID],tbl_Product[Category])</f>
        <v>Party</v>
      </c>
      <c r="D924">
        <v>1</v>
      </c>
      <c r="E924" s="3">
        <f>_xlfn.XLOOKUP(tbl_OrderProduct[[#This Row],[ProductID]],tbl_Product[ProductID],tbl_Product[ListPrice])*tbl_OrderProduct[[#This Row],[Quantity]]</f>
        <v>49.49</v>
      </c>
      <c r="F924">
        <f>_xlfn.XLOOKUP(tbl_OrderProduct[[#This Row],[OrderID]],tbl_Order[OrderID],tbl_Order[Order Year])</f>
        <v>2018</v>
      </c>
      <c r="G924" t="str">
        <f>_xlfn.XLOOKUP(tbl_OrderProduct[[#This Row],[OrderID]],tbl_Order[OrderID],tbl_Order[Order Month Name])</f>
        <v>Mar</v>
      </c>
      <c r="H924" t="str">
        <f>_xlfn.XLOOKUP(tbl_OrderProduct[[#This Row],[ProductID]],tbl_Product[ProductID],tbl_Product[ProductName])</f>
        <v>Fieldnames</v>
      </c>
      <c r="I924" t="str">
        <f>_xlfn.XLOOKUP(tbl_OrderProduct[[#This Row],[OrderID]],tbl_Order[OrderID],tbl_Order[CustomerID])</f>
        <v>CUST0674</v>
      </c>
    </row>
    <row r="925" spans="1:9" x14ac:dyDescent="0.4">
      <c r="A925" t="s">
        <v>553</v>
      </c>
      <c r="B925" t="s">
        <v>142</v>
      </c>
      <c r="C925" t="str">
        <f>_xlfn.XLOOKUP(tbl_OrderProduct[[#This Row],[ProductID]],tbl_Product[ProductID],tbl_Product[Category])</f>
        <v>Classic</v>
      </c>
      <c r="D925">
        <v>1</v>
      </c>
      <c r="E925" s="3">
        <f>_xlfn.XLOOKUP(tbl_OrderProduct[[#This Row],[ProductID]],tbl_Product[ProductID],tbl_Product[ListPrice])*tbl_OrderProduct[[#This Row],[Quantity]]</f>
        <v>49.49</v>
      </c>
      <c r="F925">
        <f>_xlfn.XLOOKUP(tbl_OrderProduct[[#This Row],[OrderID]],tbl_Order[OrderID],tbl_Order[Order Year])</f>
        <v>2018</v>
      </c>
      <c r="G925" t="str">
        <f>_xlfn.XLOOKUP(tbl_OrderProduct[[#This Row],[OrderID]],tbl_Order[OrderID],tbl_Order[Order Month Name])</f>
        <v>Mar</v>
      </c>
      <c r="H925" t="str">
        <f>_xlfn.XLOOKUP(tbl_OrderProduct[[#This Row],[ProductID]],tbl_Product[ProductID],tbl_Product[ProductName])</f>
        <v>Don't Wake the Stakeholders</v>
      </c>
      <c r="I925" t="str">
        <f>_xlfn.XLOOKUP(tbl_OrderProduct[[#This Row],[OrderID]],tbl_Order[OrderID],tbl_Order[CustomerID])</f>
        <v>CUST0674</v>
      </c>
    </row>
    <row r="926" spans="1:9" x14ac:dyDescent="0.4">
      <c r="A926" t="s">
        <v>554</v>
      </c>
      <c r="B926" t="s">
        <v>163</v>
      </c>
      <c r="C926" t="str">
        <f>_xlfn.XLOOKUP(tbl_OrderProduct[[#This Row],[ProductID]],tbl_Product[ProductID],tbl_Product[Category])</f>
        <v>Party</v>
      </c>
      <c r="D926">
        <v>1</v>
      </c>
      <c r="E926" s="3">
        <f>_xlfn.XLOOKUP(tbl_OrderProduct[[#This Row],[ProductID]],tbl_Product[ProductID],tbl_Product[ListPrice])*tbl_OrderProduct[[#This Row],[Quantity]]</f>
        <v>38</v>
      </c>
      <c r="F926">
        <f>_xlfn.XLOOKUP(tbl_OrderProduct[[#This Row],[OrderID]],tbl_Order[OrderID],tbl_Order[Order Year])</f>
        <v>2018</v>
      </c>
      <c r="G926" t="str">
        <f>_xlfn.XLOOKUP(tbl_OrderProduct[[#This Row],[OrderID]],tbl_Order[OrderID],tbl_Order[Order Month Name])</f>
        <v>Mar</v>
      </c>
      <c r="H926" t="str">
        <f>_xlfn.XLOOKUP(tbl_OrderProduct[[#This Row],[ProductID]],tbl_Product[ProductID],tbl_Product[ProductName])</f>
        <v>Charts Against Humanity</v>
      </c>
      <c r="I926" t="str">
        <f>_xlfn.XLOOKUP(tbl_OrderProduct[[#This Row],[OrderID]],tbl_Order[OrderID],tbl_Order[CustomerID])</f>
        <v>CUST0876</v>
      </c>
    </row>
    <row r="927" spans="1:9" x14ac:dyDescent="0.4">
      <c r="A927" t="s">
        <v>555</v>
      </c>
      <c r="B927" t="s">
        <v>135</v>
      </c>
      <c r="C927" t="str">
        <f>_xlfn.XLOOKUP(tbl_OrderProduct[[#This Row],[ProductID]],tbl_Product[ProductID],tbl_Product[Category])</f>
        <v>Classic</v>
      </c>
      <c r="D927">
        <v>1</v>
      </c>
      <c r="E927" s="3">
        <f>_xlfn.XLOOKUP(tbl_OrderProduct[[#This Row],[ProductID]],tbl_Product[ProductID],tbl_Product[ListPrice])*tbl_OrderProduct[[#This Row],[Quantity]]</f>
        <v>16.989999999999998</v>
      </c>
      <c r="F927">
        <f>_xlfn.XLOOKUP(tbl_OrderProduct[[#This Row],[OrderID]],tbl_Order[OrderID],tbl_Order[Order Year])</f>
        <v>2018</v>
      </c>
      <c r="G927" t="str">
        <f>_xlfn.XLOOKUP(tbl_OrderProduct[[#This Row],[OrderID]],tbl_Order[OrderID],tbl_Order[Order Month Name])</f>
        <v>Mar</v>
      </c>
      <c r="H927" t="str">
        <f>_xlfn.XLOOKUP(tbl_OrderProduct[[#This Row],[ProductID]],tbl_Product[ProductID],tbl_Product[ProductName])</f>
        <v>Monopoly: Pivot Table Edition</v>
      </c>
      <c r="I927" t="str">
        <f>_xlfn.XLOOKUP(tbl_OrderProduct[[#This Row],[OrderID]],tbl_Order[OrderID],tbl_Order[CustomerID])</f>
        <v>CUST0526</v>
      </c>
    </row>
    <row r="928" spans="1:9" x14ac:dyDescent="0.4">
      <c r="A928" t="s">
        <v>555</v>
      </c>
      <c r="B928" t="s">
        <v>2</v>
      </c>
      <c r="C928" t="str">
        <f>_xlfn.XLOOKUP(tbl_OrderProduct[[#This Row],[ProductID]],tbl_Product[ProductID],tbl_Product[Category])</f>
        <v>Strategy</v>
      </c>
      <c r="D928">
        <v>1</v>
      </c>
      <c r="E928" s="3">
        <f>_xlfn.XLOOKUP(tbl_OrderProduct[[#This Row],[ProductID]],tbl_Product[ProductID],tbl_Product[ListPrice])*tbl_OrderProduct[[#This Row],[Quantity]]</f>
        <v>12.95</v>
      </c>
      <c r="F928">
        <f>_xlfn.XLOOKUP(tbl_OrderProduct[[#This Row],[OrderID]],tbl_Order[OrderID],tbl_Order[Order Year])</f>
        <v>2018</v>
      </c>
      <c r="G928" t="str">
        <f>_xlfn.XLOOKUP(tbl_OrderProduct[[#This Row],[OrderID]],tbl_Order[OrderID],tbl_Order[Order Month Name])</f>
        <v>Mar</v>
      </c>
      <c r="H928" t="str">
        <f>_xlfn.XLOOKUP(tbl_OrderProduct[[#This Row],[ProductID]],tbl_Product[ProductID],tbl_Product[ProductName])</f>
        <v>DAX Machina</v>
      </c>
      <c r="I928" t="str">
        <f>_xlfn.XLOOKUP(tbl_OrderProduct[[#This Row],[OrderID]],tbl_Order[OrderID],tbl_Order[CustomerID])</f>
        <v>CUST0526</v>
      </c>
    </row>
    <row r="929" spans="1:9" x14ac:dyDescent="0.4">
      <c r="A929" t="s">
        <v>555</v>
      </c>
      <c r="B929" t="s">
        <v>129</v>
      </c>
      <c r="C929" t="str">
        <f>_xlfn.XLOOKUP(tbl_OrderProduct[[#This Row],[ProductID]],tbl_Product[ProductID],tbl_Product[Category])</f>
        <v>Party</v>
      </c>
      <c r="D929">
        <v>1</v>
      </c>
      <c r="E929" s="3">
        <f>_xlfn.XLOOKUP(tbl_OrderProduct[[#This Row],[ProductID]],tbl_Product[ProductID],tbl_Product[ListPrice])*tbl_OrderProduct[[#This Row],[Quantity]]</f>
        <v>49.49</v>
      </c>
      <c r="F929">
        <f>_xlfn.XLOOKUP(tbl_OrderProduct[[#This Row],[OrderID]],tbl_Order[OrderID],tbl_Order[Order Year])</f>
        <v>2018</v>
      </c>
      <c r="G929" t="str">
        <f>_xlfn.XLOOKUP(tbl_OrderProduct[[#This Row],[OrderID]],tbl_Order[OrderID],tbl_Order[Order Month Name])</f>
        <v>Mar</v>
      </c>
      <c r="H929" t="str">
        <f>_xlfn.XLOOKUP(tbl_OrderProduct[[#This Row],[ProductID]],tbl_Product[ProductID],tbl_Product[ProductName])</f>
        <v>Fieldnames</v>
      </c>
      <c r="I929" t="str">
        <f>_xlfn.XLOOKUP(tbl_OrderProduct[[#This Row],[OrderID]],tbl_Order[OrderID],tbl_Order[CustomerID])</f>
        <v>CUST0526</v>
      </c>
    </row>
    <row r="930" spans="1:9" x14ac:dyDescent="0.4">
      <c r="A930" t="s">
        <v>556</v>
      </c>
      <c r="B930" t="s">
        <v>156</v>
      </c>
      <c r="C930" t="str">
        <f>_xlfn.XLOOKUP(tbl_OrderProduct[[#This Row],[ProductID]],tbl_Product[ProductID],tbl_Product[Category])</f>
        <v>Strategy</v>
      </c>
      <c r="D930">
        <v>1</v>
      </c>
      <c r="E930" s="3">
        <f>_xlfn.XLOOKUP(tbl_OrderProduct[[#This Row],[ProductID]],tbl_Product[ProductID],tbl_Product[ListPrice])*tbl_OrderProduct[[#This Row],[Quantity]]</f>
        <v>40.99</v>
      </c>
      <c r="F930">
        <f>_xlfn.XLOOKUP(tbl_OrderProduct[[#This Row],[OrderID]],tbl_Order[OrderID],tbl_Order[Order Year])</f>
        <v>2018</v>
      </c>
      <c r="G930" t="str">
        <f>_xlfn.XLOOKUP(tbl_OrderProduct[[#This Row],[OrderID]],tbl_Order[OrderID],tbl_Order[Order Month Name])</f>
        <v>Mar</v>
      </c>
      <c r="H930" t="str">
        <f>_xlfn.XLOOKUP(tbl_OrderProduct[[#This Row],[ProductID]],tbl_Product[ProductID],tbl_Product[ProductName])</f>
        <v>Cells of Caledonia</v>
      </c>
      <c r="I930" t="str">
        <f>_xlfn.XLOOKUP(tbl_OrderProduct[[#This Row],[OrderID]],tbl_Order[OrderID],tbl_Order[CustomerID])</f>
        <v>CUST1160</v>
      </c>
    </row>
    <row r="931" spans="1:9" x14ac:dyDescent="0.4">
      <c r="A931" t="s">
        <v>556</v>
      </c>
      <c r="B931" t="s">
        <v>149</v>
      </c>
      <c r="C931" t="str">
        <f>_xlfn.XLOOKUP(tbl_OrderProduct[[#This Row],[ProductID]],tbl_Product[ProductID],tbl_Product[Category])</f>
        <v>Co-op</v>
      </c>
      <c r="D931">
        <v>2</v>
      </c>
      <c r="E931" s="3">
        <f>_xlfn.XLOOKUP(tbl_OrderProduct[[#This Row],[ProductID]],tbl_Product[ProductID],tbl_Product[ListPrice])*tbl_OrderProduct[[#This Row],[Quantity]]</f>
        <v>41.98</v>
      </c>
      <c r="F931">
        <f>_xlfn.XLOOKUP(tbl_OrderProduct[[#This Row],[OrderID]],tbl_Order[OrderID],tbl_Order[Order Year])</f>
        <v>2018</v>
      </c>
      <c r="G931" t="str">
        <f>_xlfn.XLOOKUP(tbl_OrderProduct[[#This Row],[OrderID]],tbl_Order[OrderID],tbl_Order[Order Month Name])</f>
        <v>Mar</v>
      </c>
      <c r="H931" t="str">
        <f>_xlfn.XLOOKUP(tbl_OrderProduct[[#This Row],[ProductID]],tbl_Product[ProductID],tbl_Product[ProductName])</f>
        <v>Pandemic: #REF! Outbreak</v>
      </c>
      <c r="I931" t="str">
        <f>_xlfn.XLOOKUP(tbl_OrderProduct[[#This Row],[OrderID]],tbl_Order[OrderID],tbl_Order[CustomerID])</f>
        <v>CUST1160</v>
      </c>
    </row>
    <row r="932" spans="1:9" x14ac:dyDescent="0.4">
      <c r="A932" t="s">
        <v>556</v>
      </c>
      <c r="B932" t="s">
        <v>159</v>
      </c>
      <c r="C932" t="str">
        <f>_xlfn.XLOOKUP(tbl_OrderProduct[[#This Row],[ProductID]],tbl_Product[ProductID],tbl_Product[Category])</f>
        <v>Strategy</v>
      </c>
      <c r="D932">
        <v>1</v>
      </c>
      <c r="E932" s="3">
        <f>_xlfn.XLOOKUP(tbl_OrderProduct[[#This Row],[ProductID]],tbl_Product[ProductID],tbl_Product[ListPrice])*tbl_OrderProduct[[#This Row],[Quantity]]</f>
        <v>58</v>
      </c>
      <c r="F932">
        <f>_xlfn.XLOOKUP(tbl_OrderProduct[[#This Row],[OrderID]],tbl_Order[OrderID],tbl_Order[Order Year])</f>
        <v>2018</v>
      </c>
      <c r="G932" t="str">
        <f>_xlfn.XLOOKUP(tbl_OrderProduct[[#This Row],[OrderID]],tbl_Order[OrderID],tbl_Order[Order Month Name])</f>
        <v>Mar</v>
      </c>
      <c r="H932" t="str">
        <f>_xlfn.XLOOKUP(tbl_OrderProduct[[#This Row],[ProductID]],tbl_Product[ProductID],tbl_Product[ProductName])</f>
        <v>Welcome To … The Dashboard</v>
      </c>
      <c r="I932" t="str">
        <f>_xlfn.XLOOKUP(tbl_OrderProduct[[#This Row],[OrderID]],tbl_Order[OrderID],tbl_Order[CustomerID])</f>
        <v>CUST1160</v>
      </c>
    </row>
    <row r="933" spans="1:9" x14ac:dyDescent="0.4">
      <c r="A933" t="s">
        <v>556</v>
      </c>
      <c r="B933" t="s">
        <v>152</v>
      </c>
      <c r="C933" t="str">
        <f>_xlfn.XLOOKUP(tbl_OrderProduct[[#This Row],[ProductID]],tbl_Product[ProductID],tbl_Product[Category])</f>
        <v>Party</v>
      </c>
      <c r="D933">
        <v>1</v>
      </c>
      <c r="E933" s="3">
        <f>_xlfn.XLOOKUP(tbl_OrderProduct[[#This Row],[ProductID]],tbl_Product[ProductID],tbl_Product[ListPrice])*tbl_OrderProduct[[#This Row],[Quantity]]</f>
        <v>59.95</v>
      </c>
      <c r="F933">
        <f>_xlfn.XLOOKUP(tbl_OrderProduct[[#This Row],[OrderID]],tbl_Order[OrderID],tbl_Order[Order Year])</f>
        <v>2018</v>
      </c>
      <c r="G933" t="str">
        <f>_xlfn.XLOOKUP(tbl_OrderProduct[[#This Row],[OrderID]],tbl_Order[OrderID],tbl_Order[Order Month Name])</f>
        <v>Mar</v>
      </c>
      <c r="H933" t="str">
        <f>_xlfn.XLOOKUP(tbl_OrderProduct[[#This Row],[ProductID]],tbl_Product[ProductID],tbl_Product[ProductName])</f>
        <v>Formulate!</v>
      </c>
      <c r="I933" t="str">
        <f>_xlfn.XLOOKUP(tbl_OrderProduct[[#This Row],[OrderID]],tbl_Order[OrderID],tbl_Order[CustomerID])</f>
        <v>CUST1160</v>
      </c>
    </row>
    <row r="934" spans="1:9" x14ac:dyDescent="0.4">
      <c r="A934" t="s">
        <v>557</v>
      </c>
      <c r="B934" t="s">
        <v>137</v>
      </c>
      <c r="C934" t="str">
        <f>_xlfn.XLOOKUP(tbl_OrderProduct[[#This Row],[ProductID]],tbl_Product[ProductID],tbl_Product[Category])</f>
        <v>Classic</v>
      </c>
      <c r="D934">
        <v>1</v>
      </c>
      <c r="E934" s="3">
        <f>_xlfn.XLOOKUP(tbl_OrderProduct[[#This Row],[ProductID]],tbl_Product[ProductID],tbl_Product[ListPrice])*tbl_OrderProduct[[#This Row],[Quantity]]</f>
        <v>70.989999999999995</v>
      </c>
      <c r="F934">
        <f>_xlfn.XLOOKUP(tbl_OrderProduct[[#This Row],[OrderID]],tbl_Order[OrderID],tbl_Order[Order Year])</f>
        <v>2018</v>
      </c>
      <c r="G934" t="str">
        <f>_xlfn.XLOOKUP(tbl_OrderProduct[[#This Row],[OrderID]],tbl_Order[OrderID],tbl_Order[Order Month Name])</f>
        <v>Apr</v>
      </c>
      <c r="H934" t="str">
        <f>_xlfn.XLOOKUP(tbl_OrderProduct[[#This Row],[ProductID]],tbl_Product[ProductID],tbl_Product[ProductName])</f>
        <v>Ticket to Ride: Financial Express</v>
      </c>
      <c r="I934" t="str">
        <f>_xlfn.XLOOKUP(tbl_OrderProduct[[#This Row],[OrderID]],tbl_Order[OrderID],tbl_Order[CustomerID])</f>
        <v>CUST0702</v>
      </c>
    </row>
    <row r="935" spans="1:9" x14ac:dyDescent="0.4">
      <c r="A935" t="s">
        <v>558</v>
      </c>
      <c r="B935" t="s">
        <v>146</v>
      </c>
      <c r="C935" t="str">
        <f>_xlfn.XLOOKUP(tbl_OrderProduct[[#This Row],[ProductID]],tbl_Product[ProductID],tbl_Product[Category])</f>
        <v>Strategy</v>
      </c>
      <c r="D935">
        <v>1</v>
      </c>
      <c r="E935" s="3">
        <f>_xlfn.XLOOKUP(tbl_OrderProduct[[#This Row],[ProductID]],tbl_Product[ProductID],tbl_Product[ListPrice])*tbl_OrderProduct[[#This Row],[Quantity]]</f>
        <v>49.49</v>
      </c>
      <c r="F935">
        <f>_xlfn.XLOOKUP(tbl_OrderProduct[[#This Row],[OrderID]],tbl_Order[OrderID],tbl_Order[Order Year])</f>
        <v>2018</v>
      </c>
      <c r="G935" t="str">
        <f>_xlfn.XLOOKUP(tbl_OrderProduct[[#This Row],[OrderID]],tbl_Order[OrderID],tbl_Order[Order Month Name])</f>
        <v>Apr</v>
      </c>
      <c r="H935" t="str">
        <f>_xlfn.XLOOKUP(tbl_OrderProduct[[#This Row],[ProductID]],tbl_Product[ProductID],tbl_Product[ProductName])</f>
        <v>Terraforming Tableau</v>
      </c>
      <c r="I935" t="str">
        <f>_xlfn.XLOOKUP(tbl_OrderProduct[[#This Row],[OrderID]],tbl_Order[OrderID],tbl_Order[CustomerID])</f>
        <v>CUST0952</v>
      </c>
    </row>
    <row r="936" spans="1:9" x14ac:dyDescent="0.4">
      <c r="A936" t="s">
        <v>559</v>
      </c>
      <c r="B936" t="s">
        <v>158</v>
      </c>
      <c r="C936" t="str">
        <f>_xlfn.XLOOKUP(tbl_OrderProduct[[#This Row],[ProductID]],tbl_Product[ProductID],tbl_Product[Category])</f>
        <v>Classic</v>
      </c>
      <c r="D936">
        <v>1</v>
      </c>
      <c r="E936" s="3">
        <f>_xlfn.XLOOKUP(tbl_OrderProduct[[#This Row],[ProductID]],tbl_Product[ProductID],tbl_Product[ListPrice])*tbl_OrderProduct[[#This Row],[Quantity]]</f>
        <v>45</v>
      </c>
      <c r="F936">
        <f>_xlfn.XLOOKUP(tbl_OrderProduct[[#This Row],[OrderID]],tbl_Order[OrderID],tbl_Order[Order Year])</f>
        <v>2018</v>
      </c>
      <c r="G936" t="str">
        <f>_xlfn.XLOOKUP(tbl_OrderProduct[[#This Row],[OrderID]],tbl_Order[OrderID],tbl_Order[Order Month Name])</f>
        <v>Apr</v>
      </c>
      <c r="H936" t="str">
        <f>_xlfn.XLOOKUP(tbl_OrderProduct[[#This Row],[ProductID]],tbl_Product[ProductID],tbl_Product[ProductName])</f>
        <v>Carcassone: Financial Quarters</v>
      </c>
      <c r="I936" t="str">
        <f>_xlfn.XLOOKUP(tbl_OrderProduct[[#This Row],[OrderID]],tbl_Order[OrderID],tbl_Order[CustomerID])</f>
        <v>CUST0078</v>
      </c>
    </row>
    <row r="937" spans="1:9" x14ac:dyDescent="0.4">
      <c r="A937" t="s">
        <v>559</v>
      </c>
      <c r="B937" t="s">
        <v>154</v>
      </c>
      <c r="C937" t="str">
        <f>_xlfn.XLOOKUP(tbl_OrderProduct[[#This Row],[ProductID]],tbl_Product[ProductID],tbl_Product[Category])</f>
        <v>Strategy</v>
      </c>
      <c r="D937">
        <v>1</v>
      </c>
      <c r="E937" s="3">
        <f>_xlfn.XLOOKUP(tbl_OrderProduct[[#This Row],[ProductID]],tbl_Product[ProductID],tbl_Product[ListPrice])*tbl_OrderProduct[[#This Row],[Quantity]]</f>
        <v>31</v>
      </c>
      <c r="F937">
        <f>_xlfn.XLOOKUP(tbl_OrderProduct[[#This Row],[OrderID]],tbl_Order[OrderID],tbl_Order[Order Year])</f>
        <v>2018</v>
      </c>
      <c r="G937" t="str">
        <f>_xlfn.XLOOKUP(tbl_OrderProduct[[#This Row],[OrderID]],tbl_Order[OrderID],tbl_Order[Order Month Name])</f>
        <v>Apr</v>
      </c>
      <c r="H937" t="str">
        <f>_xlfn.XLOOKUP(tbl_OrderProduct[[#This Row],[ProductID]],tbl_Product[ProductID],tbl_Product[ProductName])</f>
        <v>Roll for Regression</v>
      </c>
      <c r="I937" t="str">
        <f>_xlfn.XLOOKUP(tbl_OrderProduct[[#This Row],[OrderID]],tbl_Order[OrderID],tbl_Order[CustomerID])</f>
        <v>CUST0078</v>
      </c>
    </row>
    <row r="938" spans="1:9" x14ac:dyDescent="0.4">
      <c r="A938" t="s">
        <v>559</v>
      </c>
      <c r="B938" t="s">
        <v>141</v>
      </c>
      <c r="C938" t="str">
        <f>_xlfn.XLOOKUP(tbl_OrderProduct[[#This Row],[ProductID]],tbl_Product[ProductID],tbl_Product[Category])</f>
        <v>Strategy</v>
      </c>
      <c r="D938">
        <v>2</v>
      </c>
      <c r="E938" s="3">
        <f>_xlfn.XLOOKUP(tbl_OrderProduct[[#This Row],[ProductID]],tbl_Product[ProductID],tbl_Product[ListPrice])*tbl_OrderProduct[[#This Row],[Quantity]]</f>
        <v>48</v>
      </c>
      <c r="F938">
        <f>_xlfn.XLOOKUP(tbl_OrderProduct[[#This Row],[OrderID]],tbl_Order[OrderID],tbl_Order[Order Year])</f>
        <v>2018</v>
      </c>
      <c r="G938" t="str">
        <f>_xlfn.XLOOKUP(tbl_OrderProduct[[#This Row],[OrderID]],tbl_Order[OrderID],tbl_Order[Order Month Name])</f>
        <v>Apr</v>
      </c>
      <c r="H938" t="str">
        <f>_xlfn.XLOOKUP(tbl_OrderProduct[[#This Row],[ProductID]],tbl_Product[ProductID],tbl_Product[ProductName])</f>
        <v>Wingspanalytics</v>
      </c>
      <c r="I938" t="str">
        <f>_xlfn.XLOOKUP(tbl_OrderProduct[[#This Row],[OrderID]],tbl_Order[OrderID],tbl_Order[CustomerID])</f>
        <v>CUST0078</v>
      </c>
    </row>
    <row r="939" spans="1:9" x14ac:dyDescent="0.4">
      <c r="A939" t="s">
        <v>560</v>
      </c>
      <c r="B939" t="s">
        <v>133</v>
      </c>
      <c r="C939" t="str">
        <f>_xlfn.XLOOKUP(tbl_OrderProduct[[#This Row],[ProductID]],tbl_Product[ProductID],tbl_Product[Category])</f>
        <v>Adventure</v>
      </c>
      <c r="D939">
        <v>3</v>
      </c>
      <c r="E939" s="3">
        <f>_xlfn.XLOOKUP(tbl_OrderProduct[[#This Row],[ProductID]],tbl_Product[ProductID],tbl_Product[ListPrice])*tbl_OrderProduct[[#This Row],[Quantity]]</f>
        <v>71.849999999999994</v>
      </c>
      <c r="F939">
        <f>_xlfn.XLOOKUP(tbl_OrderProduct[[#This Row],[OrderID]],tbl_Order[OrderID],tbl_Order[Order Year])</f>
        <v>2018</v>
      </c>
      <c r="G939" t="str">
        <f>_xlfn.XLOOKUP(tbl_OrderProduct[[#This Row],[OrderID]],tbl_Order[OrderID],tbl_Order[Order Month Name])</f>
        <v>Apr</v>
      </c>
      <c r="H939" t="str">
        <f>_xlfn.XLOOKUP(tbl_OrderProduct[[#This Row],[ProductID]],tbl_Product[ProductID],tbl_Product[ProductName])</f>
        <v>DataCraft: Fields &amp; Measures</v>
      </c>
      <c r="I939" t="str">
        <f>_xlfn.XLOOKUP(tbl_OrderProduct[[#This Row],[OrderID]],tbl_Order[OrderID],tbl_Order[CustomerID])</f>
        <v>CUST0135</v>
      </c>
    </row>
    <row r="940" spans="1:9" x14ac:dyDescent="0.4">
      <c r="A940" t="s">
        <v>561</v>
      </c>
      <c r="B940" t="s">
        <v>138</v>
      </c>
      <c r="C940" t="str">
        <f>_xlfn.XLOOKUP(tbl_OrderProduct[[#This Row],[ProductID]],tbl_Product[ProductID],tbl_Product[Category])</f>
        <v>Classic</v>
      </c>
      <c r="D940">
        <v>1</v>
      </c>
      <c r="E940" s="3">
        <f>_xlfn.XLOOKUP(tbl_OrderProduct[[#This Row],[ProductID]],tbl_Product[ProductID],tbl_Product[ListPrice])*tbl_OrderProduct[[#This Row],[Quantity]]</f>
        <v>62</v>
      </c>
      <c r="F940">
        <f>_xlfn.XLOOKUP(tbl_OrderProduct[[#This Row],[OrderID]],tbl_Order[OrderID],tbl_Order[Order Year])</f>
        <v>2018</v>
      </c>
      <c r="G940" t="str">
        <f>_xlfn.XLOOKUP(tbl_OrderProduct[[#This Row],[OrderID]],tbl_Order[OrderID],tbl_Order[Order Month Name])</f>
        <v>Apr</v>
      </c>
      <c r="H940" t="str">
        <f>_xlfn.XLOOKUP(tbl_OrderProduct[[#This Row],[ProductID]],tbl_Product[ProductID],tbl_Product[ProductName])</f>
        <v>YahtSheets</v>
      </c>
      <c r="I940" t="str">
        <f>_xlfn.XLOOKUP(tbl_OrderProduct[[#This Row],[OrderID]],tbl_Order[OrderID],tbl_Order[CustomerID])</f>
        <v>CUST1127</v>
      </c>
    </row>
    <row r="941" spans="1:9" x14ac:dyDescent="0.4">
      <c r="A941" t="s">
        <v>561</v>
      </c>
      <c r="B941" t="s">
        <v>154</v>
      </c>
      <c r="C941" t="str">
        <f>_xlfn.XLOOKUP(tbl_OrderProduct[[#This Row],[ProductID]],tbl_Product[ProductID],tbl_Product[Category])</f>
        <v>Strategy</v>
      </c>
      <c r="D941">
        <v>2</v>
      </c>
      <c r="E941" s="3">
        <f>_xlfn.XLOOKUP(tbl_OrderProduct[[#This Row],[ProductID]],tbl_Product[ProductID],tbl_Product[ListPrice])*tbl_OrderProduct[[#This Row],[Quantity]]</f>
        <v>62</v>
      </c>
      <c r="F941">
        <f>_xlfn.XLOOKUP(tbl_OrderProduct[[#This Row],[OrderID]],tbl_Order[OrderID],tbl_Order[Order Year])</f>
        <v>2018</v>
      </c>
      <c r="G941" t="str">
        <f>_xlfn.XLOOKUP(tbl_OrderProduct[[#This Row],[OrderID]],tbl_Order[OrderID],tbl_Order[Order Month Name])</f>
        <v>Apr</v>
      </c>
      <c r="H941" t="str">
        <f>_xlfn.XLOOKUP(tbl_OrderProduct[[#This Row],[ProductID]],tbl_Product[ProductID],tbl_Product[ProductName])</f>
        <v>Roll for Regression</v>
      </c>
      <c r="I941" t="str">
        <f>_xlfn.XLOOKUP(tbl_OrderProduct[[#This Row],[OrderID]],tbl_Order[OrderID],tbl_Order[CustomerID])</f>
        <v>CUST1127</v>
      </c>
    </row>
    <row r="942" spans="1:9" x14ac:dyDescent="0.4">
      <c r="A942" t="s">
        <v>561</v>
      </c>
      <c r="B942" t="s">
        <v>6</v>
      </c>
      <c r="C942" t="str">
        <f>_xlfn.XLOOKUP(tbl_OrderProduct[[#This Row],[ProductID]],tbl_Product[ProductID],tbl_Product[Category])</f>
        <v>Adventure</v>
      </c>
      <c r="D942">
        <v>1</v>
      </c>
      <c r="E942" s="3">
        <f>_xlfn.XLOOKUP(tbl_OrderProduct[[#This Row],[ProductID]],tbl_Product[ProductID],tbl_Product[ListPrice])*tbl_OrderProduct[[#This Row],[Quantity]]</f>
        <v>17</v>
      </c>
      <c r="F942">
        <f>_xlfn.XLOOKUP(tbl_OrderProduct[[#This Row],[OrderID]],tbl_Order[OrderID],tbl_Order[Order Year])</f>
        <v>2018</v>
      </c>
      <c r="G942" t="str">
        <f>_xlfn.XLOOKUP(tbl_OrderProduct[[#This Row],[OrderID]],tbl_Order[OrderID],tbl_Order[Order Month Name])</f>
        <v>Apr</v>
      </c>
      <c r="H942" t="str">
        <f>_xlfn.XLOOKUP(tbl_OrderProduct[[#This Row],[ProductID]],tbl_Product[ProductID],tbl_Product[ProductName])</f>
        <v>Pivot &amp; Paper</v>
      </c>
      <c r="I942" t="str">
        <f>_xlfn.XLOOKUP(tbl_OrderProduct[[#This Row],[OrderID]],tbl_Order[OrderID],tbl_Order[CustomerID])</f>
        <v>CUST1127</v>
      </c>
    </row>
    <row r="943" spans="1:9" x14ac:dyDescent="0.4">
      <c r="A943" t="s">
        <v>561</v>
      </c>
      <c r="B943" t="s">
        <v>161</v>
      </c>
      <c r="C943" t="str">
        <f>_xlfn.XLOOKUP(tbl_OrderProduct[[#This Row],[ProductID]],tbl_Product[ProductID],tbl_Product[Category])</f>
        <v>Strategy</v>
      </c>
      <c r="D943">
        <v>2</v>
      </c>
      <c r="E943" s="3">
        <f>_xlfn.XLOOKUP(tbl_OrderProduct[[#This Row],[ProductID]],tbl_Product[ProductID],tbl_Product[ListPrice])*tbl_OrderProduct[[#This Row],[Quantity]]</f>
        <v>111.9</v>
      </c>
      <c r="F943">
        <f>_xlfn.XLOOKUP(tbl_OrderProduct[[#This Row],[OrderID]],tbl_Order[OrderID],tbl_Order[Order Year])</f>
        <v>2018</v>
      </c>
      <c r="G943" t="str">
        <f>_xlfn.XLOOKUP(tbl_OrderProduct[[#This Row],[OrderID]],tbl_Order[OrderID],tbl_Order[Order Month Name])</f>
        <v>Apr</v>
      </c>
      <c r="H943" t="str">
        <f>_xlfn.XLOOKUP(tbl_OrderProduct[[#This Row],[ProductID]],tbl_Product[ProductID],tbl_Product[ProductName])</f>
        <v>The Quacks of Quarterburg</v>
      </c>
      <c r="I943" t="str">
        <f>_xlfn.XLOOKUP(tbl_OrderProduct[[#This Row],[OrderID]],tbl_Order[OrderID],tbl_Order[CustomerID])</f>
        <v>CUST1127</v>
      </c>
    </row>
    <row r="944" spans="1:9" x14ac:dyDescent="0.4">
      <c r="A944" t="s">
        <v>561</v>
      </c>
      <c r="B944" t="s">
        <v>5</v>
      </c>
      <c r="C944" t="str">
        <f>_xlfn.XLOOKUP(tbl_OrderProduct[[#This Row],[ProductID]],tbl_Product[ProductID],tbl_Product[Category])</f>
        <v>Strategy</v>
      </c>
      <c r="D944">
        <v>1</v>
      </c>
      <c r="E944" s="3">
        <f>_xlfn.XLOOKUP(tbl_OrderProduct[[#This Row],[ProductID]],tbl_Product[ProductID],tbl_Product[ListPrice])*tbl_OrderProduct[[#This Row],[Quantity]]</f>
        <v>49.95</v>
      </c>
      <c r="F944">
        <f>_xlfn.XLOOKUP(tbl_OrderProduct[[#This Row],[OrderID]],tbl_Order[OrderID],tbl_Order[Order Year])</f>
        <v>2018</v>
      </c>
      <c r="G944" t="str">
        <f>_xlfn.XLOOKUP(tbl_OrderProduct[[#This Row],[OrderID]],tbl_Order[OrderID],tbl_Order[Order Month Name])</f>
        <v>Apr</v>
      </c>
      <c r="H944" t="str">
        <f>_xlfn.XLOOKUP(tbl_OrderProduct[[#This Row],[ProductID]],tbl_Product[ProductID],tbl_Product[ProductName])</f>
        <v>Power B.I. the Board Game</v>
      </c>
      <c r="I944" t="str">
        <f>_xlfn.XLOOKUP(tbl_OrderProduct[[#This Row],[OrderID]],tbl_Order[OrderID],tbl_Order[CustomerID])</f>
        <v>CUST1127</v>
      </c>
    </row>
    <row r="945" spans="1:9" x14ac:dyDescent="0.4">
      <c r="A945" t="s">
        <v>562</v>
      </c>
      <c r="B945" t="s">
        <v>130</v>
      </c>
      <c r="C945" t="str">
        <f>_xlfn.XLOOKUP(tbl_OrderProduct[[#This Row],[ProductID]],tbl_Product[ProductID],tbl_Product[Category])</f>
        <v>Strategy</v>
      </c>
      <c r="D945">
        <v>1</v>
      </c>
      <c r="E945" s="3">
        <f>_xlfn.XLOOKUP(tbl_OrderProduct[[#This Row],[ProductID]],tbl_Product[ProductID],tbl_Product[ListPrice])*tbl_OrderProduct[[#This Row],[Quantity]]</f>
        <v>15.5</v>
      </c>
      <c r="F945">
        <f>_xlfn.XLOOKUP(tbl_OrderProduct[[#This Row],[OrderID]],tbl_Order[OrderID],tbl_Order[Order Year])</f>
        <v>2018</v>
      </c>
      <c r="G945" t="str">
        <f>_xlfn.XLOOKUP(tbl_OrderProduct[[#This Row],[OrderID]],tbl_Order[OrderID],tbl_Order[Order Month Name])</f>
        <v>Apr</v>
      </c>
      <c r="H945" t="str">
        <f>_xlfn.XLOOKUP(tbl_OrderProduct[[#This Row],[ProductID]],tbl_Product[ProductID],tbl_Product[ProductName])</f>
        <v>Brass: Budget</v>
      </c>
      <c r="I945" t="str">
        <f>_xlfn.XLOOKUP(tbl_OrderProduct[[#This Row],[OrderID]],tbl_Order[OrderID],tbl_Order[CustomerID])</f>
        <v>CUST0410</v>
      </c>
    </row>
    <row r="946" spans="1:9" x14ac:dyDescent="0.4">
      <c r="A946" t="s">
        <v>562</v>
      </c>
      <c r="B946" t="s">
        <v>153</v>
      </c>
      <c r="C946" t="str">
        <f>_xlfn.XLOOKUP(tbl_OrderProduct[[#This Row],[ProductID]],tbl_Product[ProductID],tbl_Product[Category])</f>
        <v>Strategy</v>
      </c>
      <c r="D946">
        <v>1</v>
      </c>
      <c r="E946" s="3">
        <f>_xlfn.XLOOKUP(tbl_OrderProduct[[#This Row],[ProductID]],tbl_Product[ProductID],tbl_Product[ListPrice])*tbl_OrderProduct[[#This Row],[Quantity]]</f>
        <v>37.950000000000003</v>
      </c>
      <c r="F946">
        <f>_xlfn.XLOOKUP(tbl_OrderProduct[[#This Row],[OrderID]],tbl_Order[OrderID],tbl_Order[Order Year])</f>
        <v>2018</v>
      </c>
      <c r="G946" t="str">
        <f>_xlfn.XLOOKUP(tbl_OrderProduct[[#This Row],[OrderID]],tbl_Order[OrderID],tbl_Order[Order Month Name])</f>
        <v>Apr</v>
      </c>
      <c r="H946" t="str">
        <f>_xlfn.XLOOKUP(tbl_OrderProduct[[#This Row],[ProductID]],tbl_Product[ProductID],tbl_Product[ProductName])</f>
        <v>Sheetstorm</v>
      </c>
      <c r="I946" t="str">
        <f>_xlfn.XLOOKUP(tbl_OrderProduct[[#This Row],[OrderID]],tbl_Order[OrderID],tbl_Order[CustomerID])</f>
        <v>CUST0410</v>
      </c>
    </row>
    <row r="947" spans="1:9" x14ac:dyDescent="0.4">
      <c r="A947" t="s">
        <v>563</v>
      </c>
      <c r="B947" t="s">
        <v>151</v>
      </c>
      <c r="C947" t="str">
        <f>_xlfn.XLOOKUP(tbl_OrderProduct[[#This Row],[ProductID]],tbl_Product[ProductID],tbl_Product[Category])</f>
        <v>Adventure</v>
      </c>
      <c r="D947">
        <v>2</v>
      </c>
      <c r="E947" s="3">
        <f>_xlfn.XLOOKUP(tbl_OrderProduct[[#This Row],[ProductID]],tbl_Product[ProductID],tbl_Product[ListPrice])*tbl_OrderProduct[[#This Row],[Quantity]]</f>
        <v>121.9</v>
      </c>
      <c r="F947">
        <f>_xlfn.XLOOKUP(tbl_OrderProduct[[#This Row],[OrderID]],tbl_Order[OrderID],tbl_Order[Order Year])</f>
        <v>2018</v>
      </c>
      <c r="G947" t="str">
        <f>_xlfn.XLOOKUP(tbl_OrderProduct[[#This Row],[OrderID]],tbl_Order[OrderID],tbl_Order[Order Month Name])</f>
        <v>Apr</v>
      </c>
      <c r="H947" t="str">
        <f>_xlfn.XLOOKUP(tbl_OrderProduct[[#This Row],[ProductID]],tbl_Product[ProductID],tbl_Product[ProductName])</f>
        <v>Unmatched: Analyst's Edition</v>
      </c>
      <c r="I947" t="str">
        <f>_xlfn.XLOOKUP(tbl_OrderProduct[[#This Row],[OrderID]],tbl_Order[OrderID],tbl_Order[CustomerID])</f>
        <v>CUST0955</v>
      </c>
    </row>
    <row r="948" spans="1:9" x14ac:dyDescent="0.4">
      <c r="A948" t="s">
        <v>563</v>
      </c>
      <c r="B948" t="s">
        <v>149</v>
      </c>
      <c r="C948" t="str">
        <f>_xlfn.XLOOKUP(tbl_OrderProduct[[#This Row],[ProductID]],tbl_Product[ProductID],tbl_Product[Category])</f>
        <v>Co-op</v>
      </c>
      <c r="D948">
        <v>2</v>
      </c>
      <c r="E948" s="3">
        <f>_xlfn.XLOOKUP(tbl_OrderProduct[[#This Row],[ProductID]],tbl_Product[ProductID],tbl_Product[ListPrice])*tbl_OrderProduct[[#This Row],[Quantity]]</f>
        <v>41.98</v>
      </c>
      <c r="F948">
        <f>_xlfn.XLOOKUP(tbl_OrderProduct[[#This Row],[OrderID]],tbl_Order[OrderID],tbl_Order[Order Year])</f>
        <v>2018</v>
      </c>
      <c r="G948" t="str">
        <f>_xlfn.XLOOKUP(tbl_OrderProduct[[#This Row],[OrderID]],tbl_Order[OrderID],tbl_Order[Order Month Name])</f>
        <v>Apr</v>
      </c>
      <c r="H948" t="str">
        <f>_xlfn.XLOOKUP(tbl_OrderProduct[[#This Row],[ProductID]],tbl_Product[ProductID],tbl_Product[ProductName])</f>
        <v>Pandemic: #REF! Outbreak</v>
      </c>
      <c r="I948" t="str">
        <f>_xlfn.XLOOKUP(tbl_OrderProduct[[#This Row],[OrderID]],tbl_Order[OrderID],tbl_Order[CustomerID])</f>
        <v>CUST0955</v>
      </c>
    </row>
    <row r="949" spans="1:9" x14ac:dyDescent="0.4">
      <c r="A949" t="s">
        <v>563</v>
      </c>
      <c r="B949" t="s">
        <v>4</v>
      </c>
      <c r="C949" t="str">
        <f>_xlfn.XLOOKUP(tbl_OrderProduct[[#This Row],[ProductID]],tbl_Product[ProductID],tbl_Product[Category])</f>
        <v>Strategy</v>
      </c>
      <c r="D949">
        <v>1</v>
      </c>
      <c r="E949" s="3">
        <f>_xlfn.XLOOKUP(tbl_OrderProduct[[#This Row],[ProductID]],tbl_Product[ProductID],tbl_Product[ListPrice])*tbl_OrderProduct[[#This Row],[Quantity]]</f>
        <v>34.99</v>
      </c>
      <c r="F949">
        <f>_xlfn.XLOOKUP(tbl_OrderProduct[[#This Row],[OrderID]],tbl_Order[OrderID],tbl_Order[Order Year])</f>
        <v>2018</v>
      </c>
      <c r="G949" t="str">
        <f>_xlfn.XLOOKUP(tbl_OrderProduct[[#This Row],[OrderID]],tbl_Order[OrderID],tbl_Order[Order Month Name])</f>
        <v>Apr</v>
      </c>
      <c r="H949" t="str">
        <f>_xlfn.XLOOKUP(tbl_OrderProduct[[#This Row],[ProductID]],tbl_Product[ProductID],tbl_Product[ProductName])</f>
        <v>Root Cause Analysis</v>
      </c>
      <c r="I949" t="str">
        <f>_xlfn.XLOOKUP(tbl_OrderProduct[[#This Row],[OrderID]],tbl_Order[OrderID],tbl_Order[CustomerID])</f>
        <v>CUST0955</v>
      </c>
    </row>
    <row r="950" spans="1:9" x14ac:dyDescent="0.4">
      <c r="A950" t="s">
        <v>564</v>
      </c>
      <c r="B950" t="s">
        <v>165</v>
      </c>
      <c r="C950" t="str">
        <f>_xlfn.XLOOKUP(tbl_OrderProduct[[#This Row],[ProductID]],tbl_Product[ProductID],tbl_Product[Category])</f>
        <v>Party</v>
      </c>
      <c r="D950">
        <v>1</v>
      </c>
      <c r="E950" s="3">
        <f>_xlfn.XLOOKUP(tbl_OrderProduct[[#This Row],[ProductID]],tbl_Product[ProductID],tbl_Product[ListPrice])*tbl_OrderProduct[[#This Row],[Quantity]]</f>
        <v>26.49</v>
      </c>
      <c r="F950">
        <f>_xlfn.XLOOKUP(tbl_OrderProduct[[#This Row],[OrderID]],tbl_Order[OrderID],tbl_Order[Order Year])</f>
        <v>2018</v>
      </c>
      <c r="G950" t="str">
        <f>_xlfn.XLOOKUP(tbl_OrderProduct[[#This Row],[OrderID]],tbl_Order[OrderID],tbl_Order[Order Month Name])</f>
        <v>Apr</v>
      </c>
      <c r="H950" t="str">
        <f>_xlfn.XLOOKUP(tbl_OrderProduct[[#This Row],[ProductID]],tbl_Product[ProductID],tbl_Product[ProductName])</f>
        <v>Dashboard Wavelength</v>
      </c>
      <c r="I950" t="str">
        <f>_xlfn.XLOOKUP(tbl_OrderProduct[[#This Row],[OrderID]],tbl_Order[OrderID],tbl_Order[CustomerID])</f>
        <v>CUST1135</v>
      </c>
    </row>
    <row r="951" spans="1:9" x14ac:dyDescent="0.4">
      <c r="A951" t="s">
        <v>564</v>
      </c>
      <c r="B951" t="s">
        <v>135</v>
      </c>
      <c r="C951" t="str">
        <f>_xlfn.XLOOKUP(tbl_OrderProduct[[#This Row],[ProductID]],tbl_Product[ProductID],tbl_Product[Category])</f>
        <v>Classic</v>
      </c>
      <c r="D951">
        <v>1</v>
      </c>
      <c r="E951" s="3">
        <f>_xlfn.XLOOKUP(tbl_OrderProduct[[#This Row],[ProductID]],tbl_Product[ProductID],tbl_Product[ListPrice])*tbl_OrderProduct[[#This Row],[Quantity]]</f>
        <v>16.989999999999998</v>
      </c>
      <c r="F951">
        <f>_xlfn.XLOOKUP(tbl_OrderProduct[[#This Row],[OrderID]],tbl_Order[OrderID],tbl_Order[Order Year])</f>
        <v>2018</v>
      </c>
      <c r="G951" t="str">
        <f>_xlfn.XLOOKUP(tbl_OrderProduct[[#This Row],[OrderID]],tbl_Order[OrderID],tbl_Order[Order Month Name])</f>
        <v>Apr</v>
      </c>
      <c r="H951" t="str">
        <f>_xlfn.XLOOKUP(tbl_OrderProduct[[#This Row],[ProductID]],tbl_Product[ProductID],tbl_Product[ProductName])</f>
        <v>Monopoly: Pivot Table Edition</v>
      </c>
      <c r="I951" t="str">
        <f>_xlfn.XLOOKUP(tbl_OrderProduct[[#This Row],[OrderID]],tbl_Order[OrderID],tbl_Order[CustomerID])</f>
        <v>CUST1135</v>
      </c>
    </row>
    <row r="952" spans="1:9" x14ac:dyDescent="0.4">
      <c r="A952" t="s">
        <v>564</v>
      </c>
      <c r="B952" t="s">
        <v>159</v>
      </c>
      <c r="C952" t="str">
        <f>_xlfn.XLOOKUP(tbl_OrderProduct[[#This Row],[ProductID]],tbl_Product[ProductID],tbl_Product[Category])</f>
        <v>Strategy</v>
      </c>
      <c r="D952">
        <v>1</v>
      </c>
      <c r="E952" s="3">
        <f>_xlfn.XLOOKUP(tbl_OrderProduct[[#This Row],[ProductID]],tbl_Product[ProductID],tbl_Product[ListPrice])*tbl_OrderProduct[[#This Row],[Quantity]]</f>
        <v>58</v>
      </c>
      <c r="F952">
        <f>_xlfn.XLOOKUP(tbl_OrderProduct[[#This Row],[OrderID]],tbl_Order[OrderID],tbl_Order[Order Year])</f>
        <v>2018</v>
      </c>
      <c r="G952" t="str">
        <f>_xlfn.XLOOKUP(tbl_OrderProduct[[#This Row],[OrderID]],tbl_Order[OrderID],tbl_Order[Order Month Name])</f>
        <v>Apr</v>
      </c>
      <c r="H952" t="str">
        <f>_xlfn.XLOOKUP(tbl_OrderProduct[[#This Row],[ProductID]],tbl_Product[ProductID],tbl_Product[ProductName])</f>
        <v>Welcome To … The Dashboard</v>
      </c>
      <c r="I952" t="str">
        <f>_xlfn.XLOOKUP(tbl_OrderProduct[[#This Row],[OrderID]],tbl_Order[OrderID],tbl_Order[CustomerID])</f>
        <v>CUST1135</v>
      </c>
    </row>
    <row r="953" spans="1:9" x14ac:dyDescent="0.4">
      <c r="A953" t="s">
        <v>564</v>
      </c>
      <c r="B953" t="s">
        <v>163</v>
      </c>
      <c r="C953" t="str">
        <f>_xlfn.XLOOKUP(tbl_OrderProduct[[#This Row],[ProductID]],tbl_Product[ProductID],tbl_Product[Category])</f>
        <v>Party</v>
      </c>
      <c r="D953">
        <v>1</v>
      </c>
      <c r="E953" s="3">
        <f>_xlfn.XLOOKUP(tbl_OrderProduct[[#This Row],[ProductID]],tbl_Product[ProductID],tbl_Product[ListPrice])*tbl_OrderProduct[[#This Row],[Quantity]]</f>
        <v>38</v>
      </c>
      <c r="F953">
        <f>_xlfn.XLOOKUP(tbl_OrderProduct[[#This Row],[OrderID]],tbl_Order[OrderID],tbl_Order[Order Year])</f>
        <v>2018</v>
      </c>
      <c r="G953" t="str">
        <f>_xlfn.XLOOKUP(tbl_OrderProduct[[#This Row],[OrderID]],tbl_Order[OrderID],tbl_Order[Order Month Name])</f>
        <v>Apr</v>
      </c>
      <c r="H953" t="str">
        <f>_xlfn.XLOOKUP(tbl_OrderProduct[[#This Row],[ProductID]],tbl_Product[ProductID],tbl_Product[ProductName])</f>
        <v>Charts Against Humanity</v>
      </c>
      <c r="I953" t="str">
        <f>_xlfn.XLOOKUP(tbl_OrderProduct[[#This Row],[OrderID]],tbl_Order[OrderID],tbl_Order[CustomerID])</f>
        <v>CUST1135</v>
      </c>
    </row>
    <row r="954" spans="1:9" x14ac:dyDescent="0.4">
      <c r="A954" t="s">
        <v>564</v>
      </c>
      <c r="B954" t="s">
        <v>164</v>
      </c>
      <c r="C954" t="str">
        <f>_xlfn.XLOOKUP(tbl_OrderProduct[[#This Row],[ProductID]],tbl_Product[ProductID],tbl_Product[Category])</f>
        <v>Strategy</v>
      </c>
      <c r="D954">
        <v>2</v>
      </c>
      <c r="E954" s="3">
        <f>_xlfn.XLOOKUP(tbl_OrderProduct[[#This Row],[ProductID]],tbl_Product[ProductID],tbl_Product[ListPrice])*tbl_OrderProduct[[#This Row],[Quantity]]</f>
        <v>58</v>
      </c>
      <c r="F954">
        <f>_xlfn.XLOOKUP(tbl_OrderProduct[[#This Row],[OrderID]],tbl_Order[OrderID],tbl_Order[Order Year])</f>
        <v>2018</v>
      </c>
      <c r="G954" t="str">
        <f>_xlfn.XLOOKUP(tbl_OrderProduct[[#This Row],[OrderID]],tbl_Order[OrderID],tbl_Order[Order Month Name])</f>
        <v>Apr</v>
      </c>
      <c r="H954" t="str">
        <f>_xlfn.XLOOKUP(tbl_OrderProduct[[#This Row],[ProductID]],tbl_Product[ProductID],tbl_Product[ProductName])</f>
        <v>Great Western Lookup</v>
      </c>
      <c r="I954" t="str">
        <f>_xlfn.XLOOKUP(tbl_OrderProduct[[#This Row],[OrderID]],tbl_Order[OrderID],tbl_Order[CustomerID])</f>
        <v>CUST1135</v>
      </c>
    </row>
    <row r="955" spans="1:9" x14ac:dyDescent="0.4">
      <c r="A955" t="s">
        <v>565</v>
      </c>
      <c r="B955" t="s">
        <v>145</v>
      </c>
      <c r="C955" t="str">
        <f>_xlfn.XLOOKUP(tbl_OrderProduct[[#This Row],[ProductID]],tbl_Product[ProductID],tbl_Product[Category])</f>
        <v>Adventure</v>
      </c>
      <c r="D955">
        <v>1</v>
      </c>
      <c r="E955" s="3">
        <f>_xlfn.XLOOKUP(tbl_OrderProduct[[#This Row],[ProductID]],tbl_Product[ProductID],tbl_Product[ListPrice])*tbl_OrderProduct[[#This Row],[Quantity]]</f>
        <v>40.5</v>
      </c>
      <c r="F955">
        <f>_xlfn.XLOOKUP(tbl_OrderProduct[[#This Row],[OrderID]],tbl_Order[OrderID],tbl_Order[Order Year])</f>
        <v>2018</v>
      </c>
      <c r="G955" t="str">
        <f>_xlfn.XLOOKUP(tbl_OrderProduct[[#This Row],[OrderID]],tbl_Order[OrderID],tbl_Order[Order Month Name])</f>
        <v>Apr</v>
      </c>
      <c r="H955" t="str">
        <f>_xlfn.XLOOKUP(tbl_OrderProduct[[#This Row],[ProductID]],tbl_Product[ProductID],tbl_Product[ProductName])</f>
        <v>Audit Call of Cthulhu</v>
      </c>
      <c r="I955" t="str">
        <f>_xlfn.XLOOKUP(tbl_OrderProduct[[#This Row],[OrderID]],tbl_Order[OrderID],tbl_Order[CustomerID])</f>
        <v>CUST1115</v>
      </c>
    </row>
    <row r="956" spans="1:9" x14ac:dyDescent="0.4">
      <c r="A956" t="s">
        <v>565</v>
      </c>
      <c r="B956" t="s">
        <v>142</v>
      </c>
      <c r="C956" t="str">
        <f>_xlfn.XLOOKUP(tbl_OrderProduct[[#This Row],[ProductID]],tbl_Product[ProductID],tbl_Product[Category])</f>
        <v>Classic</v>
      </c>
      <c r="D956">
        <v>1</v>
      </c>
      <c r="E956" s="3">
        <f>_xlfn.XLOOKUP(tbl_OrderProduct[[#This Row],[ProductID]],tbl_Product[ProductID],tbl_Product[ListPrice])*tbl_OrderProduct[[#This Row],[Quantity]]</f>
        <v>49.49</v>
      </c>
      <c r="F956">
        <f>_xlfn.XLOOKUP(tbl_OrderProduct[[#This Row],[OrderID]],tbl_Order[OrderID],tbl_Order[Order Year])</f>
        <v>2018</v>
      </c>
      <c r="G956" t="str">
        <f>_xlfn.XLOOKUP(tbl_OrderProduct[[#This Row],[OrderID]],tbl_Order[OrderID],tbl_Order[Order Month Name])</f>
        <v>Apr</v>
      </c>
      <c r="H956" t="str">
        <f>_xlfn.XLOOKUP(tbl_OrderProduct[[#This Row],[ProductID]],tbl_Product[ProductID],tbl_Product[ProductName])</f>
        <v>Don't Wake the Stakeholders</v>
      </c>
      <c r="I956" t="str">
        <f>_xlfn.XLOOKUP(tbl_OrderProduct[[#This Row],[OrderID]],tbl_Order[OrderID],tbl_Order[CustomerID])</f>
        <v>CUST1115</v>
      </c>
    </row>
    <row r="957" spans="1:9" x14ac:dyDescent="0.4">
      <c r="A957" t="s">
        <v>566</v>
      </c>
      <c r="B957" t="s">
        <v>130</v>
      </c>
      <c r="C957" t="str">
        <f>_xlfn.XLOOKUP(tbl_OrderProduct[[#This Row],[ProductID]],tbl_Product[ProductID],tbl_Product[Category])</f>
        <v>Strategy</v>
      </c>
      <c r="D957">
        <v>1</v>
      </c>
      <c r="E957" s="3">
        <f>_xlfn.XLOOKUP(tbl_OrderProduct[[#This Row],[ProductID]],tbl_Product[ProductID],tbl_Product[ListPrice])*tbl_OrderProduct[[#This Row],[Quantity]]</f>
        <v>15.5</v>
      </c>
      <c r="F957">
        <f>_xlfn.XLOOKUP(tbl_OrderProduct[[#This Row],[OrderID]],tbl_Order[OrderID],tbl_Order[Order Year])</f>
        <v>2018</v>
      </c>
      <c r="G957" t="str">
        <f>_xlfn.XLOOKUP(tbl_OrderProduct[[#This Row],[OrderID]],tbl_Order[OrderID],tbl_Order[Order Month Name])</f>
        <v>Apr</v>
      </c>
      <c r="H957" t="str">
        <f>_xlfn.XLOOKUP(tbl_OrderProduct[[#This Row],[ProductID]],tbl_Product[ProductID],tbl_Product[ProductName])</f>
        <v>Brass: Budget</v>
      </c>
      <c r="I957" t="str">
        <f>_xlfn.XLOOKUP(tbl_OrderProduct[[#This Row],[OrderID]],tbl_Order[OrderID],tbl_Order[CustomerID])</f>
        <v>CUST0470</v>
      </c>
    </row>
    <row r="958" spans="1:9" x14ac:dyDescent="0.4">
      <c r="A958" t="s">
        <v>566</v>
      </c>
      <c r="B958" t="s">
        <v>159</v>
      </c>
      <c r="C958" t="str">
        <f>_xlfn.XLOOKUP(tbl_OrderProduct[[#This Row],[ProductID]],tbl_Product[ProductID],tbl_Product[Category])</f>
        <v>Strategy</v>
      </c>
      <c r="D958">
        <v>1</v>
      </c>
      <c r="E958" s="3">
        <f>_xlfn.XLOOKUP(tbl_OrderProduct[[#This Row],[ProductID]],tbl_Product[ProductID],tbl_Product[ListPrice])*tbl_OrderProduct[[#This Row],[Quantity]]</f>
        <v>58</v>
      </c>
      <c r="F958">
        <f>_xlfn.XLOOKUP(tbl_OrderProduct[[#This Row],[OrderID]],tbl_Order[OrderID],tbl_Order[Order Year])</f>
        <v>2018</v>
      </c>
      <c r="G958" t="str">
        <f>_xlfn.XLOOKUP(tbl_OrderProduct[[#This Row],[OrderID]],tbl_Order[OrderID],tbl_Order[Order Month Name])</f>
        <v>Apr</v>
      </c>
      <c r="H958" t="str">
        <f>_xlfn.XLOOKUP(tbl_OrderProduct[[#This Row],[ProductID]],tbl_Product[ProductID],tbl_Product[ProductName])</f>
        <v>Welcome To … The Dashboard</v>
      </c>
      <c r="I958" t="str">
        <f>_xlfn.XLOOKUP(tbl_OrderProduct[[#This Row],[OrderID]],tbl_Order[OrderID],tbl_Order[CustomerID])</f>
        <v>CUST0470</v>
      </c>
    </row>
    <row r="959" spans="1:9" x14ac:dyDescent="0.4">
      <c r="A959" t="s">
        <v>566</v>
      </c>
      <c r="B959" t="s">
        <v>160</v>
      </c>
      <c r="C959" t="str">
        <f>_xlfn.XLOOKUP(tbl_OrderProduct[[#This Row],[ProductID]],tbl_Product[ProductID],tbl_Product[Category])</f>
        <v>Co-op</v>
      </c>
      <c r="D959">
        <v>1</v>
      </c>
      <c r="E959" s="3">
        <f>_xlfn.XLOOKUP(tbl_OrderProduct[[#This Row],[ProductID]],tbl_Product[ProductID],tbl_Product[ListPrice])*tbl_OrderProduct[[#This Row],[Quantity]]</f>
        <v>38.49</v>
      </c>
      <c r="F959">
        <f>_xlfn.XLOOKUP(tbl_OrderProduct[[#This Row],[OrderID]],tbl_Order[OrderID],tbl_Order[Order Year])</f>
        <v>2018</v>
      </c>
      <c r="G959" t="str">
        <f>_xlfn.XLOOKUP(tbl_OrderProduct[[#This Row],[OrderID]],tbl_Order[OrderID],tbl_Order[Order Month Name])</f>
        <v>Apr</v>
      </c>
      <c r="H959" t="str">
        <f>_xlfn.XLOOKUP(tbl_OrderProduct[[#This Row],[ProductID]],tbl_Product[ProductID],tbl_Product[ProductName])</f>
        <v>Forbidden Functions</v>
      </c>
      <c r="I959" t="str">
        <f>_xlfn.XLOOKUP(tbl_OrderProduct[[#This Row],[OrderID]],tbl_Order[OrderID],tbl_Order[CustomerID])</f>
        <v>CUST0470</v>
      </c>
    </row>
    <row r="960" spans="1:9" x14ac:dyDescent="0.4">
      <c r="A960" t="s">
        <v>566</v>
      </c>
      <c r="B960" t="s">
        <v>165</v>
      </c>
      <c r="C960" t="str">
        <f>_xlfn.XLOOKUP(tbl_OrderProduct[[#This Row],[ProductID]],tbl_Product[ProductID],tbl_Product[Category])</f>
        <v>Party</v>
      </c>
      <c r="D960">
        <v>2</v>
      </c>
      <c r="E960" s="3">
        <f>_xlfn.XLOOKUP(tbl_OrderProduct[[#This Row],[ProductID]],tbl_Product[ProductID],tbl_Product[ListPrice])*tbl_OrderProduct[[#This Row],[Quantity]]</f>
        <v>52.98</v>
      </c>
      <c r="F960">
        <f>_xlfn.XLOOKUP(tbl_OrderProduct[[#This Row],[OrderID]],tbl_Order[OrderID],tbl_Order[Order Year])</f>
        <v>2018</v>
      </c>
      <c r="G960" t="str">
        <f>_xlfn.XLOOKUP(tbl_OrderProduct[[#This Row],[OrderID]],tbl_Order[OrderID],tbl_Order[Order Month Name])</f>
        <v>Apr</v>
      </c>
      <c r="H960" t="str">
        <f>_xlfn.XLOOKUP(tbl_OrderProduct[[#This Row],[ProductID]],tbl_Product[ProductID],tbl_Product[ProductName])</f>
        <v>Dashboard Wavelength</v>
      </c>
      <c r="I960" t="str">
        <f>_xlfn.XLOOKUP(tbl_OrderProduct[[#This Row],[OrderID]],tbl_Order[OrderID],tbl_Order[CustomerID])</f>
        <v>CUST0470</v>
      </c>
    </row>
    <row r="961" spans="1:9" x14ac:dyDescent="0.4">
      <c r="A961" t="s">
        <v>567</v>
      </c>
      <c r="B961" t="s">
        <v>130</v>
      </c>
      <c r="C961" t="str">
        <f>_xlfn.XLOOKUP(tbl_OrderProduct[[#This Row],[ProductID]],tbl_Product[ProductID],tbl_Product[Category])</f>
        <v>Strategy</v>
      </c>
      <c r="D961">
        <v>2</v>
      </c>
      <c r="E961" s="3">
        <f>_xlfn.XLOOKUP(tbl_OrderProduct[[#This Row],[ProductID]],tbl_Product[ProductID],tbl_Product[ListPrice])*tbl_OrderProduct[[#This Row],[Quantity]]</f>
        <v>31</v>
      </c>
      <c r="F961">
        <f>_xlfn.XLOOKUP(tbl_OrderProduct[[#This Row],[OrderID]],tbl_Order[OrderID],tbl_Order[Order Year])</f>
        <v>2018</v>
      </c>
      <c r="G961" t="str">
        <f>_xlfn.XLOOKUP(tbl_OrderProduct[[#This Row],[OrderID]],tbl_Order[OrderID],tbl_Order[Order Month Name])</f>
        <v>Apr</v>
      </c>
      <c r="H961" t="str">
        <f>_xlfn.XLOOKUP(tbl_OrderProduct[[#This Row],[ProductID]],tbl_Product[ProductID],tbl_Product[ProductName])</f>
        <v>Brass: Budget</v>
      </c>
      <c r="I961" t="str">
        <f>_xlfn.XLOOKUP(tbl_OrderProduct[[#This Row],[OrderID]],tbl_Order[OrderID],tbl_Order[CustomerID])</f>
        <v>CUST1130</v>
      </c>
    </row>
    <row r="962" spans="1:9" x14ac:dyDescent="0.4">
      <c r="A962" t="s">
        <v>567</v>
      </c>
      <c r="B962" t="s">
        <v>165</v>
      </c>
      <c r="C962" t="str">
        <f>_xlfn.XLOOKUP(tbl_OrderProduct[[#This Row],[ProductID]],tbl_Product[ProductID],tbl_Product[Category])</f>
        <v>Party</v>
      </c>
      <c r="D962">
        <v>1</v>
      </c>
      <c r="E962" s="3">
        <f>_xlfn.XLOOKUP(tbl_OrderProduct[[#This Row],[ProductID]],tbl_Product[ProductID],tbl_Product[ListPrice])*tbl_OrderProduct[[#This Row],[Quantity]]</f>
        <v>26.49</v>
      </c>
      <c r="F962">
        <f>_xlfn.XLOOKUP(tbl_OrderProduct[[#This Row],[OrderID]],tbl_Order[OrderID],tbl_Order[Order Year])</f>
        <v>2018</v>
      </c>
      <c r="G962" t="str">
        <f>_xlfn.XLOOKUP(tbl_OrderProduct[[#This Row],[OrderID]],tbl_Order[OrderID],tbl_Order[Order Month Name])</f>
        <v>Apr</v>
      </c>
      <c r="H962" t="str">
        <f>_xlfn.XLOOKUP(tbl_OrderProduct[[#This Row],[ProductID]],tbl_Product[ProductID],tbl_Product[ProductName])</f>
        <v>Dashboard Wavelength</v>
      </c>
      <c r="I962" t="str">
        <f>_xlfn.XLOOKUP(tbl_OrderProduct[[#This Row],[OrderID]],tbl_Order[OrderID],tbl_Order[CustomerID])</f>
        <v>CUST1130</v>
      </c>
    </row>
    <row r="963" spans="1:9" x14ac:dyDescent="0.4">
      <c r="A963" t="s">
        <v>567</v>
      </c>
      <c r="B963" t="s">
        <v>139</v>
      </c>
      <c r="C963" t="str">
        <f>_xlfn.XLOOKUP(tbl_OrderProduct[[#This Row],[ProductID]],tbl_Product[ProductID],tbl_Product[Category])</f>
        <v>Strategy</v>
      </c>
      <c r="D963">
        <v>1</v>
      </c>
      <c r="E963" s="3">
        <f>_xlfn.XLOOKUP(tbl_OrderProduct[[#This Row],[ProductID]],tbl_Product[ProductID],tbl_Product[ListPrice])*tbl_OrderProduct[[#This Row],[Quantity]]</f>
        <v>54.99</v>
      </c>
      <c r="F963">
        <f>_xlfn.XLOOKUP(tbl_OrderProduct[[#This Row],[OrderID]],tbl_Order[OrderID],tbl_Order[Order Year])</f>
        <v>2018</v>
      </c>
      <c r="G963" t="str">
        <f>_xlfn.XLOOKUP(tbl_OrderProduct[[#This Row],[OrderID]],tbl_Order[OrderID],tbl_Order[Order Month Name])</f>
        <v>Apr</v>
      </c>
      <c r="H963" t="str">
        <f>_xlfn.XLOOKUP(tbl_OrderProduct[[#This Row],[ProductID]],tbl_Product[ProductID],tbl_Product[ProductName])</f>
        <v>Azul: Pie Chart Edition</v>
      </c>
      <c r="I963" t="str">
        <f>_xlfn.XLOOKUP(tbl_OrderProduct[[#This Row],[OrderID]],tbl_Order[OrderID],tbl_Order[CustomerID])</f>
        <v>CUST1130</v>
      </c>
    </row>
    <row r="964" spans="1:9" x14ac:dyDescent="0.4">
      <c r="A964" t="s">
        <v>567</v>
      </c>
      <c r="B964" t="s">
        <v>154</v>
      </c>
      <c r="C964" t="str">
        <f>_xlfn.XLOOKUP(tbl_OrderProduct[[#This Row],[ProductID]],tbl_Product[ProductID],tbl_Product[Category])</f>
        <v>Strategy</v>
      </c>
      <c r="D964">
        <v>1</v>
      </c>
      <c r="E964" s="3">
        <f>_xlfn.XLOOKUP(tbl_OrderProduct[[#This Row],[ProductID]],tbl_Product[ProductID],tbl_Product[ListPrice])*tbl_OrderProduct[[#This Row],[Quantity]]</f>
        <v>31</v>
      </c>
      <c r="F964">
        <f>_xlfn.XLOOKUP(tbl_OrderProduct[[#This Row],[OrderID]],tbl_Order[OrderID],tbl_Order[Order Year])</f>
        <v>2018</v>
      </c>
      <c r="G964" t="str">
        <f>_xlfn.XLOOKUP(tbl_OrderProduct[[#This Row],[OrderID]],tbl_Order[OrderID],tbl_Order[Order Month Name])</f>
        <v>Apr</v>
      </c>
      <c r="H964" t="str">
        <f>_xlfn.XLOOKUP(tbl_OrderProduct[[#This Row],[ProductID]],tbl_Product[ProductID],tbl_Product[ProductName])</f>
        <v>Roll for Regression</v>
      </c>
      <c r="I964" t="str">
        <f>_xlfn.XLOOKUP(tbl_OrderProduct[[#This Row],[OrderID]],tbl_Order[OrderID],tbl_Order[CustomerID])</f>
        <v>CUST1130</v>
      </c>
    </row>
    <row r="965" spans="1:9" x14ac:dyDescent="0.4">
      <c r="A965" t="s">
        <v>567</v>
      </c>
      <c r="B965" t="s">
        <v>148</v>
      </c>
      <c r="C965" t="str">
        <f>_xlfn.XLOOKUP(tbl_OrderProduct[[#This Row],[ProductID]],tbl_Product[ProductID],tbl_Product[Category])</f>
        <v>Strategy</v>
      </c>
      <c r="D965">
        <v>2</v>
      </c>
      <c r="E965" s="3">
        <f>_xlfn.XLOOKUP(tbl_OrderProduct[[#This Row],[ProductID]],tbl_Product[ProductID],tbl_Product[ListPrice])*tbl_OrderProduct[[#This Row],[Quantity]]</f>
        <v>40.98</v>
      </c>
      <c r="F965">
        <f>_xlfn.XLOOKUP(tbl_OrderProduct[[#This Row],[OrderID]],tbl_Order[OrderID],tbl_Order[Order Year])</f>
        <v>2018</v>
      </c>
      <c r="G965" t="str">
        <f>_xlfn.XLOOKUP(tbl_OrderProduct[[#This Row],[OrderID]],tbl_Order[OrderID],tbl_Order[Order Month Name])</f>
        <v>Apr</v>
      </c>
      <c r="H965" t="str">
        <f>_xlfn.XLOOKUP(tbl_OrderProduct[[#This Row],[ProductID]],tbl_Product[ProductID],tbl_Product[ProductName])</f>
        <v>Cashflow Cascadia</v>
      </c>
      <c r="I965" t="str">
        <f>_xlfn.XLOOKUP(tbl_OrderProduct[[#This Row],[OrderID]],tbl_Order[OrderID],tbl_Order[CustomerID])</f>
        <v>CUST1130</v>
      </c>
    </row>
    <row r="966" spans="1:9" x14ac:dyDescent="0.4">
      <c r="A966" t="s">
        <v>568</v>
      </c>
      <c r="B966" t="s">
        <v>140</v>
      </c>
      <c r="C966" t="str">
        <f>_xlfn.XLOOKUP(tbl_OrderProduct[[#This Row],[ProductID]],tbl_Product[ProductID],tbl_Product[Category])</f>
        <v>Strategy</v>
      </c>
      <c r="D966">
        <v>2</v>
      </c>
      <c r="E966" s="3">
        <f>_xlfn.XLOOKUP(tbl_OrderProduct[[#This Row],[ProductID]],tbl_Product[ProductID],tbl_Product[ListPrice])*tbl_OrderProduct[[#This Row],[Quantity]]</f>
        <v>126.98</v>
      </c>
      <c r="F966">
        <f>_xlfn.XLOOKUP(tbl_OrderProduct[[#This Row],[OrderID]],tbl_Order[OrderID],tbl_Order[Order Year])</f>
        <v>2018</v>
      </c>
      <c r="G966" t="str">
        <f>_xlfn.XLOOKUP(tbl_OrderProduct[[#This Row],[OrderID]],tbl_Order[OrderID],tbl_Order[Order Month Name])</f>
        <v>Apr</v>
      </c>
      <c r="H966" t="str">
        <f>_xlfn.XLOOKUP(tbl_OrderProduct[[#This Row],[ProductID]],tbl_Product[ProductID],tbl_Product[ProductName])</f>
        <v>The Castles of Mad King Lambda</v>
      </c>
      <c r="I966" t="str">
        <f>_xlfn.XLOOKUP(tbl_OrderProduct[[#This Row],[OrderID]],tbl_Order[OrderID],tbl_Order[CustomerID])</f>
        <v>CUST0478</v>
      </c>
    </row>
    <row r="967" spans="1:9" x14ac:dyDescent="0.4">
      <c r="A967" t="s">
        <v>568</v>
      </c>
      <c r="B967" t="s">
        <v>154</v>
      </c>
      <c r="C967" t="str">
        <f>_xlfn.XLOOKUP(tbl_OrderProduct[[#This Row],[ProductID]],tbl_Product[ProductID],tbl_Product[Category])</f>
        <v>Strategy</v>
      </c>
      <c r="D967">
        <v>2</v>
      </c>
      <c r="E967" s="3">
        <f>_xlfn.XLOOKUP(tbl_OrderProduct[[#This Row],[ProductID]],tbl_Product[ProductID],tbl_Product[ListPrice])*tbl_OrderProduct[[#This Row],[Quantity]]</f>
        <v>62</v>
      </c>
      <c r="F967">
        <f>_xlfn.XLOOKUP(tbl_OrderProduct[[#This Row],[OrderID]],tbl_Order[OrderID],tbl_Order[Order Year])</f>
        <v>2018</v>
      </c>
      <c r="G967" t="str">
        <f>_xlfn.XLOOKUP(tbl_OrderProduct[[#This Row],[OrderID]],tbl_Order[OrderID],tbl_Order[Order Month Name])</f>
        <v>Apr</v>
      </c>
      <c r="H967" t="str">
        <f>_xlfn.XLOOKUP(tbl_OrderProduct[[#This Row],[ProductID]],tbl_Product[ProductID],tbl_Product[ProductName])</f>
        <v>Roll for Regression</v>
      </c>
      <c r="I967" t="str">
        <f>_xlfn.XLOOKUP(tbl_OrderProduct[[#This Row],[OrderID]],tbl_Order[OrderID],tbl_Order[CustomerID])</f>
        <v>CUST0478</v>
      </c>
    </row>
    <row r="968" spans="1:9" x14ac:dyDescent="0.4">
      <c r="A968" t="s">
        <v>568</v>
      </c>
      <c r="B968" t="s">
        <v>141</v>
      </c>
      <c r="C968" t="str">
        <f>_xlfn.XLOOKUP(tbl_OrderProduct[[#This Row],[ProductID]],tbl_Product[ProductID],tbl_Product[Category])</f>
        <v>Strategy</v>
      </c>
      <c r="D968">
        <v>1</v>
      </c>
      <c r="E968" s="3">
        <f>_xlfn.XLOOKUP(tbl_OrderProduct[[#This Row],[ProductID]],tbl_Product[ProductID],tbl_Product[ListPrice])*tbl_OrderProduct[[#This Row],[Quantity]]</f>
        <v>24</v>
      </c>
      <c r="F968">
        <f>_xlfn.XLOOKUP(tbl_OrderProduct[[#This Row],[OrderID]],tbl_Order[OrderID],tbl_Order[Order Year])</f>
        <v>2018</v>
      </c>
      <c r="G968" t="str">
        <f>_xlfn.XLOOKUP(tbl_OrderProduct[[#This Row],[OrderID]],tbl_Order[OrderID],tbl_Order[Order Month Name])</f>
        <v>Apr</v>
      </c>
      <c r="H968" t="str">
        <f>_xlfn.XLOOKUP(tbl_OrderProduct[[#This Row],[ProductID]],tbl_Product[ProductID],tbl_Product[ProductName])</f>
        <v>Wingspanalytics</v>
      </c>
      <c r="I968" t="str">
        <f>_xlfn.XLOOKUP(tbl_OrderProduct[[#This Row],[OrderID]],tbl_Order[OrderID],tbl_Order[CustomerID])</f>
        <v>CUST0478</v>
      </c>
    </row>
    <row r="969" spans="1:9" x14ac:dyDescent="0.4">
      <c r="A969" t="s">
        <v>569</v>
      </c>
      <c r="B969" t="s">
        <v>152</v>
      </c>
      <c r="C969" t="str">
        <f>_xlfn.XLOOKUP(tbl_OrderProduct[[#This Row],[ProductID]],tbl_Product[ProductID],tbl_Product[Category])</f>
        <v>Party</v>
      </c>
      <c r="D969">
        <v>1</v>
      </c>
      <c r="E969" s="3">
        <f>_xlfn.XLOOKUP(tbl_OrderProduct[[#This Row],[ProductID]],tbl_Product[ProductID],tbl_Product[ListPrice])*tbl_OrderProduct[[#This Row],[Quantity]]</f>
        <v>59.95</v>
      </c>
      <c r="F969">
        <f>_xlfn.XLOOKUP(tbl_OrderProduct[[#This Row],[OrderID]],tbl_Order[OrderID],tbl_Order[Order Year])</f>
        <v>2018</v>
      </c>
      <c r="G969" t="str">
        <f>_xlfn.XLOOKUP(tbl_OrderProduct[[#This Row],[OrderID]],tbl_Order[OrderID],tbl_Order[Order Month Name])</f>
        <v>Apr</v>
      </c>
      <c r="H969" t="str">
        <f>_xlfn.XLOOKUP(tbl_OrderProduct[[#This Row],[ProductID]],tbl_Product[ProductID],tbl_Product[ProductName])</f>
        <v>Formulate!</v>
      </c>
      <c r="I969" t="str">
        <f>_xlfn.XLOOKUP(tbl_OrderProduct[[#This Row],[OrderID]],tbl_Order[OrderID],tbl_Order[CustomerID])</f>
        <v>CUST1125</v>
      </c>
    </row>
    <row r="970" spans="1:9" x14ac:dyDescent="0.4">
      <c r="A970" t="s">
        <v>569</v>
      </c>
      <c r="B970" t="s">
        <v>137</v>
      </c>
      <c r="C970" t="str">
        <f>_xlfn.XLOOKUP(tbl_OrderProduct[[#This Row],[ProductID]],tbl_Product[ProductID],tbl_Product[Category])</f>
        <v>Classic</v>
      </c>
      <c r="D970">
        <v>2</v>
      </c>
      <c r="E970" s="3">
        <f>_xlfn.XLOOKUP(tbl_OrderProduct[[#This Row],[ProductID]],tbl_Product[ProductID],tbl_Product[ListPrice])*tbl_OrderProduct[[#This Row],[Quantity]]</f>
        <v>141.97999999999999</v>
      </c>
      <c r="F970">
        <f>_xlfn.XLOOKUP(tbl_OrderProduct[[#This Row],[OrderID]],tbl_Order[OrderID],tbl_Order[Order Year])</f>
        <v>2018</v>
      </c>
      <c r="G970" t="str">
        <f>_xlfn.XLOOKUP(tbl_OrderProduct[[#This Row],[OrderID]],tbl_Order[OrderID],tbl_Order[Order Month Name])</f>
        <v>Apr</v>
      </c>
      <c r="H970" t="str">
        <f>_xlfn.XLOOKUP(tbl_OrderProduct[[#This Row],[ProductID]],tbl_Product[ProductID],tbl_Product[ProductName])</f>
        <v>Ticket to Ride: Financial Express</v>
      </c>
      <c r="I970" t="str">
        <f>_xlfn.XLOOKUP(tbl_OrderProduct[[#This Row],[OrderID]],tbl_Order[OrderID],tbl_Order[CustomerID])</f>
        <v>CUST1125</v>
      </c>
    </row>
    <row r="971" spans="1:9" x14ac:dyDescent="0.4">
      <c r="A971" t="s">
        <v>569</v>
      </c>
      <c r="B971" t="s">
        <v>160</v>
      </c>
      <c r="C971" t="str">
        <f>_xlfn.XLOOKUP(tbl_OrderProduct[[#This Row],[ProductID]],tbl_Product[ProductID],tbl_Product[Category])</f>
        <v>Co-op</v>
      </c>
      <c r="D971">
        <v>2</v>
      </c>
      <c r="E971" s="3">
        <f>_xlfn.XLOOKUP(tbl_OrderProduct[[#This Row],[ProductID]],tbl_Product[ProductID],tbl_Product[ListPrice])*tbl_OrderProduct[[#This Row],[Quantity]]</f>
        <v>76.98</v>
      </c>
      <c r="F971">
        <f>_xlfn.XLOOKUP(tbl_OrderProduct[[#This Row],[OrderID]],tbl_Order[OrderID],tbl_Order[Order Year])</f>
        <v>2018</v>
      </c>
      <c r="G971" t="str">
        <f>_xlfn.XLOOKUP(tbl_OrderProduct[[#This Row],[OrderID]],tbl_Order[OrderID],tbl_Order[Order Month Name])</f>
        <v>Apr</v>
      </c>
      <c r="H971" t="str">
        <f>_xlfn.XLOOKUP(tbl_OrderProduct[[#This Row],[ProductID]],tbl_Product[ProductID],tbl_Product[ProductName])</f>
        <v>Forbidden Functions</v>
      </c>
      <c r="I971" t="str">
        <f>_xlfn.XLOOKUP(tbl_OrderProduct[[#This Row],[OrderID]],tbl_Order[OrderID],tbl_Order[CustomerID])</f>
        <v>CUST1125</v>
      </c>
    </row>
    <row r="972" spans="1:9" x14ac:dyDescent="0.4">
      <c r="A972" t="s">
        <v>569</v>
      </c>
      <c r="B972" t="s">
        <v>141</v>
      </c>
      <c r="C972" t="str">
        <f>_xlfn.XLOOKUP(tbl_OrderProduct[[#This Row],[ProductID]],tbl_Product[ProductID],tbl_Product[Category])</f>
        <v>Strategy</v>
      </c>
      <c r="D972">
        <v>1</v>
      </c>
      <c r="E972" s="3">
        <f>_xlfn.XLOOKUP(tbl_OrderProduct[[#This Row],[ProductID]],tbl_Product[ProductID],tbl_Product[ListPrice])*tbl_OrderProduct[[#This Row],[Quantity]]</f>
        <v>24</v>
      </c>
      <c r="F972">
        <f>_xlfn.XLOOKUP(tbl_OrderProduct[[#This Row],[OrderID]],tbl_Order[OrderID],tbl_Order[Order Year])</f>
        <v>2018</v>
      </c>
      <c r="G972" t="str">
        <f>_xlfn.XLOOKUP(tbl_OrderProduct[[#This Row],[OrderID]],tbl_Order[OrderID],tbl_Order[Order Month Name])</f>
        <v>Apr</v>
      </c>
      <c r="H972" t="str">
        <f>_xlfn.XLOOKUP(tbl_OrderProduct[[#This Row],[ProductID]],tbl_Product[ProductID],tbl_Product[ProductName])</f>
        <v>Wingspanalytics</v>
      </c>
      <c r="I972" t="str">
        <f>_xlfn.XLOOKUP(tbl_OrderProduct[[#This Row],[OrderID]],tbl_Order[OrderID],tbl_Order[CustomerID])</f>
        <v>CUST1125</v>
      </c>
    </row>
    <row r="973" spans="1:9" x14ac:dyDescent="0.4">
      <c r="A973" t="s">
        <v>569</v>
      </c>
      <c r="B973" t="s">
        <v>144</v>
      </c>
      <c r="C973" t="str">
        <f>_xlfn.XLOOKUP(tbl_OrderProduct[[#This Row],[ProductID]],tbl_Product[ProductID],tbl_Product[Category])</f>
        <v>Strategy</v>
      </c>
      <c r="D973">
        <v>1</v>
      </c>
      <c r="E973" s="3">
        <f>_xlfn.XLOOKUP(tbl_OrderProduct[[#This Row],[ProductID]],tbl_Product[ProductID],tbl_Product[ListPrice])*tbl_OrderProduct[[#This Row],[Quantity]]</f>
        <v>64.95</v>
      </c>
      <c r="F973">
        <f>_xlfn.XLOOKUP(tbl_OrderProduct[[#This Row],[OrderID]],tbl_Order[OrderID],tbl_Order[Order Year])</f>
        <v>2018</v>
      </c>
      <c r="G973" t="str">
        <f>_xlfn.XLOOKUP(tbl_OrderProduct[[#This Row],[OrderID]],tbl_Order[OrderID],tbl_Order[Order Month Name])</f>
        <v>Apr</v>
      </c>
      <c r="H973" t="str">
        <f>_xlfn.XLOOKUP(tbl_OrderProduct[[#This Row],[ProductID]],tbl_Product[ProductID],tbl_Product[ProductName])</f>
        <v>Between Two Spreadsheets</v>
      </c>
      <c r="I973" t="str">
        <f>_xlfn.XLOOKUP(tbl_OrderProduct[[#This Row],[OrderID]],tbl_Order[OrderID],tbl_Order[CustomerID])</f>
        <v>CUST1125</v>
      </c>
    </row>
    <row r="974" spans="1:9" x14ac:dyDescent="0.4">
      <c r="A974" t="s">
        <v>570</v>
      </c>
      <c r="B974" t="s">
        <v>158</v>
      </c>
      <c r="C974" t="str">
        <f>_xlfn.XLOOKUP(tbl_OrderProduct[[#This Row],[ProductID]],tbl_Product[ProductID],tbl_Product[Category])</f>
        <v>Classic</v>
      </c>
      <c r="D974">
        <v>2</v>
      </c>
      <c r="E974" s="3">
        <f>_xlfn.XLOOKUP(tbl_OrderProduct[[#This Row],[ProductID]],tbl_Product[ProductID],tbl_Product[ListPrice])*tbl_OrderProduct[[#This Row],[Quantity]]</f>
        <v>90</v>
      </c>
      <c r="F974">
        <f>_xlfn.XLOOKUP(tbl_OrderProduct[[#This Row],[OrderID]],tbl_Order[OrderID],tbl_Order[Order Year])</f>
        <v>2018</v>
      </c>
      <c r="G974" t="str">
        <f>_xlfn.XLOOKUP(tbl_OrderProduct[[#This Row],[OrderID]],tbl_Order[OrderID],tbl_Order[Order Month Name])</f>
        <v>Apr</v>
      </c>
      <c r="H974" t="str">
        <f>_xlfn.XLOOKUP(tbl_OrderProduct[[#This Row],[ProductID]],tbl_Product[ProductID],tbl_Product[ProductName])</f>
        <v>Carcassone: Financial Quarters</v>
      </c>
      <c r="I974" t="str">
        <f>_xlfn.XLOOKUP(tbl_OrderProduct[[#This Row],[OrderID]],tbl_Order[OrderID],tbl_Order[CustomerID])</f>
        <v>CUST0095</v>
      </c>
    </row>
    <row r="975" spans="1:9" x14ac:dyDescent="0.4">
      <c r="A975" t="s">
        <v>570</v>
      </c>
      <c r="B975" t="s">
        <v>136</v>
      </c>
      <c r="C975" t="str">
        <f>_xlfn.XLOOKUP(tbl_OrderProduct[[#This Row],[ProductID]],tbl_Product[ProductID],tbl_Product[Category])</f>
        <v>Party</v>
      </c>
      <c r="D975">
        <v>3</v>
      </c>
      <c r="E975" s="3">
        <f>_xlfn.XLOOKUP(tbl_OrderProduct[[#This Row],[ProductID]],tbl_Product[ProductID],tbl_Product[ListPrice])*tbl_OrderProduct[[#This Row],[Quantity]]</f>
        <v>99</v>
      </c>
      <c r="F975">
        <f>_xlfn.XLOOKUP(tbl_OrderProduct[[#This Row],[OrderID]],tbl_Order[OrderID],tbl_Order[Order Year])</f>
        <v>2018</v>
      </c>
      <c r="G975" t="str">
        <f>_xlfn.XLOOKUP(tbl_OrderProduct[[#This Row],[OrderID]],tbl_Order[OrderID],tbl_Order[Order Month Name])</f>
        <v>Apr</v>
      </c>
      <c r="H975" t="str">
        <f>_xlfn.XLOOKUP(tbl_OrderProduct[[#This Row],[ProductID]],tbl_Product[ProductID],tbl_Product[ProductName])</f>
        <v>Don't Split the Data</v>
      </c>
      <c r="I975" t="str">
        <f>_xlfn.XLOOKUP(tbl_OrderProduct[[#This Row],[OrderID]],tbl_Order[OrderID],tbl_Order[CustomerID])</f>
        <v>CUST0095</v>
      </c>
    </row>
    <row r="976" spans="1:9" x14ac:dyDescent="0.4">
      <c r="A976" t="s">
        <v>570</v>
      </c>
      <c r="B976" t="s">
        <v>156</v>
      </c>
      <c r="C976" t="str">
        <f>_xlfn.XLOOKUP(tbl_OrderProduct[[#This Row],[ProductID]],tbl_Product[ProductID],tbl_Product[Category])</f>
        <v>Strategy</v>
      </c>
      <c r="D976">
        <v>1</v>
      </c>
      <c r="E976" s="3">
        <f>_xlfn.XLOOKUP(tbl_OrderProduct[[#This Row],[ProductID]],tbl_Product[ProductID],tbl_Product[ListPrice])*tbl_OrderProduct[[#This Row],[Quantity]]</f>
        <v>40.99</v>
      </c>
      <c r="F976">
        <f>_xlfn.XLOOKUP(tbl_OrderProduct[[#This Row],[OrderID]],tbl_Order[OrderID],tbl_Order[Order Year])</f>
        <v>2018</v>
      </c>
      <c r="G976" t="str">
        <f>_xlfn.XLOOKUP(tbl_OrderProduct[[#This Row],[OrderID]],tbl_Order[OrderID],tbl_Order[Order Month Name])</f>
        <v>Apr</v>
      </c>
      <c r="H976" t="str">
        <f>_xlfn.XLOOKUP(tbl_OrderProduct[[#This Row],[ProductID]],tbl_Product[ProductID],tbl_Product[ProductName])</f>
        <v>Cells of Caledonia</v>
      </c>
      <c r="I976" t="str">
        <f>_xlfn.XLOOKUP(tbl_OrderProduct[[#This Row],[OrderID]],tbl_Order[OrderID],tbl_Order[CustomerID])</f>
        <v>CUST0095</v>
      </c>
    </row>
    <row r="977" spans="1:9" x14ac:dyDescent="0.4">
      <c r="A977" t="s">
        <v>570</v>
      </c>
      <c r="B977" t="s">
        <v>147</v>
      </c>
      <c r="C977" t="str">
        <f>_xlfn.XLOOKUP(tbl_OrderProduct[[#This Row],[ProductID]],tbl_Product[ProductID],tbl_Product[Category])</f>
        <v>Classic</v>
      </c>
      <c r="D977">
        <v>2</v>
      </c>
      <c r="E977" s="3">
        <f>_xlfn.XLOOKUP(tbl_OrderProduct[[#This Row],[ProductID]],tbl_Product[ProductID],tbl_Product[ListPrice])*tbl_OrderProduct[[#This Row],[Quantity]]</f>
        <v>81.900000000000006</v>
      </c>
      <c r="F977">
        <f>_xlfn.XLOOKUP(tbl_OrderProduct[[#This Row],[OrderID]],tbl_Order[OrderID],tbl_Order[Order Year])</f>
        <v>2018</v>
      </c>
      <c r="G977" t="str">
        <f>_xlfn.XLOOKUP(tbl_OrderProduct[[#This Row],[OrderID]],tbl_Order[OrderID],tbl_Order[Order Month Name])</f>
        <v>Apr</v>
      </c>
      <c r="H977" t="str">
        <f>_xlfn.XLOOKUP(tbl_OrderProduct[[#This Row],[ProductID]],tbl_Product[ProductID],tbl_Product[ProductName])</f>
        <v>Formula Scrabble</v>
      </c>
      <c r="I977" t="str">
        <f>_xlfn.XLOOKUP(tbl_OrderProduct[[#This Row],[OrderID]],tbl_Order[OrderID],tbl_Order[CustomerID])</f>
        <v>CUST0095</v>
      </c>
    </row>
    <row r="978" spans="1:9" x14ac:dyDescent="0.4">
      <c r="A978" t="s">
        <v>571</v>
      </c>
      <c r="B978" t="s">
        <v>2</v>
      </c>
      <c r="C978" t="str">
        <f>_xlfn.XLOOKUP(tbl_OrderProduct[[#This Row],[ProductID]],tbl_Product[ProductID],tbl_Product[Category])</f>
        <v>Strategy</v>
      </c>
      <c r="D978">
        <v>1</v>
      </c>
      <c r="E978" s="3">
        <f>_xlfn.XLOOKUP(tbl_OrderProduct[[#This Row],[ProductID]],tbl_Product[ProductID],tbl_Product[ListPrice])*tbl_OrderProduct[[#This Row],[Quantity]]</f>
        <v>12.95</v>
      </c>
      <c r="F978">
        <f>_xlfn.XLOOKUP(tbl_OrderProduct[[#This Row],[OrderID]],tbl_Order[OrderID],tbl_Order[Order Year])</f>
        <v>2018</v>
      </c>
      <c r="G978" t="str">
        <f>_xlfn.XLOOKUP(tbl_OrderProduct[[#This Row],[OrderID]],tbl_Order[OrderID],tbl_Order[Order Month Name])</f>
        <v>May</v>
      </c>
      <c r="H978" t="str">
        <f>_xlfn.XLOOKUP(tbl_OrderProduct[[#This Row],[ProductID]],tbl_Product[ProductID],tbl_Product[ProductName])</f>
        <v>DAX Machina</v>
      </c>
      <c r="I978" t="str">
        <f>_xlfn.XLOOKUP(tbl_OrderProduct[[#This Row],[OrderID]],tbl_Order[OrderID],tbl_Order[CustomerID])</f>
        <v>CUST0143</v>
      </c>
    </row>
    <row r="979" spans="1:9" x14ac:dyDescent="0.4">
      <c r="A979" t="s">
        <v>571</v>
      </c>
      <c r="B979" t="s">
        <v>163</v>
      </c>
      <c r="C979" t="str">
        <f>_xlfn.XLOOKUP(tbl_OrderProduct[[#This Row],[ProductID]],tbl_Product[ProductID],tbl_Product[Category])</f>
        <v>Party</v>
      </c>
      <c r="D979">
        <v>2</v>
      </c>
      <c r="E979" s="3">
        <f>_xlfn.XLOOKUP(tbl_OrderProduct[[#This Row],[ProductID]],tbl_Product[ProductID],tbl_Product[ListPrice])*tbl_OrderProduct[[#This Row],[Quantity]]</f>
        <v>76</v>
      </c>
      <c r="F979">
        <f>_xlfn.XLOOKUP(tbl_OrderProduct[[#This Row],[OrderID]],tbl_Order[OrderID],tbl_Order[Order Year])</f>
        <v>2018</v>
      </c>
      <c r="G979" t="str">
        <f>_xlfn.XLOOKUP(tbl_OrderProduct[[#This Row],[OrderID]],tbl_Order[OrderID],tbl_Order[Order Month Name])</f>
        <v>May</v>
      </c>
      <c r="H979" t="str">
        <f>_xlfn.XLOOKUP(tbl_OrderProduct[[#This Row],[ProductID]],tbl_Product[ProductID],tbl_Product[ProductName])</f>
        <v>Charts Against Humanity</v>
      </c>
      <c r="I979" t="str">
        <f>_xlfn.XLOOKUP(tbl_OrderProduct[[#This Row],[OrderID]],tbl_Order[OrderID],tbl_Order[CustomerID])</f>
        <v>CUST0143</v>
      </c>
    </row>
    <row r="980" spans="1:9" x14ac:dyDescent="0.4">
      <c r="A980" t="s">
        <v>571</v>
      </c>
      <c r="B980" t="s">
        <v>140</v>
      </c>
      <c r="C980" t="str">
        <f>_xlfn.XLOOKUP(tbl_OrderProduct[[#This Row],[ProductID]],tbl_Product[ProductID],tbl_Product[Category])</f>
        <v>Strategy</v>
      </c>
      <c r="D980">
        <v>1</v>
      </c>
      <c r="E980" s="3">
        <f>_xlfn.XLOOKUP(tbl_OrderProduct[[#This Row],[ProductID]],tbl_Product[ProductID],tbl_Product[ListPrice])*tbl_OrderProduct[[#This Row],[Quantity]]</f>
        <v>63.49</v>
      </c>
      <c r="F980">
        <f>_xlfn.XLOOKUP(tbl_OrderProduct[[#This Row],[OrderID]],tbl_Order[OrderID],tbl_Order[Order Year])</f>
        <v>2018</v>
      </c>
      <c r="G980" t="str">
        <f>_xlfn.XLOOKUP(tbl_OrderProduct[[#This Row],[OrderID]],tbl_Order[OrderID],tbl_Order[Order Month Name])</f>
        <v>May</v>
      </c>
      <c r="H980" t="str">
        <f>_xlfn.XLOOKUP(tbl_OrderProduct[[#This Row],[ProductID]],tbl_Product[ProductID],tbl_Product[ProductName])</f>
        <v>The Castles of Mad King Lambda</v>
      </c>
      <c r="I980" t="str">
        <f>_xlfn.XLOOKUP(tbl_OrderProduct[[#This Row],[OrderID]],tbl_Order[OrderID],tbl_Order[CustomerID])</f>
        <v>CUST0143</v>
      </c>
    </row>
    <row r="981" spans="1:9" x14ac:dyDescent="0.4">
      <c r="A981" t="s">
        <v>571</v>
      </c>
      <c r="B981" t="s">
        <v>142</v>
      </c>
      <c r="C981" t="str">
        <f>_xlfn.XLOOKUP(tbl_OrderProduct[[#This Row],[ProductID]],tbl_Product[ProductID],tbl_Product[Category])</f>
        <v>Classic</v>
      </c>
      <c r="D981">
        <v>1</v>
      </c>
      <c r="E981" s="3">
        <f>_xlfn.XLOOKUP(tbl_OrderProduct[[#This Row],[ProductID]],tbl_Product[ProductID],tbl_Product[ListPrice])*tbl_OrderProduct[[#This Row],[Quantity]]</f>
        <v>49.49</v>
      </c>
      <c r="F981">
        <f>_xlfn.XLOOKUP(tbl_OrderProduct[[#This Row],[OrderID]],tbl_Order[OrderID],tbl_Order[Order Year])</f>
        <v>2018</v>
      </c>
      <c r="G981" t="str">
        <f>_xlfn.XLOOKUP(tbl_OrderProduct[[#This Row],[OrderID]],tbl_Order[OrderID],tbl_Order[Order Month Name])</f>
        <v>May</v>
      </c>
      <c r="H981" t="str">
        <f>_xlfn.XLOOKUP(tbl_OrderProduct[[#This Row],[ProductID]],tbl_Product[ProductID],tbl_Product[ProductName])</f>
        <v>Don't Wake the Stakeholders</v>
      </c>
      <c r="I981" t="str">
        <f>_xlfn.XLOOKUP(tbl_OrderProduct[[#This Row],[OrderID]],tbl_Order[OrderID],tbl_Order[CustomerID])</f>
        <v>CUST0143</v>
      </c>
    </row>
    <row r="982" spans="1:9" x14ac:dyDescent="0.4">
      <c r="A982" t="s">
        <v>571</v>
      </c>
      <c r="B982" t="s">
        <v>10</v>
      </c>
      <c r="C982" t="str">
        <f>_xlfn.XLOOKUP(tbl_OrderProduct[[#This Row],[ProductID]],tbl_Product[ProductID],tbl_Product[Category])</f>
        <v>Party</v>
      </c>
      <c r="D982">
        <v>2</v>
      </c>
      <c r="E982" s="3">
        <f>_xlfn.XLOOKUP(tbl_OrderProduct[[#This Row],[ProductID]],tbl_Product[ProductID],tbl_Product[ListPrice])*tbl_OrderProduct[[#This Row],[Quantity]]</f>
        <v>98</v>
      </c>
      <c r="F982">
        <f>_xlfn.XLOOKUP(tbl_OrderProduct[[#This Row],[OrderID]],tbl_Order[OrderID],tbl_Order[Order Year])</f>
        <v>2018</v>
      </c>
      <c r="G982" t="str">
        <f>_xlfn.XLOOKUP(tbl_OrderProduct[[#This Row],[OrderID]],tbl_Order[OrderID],tbl_Order[Order Month Name])</f>
        <v>May</v>
      </c>
      <c r="H982" t="str">
        <f>_xlfn.XLOOKUP(tbl_OrderProduct[[#This Row],[ProductID]],tbl_Product[ProductID],tbl_Product[ProductName])</f>
        <v>Pivot or Perish</v>
      </c>
      <c r="I982" t="str">
        <f>_xlfn.XLOOKUP(tbl_OrderProduct[[#This Row],[OrderID]],tbl_Order[OrderID],tbl_Order[CustomerID])</f>
        <v>CUST0143</v>
      </c>
    </row>
    <row r="983" spans="1:9" x14ac:dyDescent="0.4">
      <c r="A983" t="s">
        <v>572</v>
      </c>
      <c r="B983" t="s">
        <v>151</v>
      </c>
      <c r="C983" t="str">
        <f>_xlfn.XLOOKUP(tbl_OrderProduct[[#This Row],[ProductID]],tbl_Product[ProductID],tbl_Product[Category])</f>
        <v>Adventure</v>
      </c>
      <c r="D983">
        <v>2</v>
      </c>
      <c r="E983" s="3">
        <f>_xlfn.XLOOKUP(tbl_OrderProduct[[#This Row],[ProductID]],tbl_Product[ProductID],tbl_Product[ListPrice])*tbl_OrderProduct[[#This Row],[Quantity]]</f>
        <v>121.9</v>
      </c>
      <c r="F983">
        <f>_xlfn.XLOOKUP(tbl_OrderProduct[[#This Row],[OrderID]],tbl_Order[OrderID],tbl_Order[Order Year])</f>
        <v>2018</v>
      </c>
      <c r="G983" t="str">
        <f>_xlfn.XLOOKUP(tbl_OrderProduct[[#This Row],[OrderID]],tbl_Order[OrderID],tbl_Order[Order Month Name])</f>
        <v>May</v>
      </c>
      <c r="H983" t="str">
        <f>_xlfn.XLOOKUP(tbl_OrderProduct[[#This Row],[ProductID]],tbl_Product[ProductID],tbl_Product[ProductName])</f>
        <v>Unmatched: Analyst's Edition</v>
      </c>
      <c r="I983" t="str">
        <f>_xlfn.XLOOKUP(tbl_OrderProduct[[#This Row],[OrderID]],tbl_Order[OrderID],tbl_Order[CustomerID])</f>
        <v>CUST1196</v>
      </c>
    </row>
    <row r="984" spans="1:9" x14ac:dyDescent="0.4">
      <c r="A984" t="s">
        <v>573</v>
      </c>
      <c r="B984" t="s">
        <v>8</v>
      </c>
      <c r="C984" t="str">
        <f>_xlfn.XLOOKUP(tbl_OrderProduct[[#This Row],[ProductID]],tbl_Product[ProductID],tbl_Product[Category])</f>
        <v>Adventure</v>
      </c>
      <c r="D984">
        <v>1</v>
      </c>
      <c r="E984" s="3">
        <f>_xlfn.XLOOKUP(tbl_OrderProduct[[#This Row],[ProductID]],tbl_Product[ProductID],tbl_Product[ListPrice])*tbl_OrderProduct[[#This Row],[Quantity]]</f>
        <v>54.5</v>
      </c>
      <c r="F984">
        <f>_xlfn.XLOOKUP(tbl_OrderProduct[[#This Row],[OrderID]],tbl_Order[OrderID],tbl_Order[Order Year])</f>
        <v>2018</v>
      </c>
      <c r="G984" t="str">
        <f>_xlfn.XLOOKUP(tbl_OrderProduct[[#This Row],[OrderID]],tbl_Order[OrderID],tbl_Order[Order Month Name])</f>
        <v>May</v>
      </c>
      <c r="H984" t="str">
        <f>_xlfn.XLOOKUP(tbl_OrderProduct[[#This Row],[ProductID]],tbl_Product[ProductID],tbl_Product[ProductName])</f>
        <v>Spreadsheets &amp; Sidequests</v>
      </c>
      <c r="I984" t="str">
        <f>_xlfn.XLOOKUP(tbl_OrderProduct[[#This Row],[OrderID]],tbl_Order[OrderID],tbl_Order[CustomerID])</f>
        <v>CUST1110</v>
      </c>
    </row>
    <row r="985" spans="1:9" x14ac:dyDescent="0.4">
      <c r="A985" t="s">
        <v>573</v>
      </c>
      <c r="B985" t="s">
        <v>156</v>
      </c>
      <c r="C985" t="str">
        <f>_xlfn.XLOOKUP(tbl_OrderProduct[[#This Row],[ProductID]],tbl_Product[ProductID],tbl_Product[Category])</f>
        <v>Strategy</v>
      </c>
      <c r="D985">
        <v>1</v>
      </c>
      <c r="E985" s="3">
        <f>_xlfn.XLOOKUP(tbl_OrderProduct[[#This Row],[ProductID]],tbl_Product[ProductID],tbl_Product[ListPrice])*tbl_OrderProduct[[#This Row],[Quantity]]</f>
        <v>40.99</v>
      </c>
      <c r="F985">
        <f>_xlfn.XLOOKUP(tbl_OrderProduct[[#This Row],[OrderID]],tbl_Order[OrderID],tbl_Order[Order Year])</f>
        <v>2018</v>
      </c>
      <c r="G985" t="str">
        <f>_xlfn.XLOOKUP(tbl_OrderProduct[[#This Row],[OrderID]],tbl_Order[OrderID],tbl_Order[Order Month Name])</f>
        <v>May</v>
      </c>
      <c r="H985" t="str">
        <f>_xlfn.XLOOKUP(tbl_OrderProduct[[#This Row],[ProductID]],tbl_Product[ProductID],tbl_Product[ProductName])</f>
        <v>Cells of Caledonia</v>
      </c>
      <c r="I985" t="str">
        <f>_xlfn.XLOOKUP(tbl_OrderProduct[[#This Row],[OrderID]],tbl_Order[OrderID],tbl_Order[CustomerID])</f>
        <v>CUST1110</v>
      </c>
    </row>
    <row r="986" spans="1:9" x14ac:dyDescent="0.4">
      <c r="A986" t="s">
        <v>573</v>
      </c>
      <c r="B986" t="s">
        <v>152</v>
      </c>
      <c r="C986" t="str">
        <f>_xlfn.XLOOKUP(tbl_OrderProduct[[#This Row],[ProductID]],tbl_Product[ProductID],tbl_Product[Category])</f>
        <v>Party</v>
      </c>
      <c r="D986">
        <v>1</v>
      </c>
      <c r="E986" s="3">
        <f>_xlfn.XLOOKUP(tbl_OrderProduct[[#This Row],[ProductID]],tbl_Product[ProductID],tbl_Product[ListPrice])*tbl_OrderProduct[[#This Row],[Quantity]]</f>
        <v>59.95</v>
      </c>
      <c r="F986">
        <f>_xlfn.XLOOKUP(tbl_OrderProduct[[#This Row],[OrderID]],tbl_Order[OrderID],tbl_Order[Order Year])</f>
        <v>2018</v>
      </c>
      <c r="G986" t="str">
        <f>_xlfn.XLOOKUP(tbl_OrderProduct[[#This Row],[OrderID]],tbl_Order[OrderID],tbl_Order[Order Month Name])</f>
        <v>May</v>
      </c>
      <c r="H986" t="str">
        <f>_xlfn.XLOOKUP(tbl_OrderProduct[[#This Row],[ProductID]],tbl_Product[ProductID],tbl_Product[ProductName])</f>
        <v>Formulate!</v>
      </c>
      <c r="I986" t="str">
        <f>_xlfn.XLOOKUP(tbl_OrderProduct[[#This Row],[OrderID]],tbl_Order[OrderID],tbl_Order[CustomerID])</f>
        <v>CUST1110</v>
      </c>
    </row>
    <row r="987" spans="1:9" x14ac:dyDescent="0.4">
      <c r="A987" t="s">
        <v>573</v>
      </c>
      <c r="B987" t="s">
        <v>163</v>
      </c>
      <c r="C987" t="str">
        <f>_xlfn.XLOOKUP(tbl_OrderProduct[[#This Row],[ProductID]],tbl_Product[ProductID],tbl_Product[Category])</f>
        <v>Party</v>
      </c>
      <c r="D987">
        <v>3</v>
      </c>
      <c r="E987" s="3">
        <f>_xlfn.XLOOKUP(tbl_OrderProduct[[#This Row],[ProductID]],tbl_Product[ProductID],tbl_Product[ListPrice])*tbl_OrderProduct[[#This Row],[Quantity]]</f>
        <v>114</v>
      </c>
      <c r="F987">
        <f>_xlfn.XLOOKUP(tbl_OrderProduct[[#This Row],[OrderID]],tbl_Order[OrderID],tbl_Order[Order Year])</f>
        <v>2018</v>
      </c>
      <c r="G987" t="str">
        <f>_xlfn.XLOOKUP(tbl_OrderProduct[[#This Row],[OrderID]],tbl_Order[OrderID],tbl_Order[Order Month Name])</f>
        <v>May</v>
      </c>
      <c r="H987" t="str">
        <f>_xlfn.XLOOKUP(tbl_OrderProduct[[#This Row],[ProductID]],tbl_Product[ProductID],tbl_Product[ProductName])</f>
        <v>Charts Against Humanity</v>
      </c>
      <c r="I987" t="str">
        <f>_xlfn.XLOOKUP(tbl_OrderProduct[[#This Row],[OrderID]],tbl_Order[OrderID],tbl_Order[CustomerID])</f>
        <v>CUST1110</v>
      </c>
    </row>
    <row r="988" spans="1:9" x14ac:dyDescent="0.4">
      <c r="A988" t="s">
        <v>574</v>
      </c>
      <c r="B988" t="s">
        <v>141</v>
      </c>
      <c r="C988" t="str">
        <f>_xlfn.XLOOKUP(tbl_OrderProduct[[#This Row],[ProductID]],tbl_Product[ProductID],tbl_Product[Category])</f>
        <v>Strategy</v>
      </c>
      <c r="D988">
        <v>2</v>
      </c>
      <c r="E988" s="3">
        <f>_xlfn.XLOOKUP(tbl_OrderProduct[[#This Row],[ProductID]],tbl_Product[ProductID],tbl_Product[ListPrice])*tbl_OrderProduct[[#This Row],[Quantity]]</f>
        <v>48</v>
      </c>
      <c r="F988">
        <f>_xlfn.XLOOKUP(tbl_OrderProduct[[#This Row],[OrderID]],tbl_Order[OrderID],tbl_Order[Order Year])</f>
        <v>2018</v>
      </c>
      <c r="G988" t="str">
        <f>_xlfn.XLOOKUP(tbl_OrderProduct[[#This Row],[OrderID]],tbl_Order[OrderID],tbl_Order[Order Month Name])</f>
        <v>May</v>
      </c>
      <c r="H988" t="str">
        <f>_xlfn.XLOOKUP(tbl_OrderProduct[[#This Row],[ProductID]],tbl_Product[ProductID],tbl_Product[ProductName])</f>
        <v>Wingspanalytics</v>
      </c>
      <c r="I988" t="str">
        <f>_xlfn.XLOOKUP(tbl_OrderProduct[[#This Row],[OrderID]],tbl_Order[OrderID],tbl_Order[CustomerID])</f>
        <v>CUST0082</v>
      </c>
    </row>
    <row r="989" spans="1:9" x14ac:dyDescent="0.4">
      <c r="A989" t="s">
        <v>574</v>
      </c>
      <c r="B989" t="s">
        <v>154</v>
      </c>
      <c r="C989" t="str">
        <f>_xlfn.XLOOKUP(tbl_OrderProduct[[#This Row],[ProductID]],tbl_Product[ProductID],tbl_Product[Category])</f>
        <v>Strategy</v>
      </c>
      <c r="D989">
        <v>2</v>
      </c>
      <c r="E989" s="3">
        <f>_xlfn.XLOOKUP(tbl_OrderProduct[[#This Row],[ProductID]],tbl_Product[ProductID],tbl_Product[ListPrice])*tbl_OrderProduct[[#This Row],[Quantity]]</f>
        <v>62</v>
      </c>
      <c r="F989">
        <f>_xlfn.XLOOKUP(tbl_OrderProduct[[#This Row],[OrderID]],tbl_Order[OrderID],tbl_Order[Order Year])</f>
        <v>2018</v>
      </c>
      <c r="G989" t="str">
        <f>_xlfn.XLOOKUP(tbl_OrderProduct[[#This Row],[OrderID]],tbl_Order[OrderID],tbl_Order[Order Month Name])</f>
        <v>May</v>
      </c>
      <c r="H989" t="str">
        <f>_xlfn.XLOOKUP(tbl_OrderProduct[[#This Row],[ProductID]],tbl_Product[ProductID],tbl_Product[ProductName])</f>
        <v>Roll for Regression</v>
      </c>
      <c r="I989" t="str">
        <f>_xlfn.XLOOKUP(tbl_OrderProduct[[#This Row],[OrderID]],tbl_Order[OrderID],tbl_Order[CustomerID])</f>
        <v>CUST0082</v>
      </c>
    </row>
    <row r="990" spans="1:9" x14ac:dyDescent="0.4">
      <c r="A990" t="s">
        <v>574</v>
      </c>
      <c r="B990" t="s">
        <v>11</v>
      </c>
      <c r="C990" t="str">
        <f>_xlfn.XLOOKUP(tbl_OrderProduct[[#This Row],[ProductID]],tbl_Product[ProductID],tbl_Product[Category])</f>
        <v>Adventure</v>
      </c>
      <c r="D990">
        <v>2</v>
      </c>
      <c r="E990" s="3">
        <f>_xlfn.XLOOKUP(tbl_OrderProduct[[#This Row],[ProductID]],tbl_Product[ProductID],tbl_Product[ListPrice])*tbl_OrderProduct[[#This Row],[Quantity]]</f>
        <v>39.9</v>
      </c>
      <c r="F990">
        <f>_xlfn.XLOOKUP(tbl_OrderProduct[[#This Row],[OrderID]],tbl_Order[OrderID],tbl_Order[Order Year])</f>
        <v>2018</v>
      </c>
      <c r="G990" t="str">
        <f>_xlfn.XLOOKUP(tbl_OrderProduct[[#This Row],[OrderID]],tbl_Order[OrderID],tbl_Order[Order Month Name])</f>
        <v>May</v>
      </c>
      <c r="H990" t="str">
        <f>_xlfn.XLOOKUP(tbl_OrderProduct[[#This Row],[ProductID]],tbl_Product[ProductID],tbl_Product[ProductName])</f>
        <v>Dungeons &amp; Datasets</v>
      </c>
      <c r="I990" t="str">
        <f>_xlfn.XLOOKUP(tbl_OrderProduct[[#This Row],[OrderID]],tbl_Order[OrderID],tbl_Order[CustomerID])</f>
        <v>CUST0082</v>
      </c>
    </row>
    <row r="991" spans="1:9" x14ac:dyDescent="0.4">
      <c r="A991" t="s">
        <v>574</v>
      </c>
      <c r="B991" t="s">
        <v>158</v>
      </c>
      <c r="C991" t="str">
        <f>_xlfn.XLOOKUP(tbl_OrderProduct[[#This Row],[ProductID]],tbl_Product[ProductID],tbl_Product[Category])</f>
        <v>Classic</v>
      </c>
      <c r="D991">
        <v>2</v>
      </c>
      <c r="E991" s="3">
        <f>_xlfn.XLOOKUP(tbl_OrderProduct[[#This Row],[ProductID]],tbl_Product[ProductID],tbl_Product[ListPrice])*tbl_OrderProduct[[#This Row],[Quantity]]</f>
        <v>90</v>
      </c>
      <c r="F991">
        <f>_xlfn.XLOOKUP(tbl_OrderProduct[[#This Row],[OrderID]],tbl_Order[OrderID],tbl_Order[Order Year])</f>
        <v>2018</v>
      </c>
      <c r="G991" t="str">
        <f>_xlfn.XLOOKUP(tbl_OrderProduct[[#This Row],[OrderID]],tbl_Order[OrderID],tbl_Order[Order Month Name])</f>
        <v>May</v>
      </c>
      <c r="H991" t="str">
        <f>_xlfn.XLOOKUP(tbl_OrderProduct[[#This Row],[ProductID]],tbl_Product[ProductID],tbl_Product[ProductName])</f>
        <v>Carcassone: Financial Quarters</v>
      </c>
      <c r="I991" t="str">
        <f>_xlfn.XLOOKUP(tbl_OrderProduct[[#This Row],[OrderID]],tbl_Order[OrderID],tbl_Order[CustomerID])</f>
        <v>CUST0082</v>
      </c>
    </row>
    <row r="992" spans="1:9" x14ac:dyDescent="0.4">
      <c r="A992" t="s">
        <v>574</v>
      </c>
      <c r="B992" t="s">
        <v>5</v>
      </c>
      <c r="C992" t="str">
        <f>_xlfn.XLOOKUP(tbl_OrderProduct[[#This Row],[ProductID]],tbl_Product[ProductID],tbl_Product[Category])</f>
        <v>Strategy</v>
      </c>
      <c r="D992">
        <v>1</v>
      </c>
      <c r="E992" s="3">
        <f>_xlfn.XLOOKUP(tbl_OrderProduct[[#This Row],[ProductID]],tbl_Product[ProductID],tbl_Product[ListPrice])*tbl_OrderProduct[[#This Row],[Quantity]]</f>
        <v>49.95</v>
      </c>
      <c r="F992">
        <f>_xlfn.XLOOKUP(tbl_OrderProduct[[#This Row],[OrderID]],tbl_Order[OrderID],tbl_Order[Order Year])</f>
        <v>2018</v>
      </c>
      <c r="G992" t="str">
        <f>_xlfn.XLOOKUP(tbl_OrderProduct[[#This Row],[OrderID]],tbl_Order[OrderID],tbl_Order[Order Month Name])</f>
        <v>May</v>
      </c>
      <c r="H992" t="str">
        <f>_xlfn.XLOOKUP(tbl_OrderProduct[[#This Row],[ProductID]],tbl_Product[ProductID],tbl_Product[ProductName])</f>
        <v>Power B.I. the Board Game</v>
      </c>
      <c r="I992" t="str">
        <f>_xlfn.XLOOKUP(tbl_OrderProduct[[#This Row],[OrderID]],tbl_Order[OrderID],tbl_Order[CustomerID])</f>
        <v>CUST0082</v>
      </c>
    </row>
    <row r="993" spans="1:9" x14ac:dyDescent="0.4">
      <c r="A993" t="s">
        <v>575</v>
      </c>
      <c r="B993" t="s">
        <v>5</v>
      </c>
      <c r="C993" t="str">
        <f>_xlfn.XLOOKUP(tbl_OrderProduct[[#This Row],[ProductID]],tbl_Product[ProductID],tbl_Product[Category])</f>
        <v>Strategy</v>
      </c>
      <c r="D993">
        <v>1</v>
      </c>
      <c r="E993" s="3">
        <f>_xlfn.XLOOKUP(tbl_OrderProduct[[#This Row],[ProductID]],tbl_Product[ProductID],tbl_Product[ListPrice])*tbl_OrderProduct[[#This Row],[Quantity]]</f>
        <v>49.95</v>
      </c>
      <c r="F993">
        <f>_xlfn.XLOOKUP(tbl_OrderProduct[[#This Row],[OrderID]],tbl_Order[OrderID],tbl_Order[Order Year])</f>
        <v>2018</v>
      </c>
      <c r="G993" t="str">
        <f>_xlfn.XLOOKUP(tbl_OrderProduct[[#This Row],[OrderID]],tbl_Order[OrderID],tbl_Order[Order Month Name])</f>
        <v>May</v>
      </c>
      <c r="H993" t="str">
        <f>_xlfn.XLOOKUP(tbl_OrderProduct[[#This Row],[ProductID]],tbl_Product[ProductID],tbl_Product[ProductName])</f>
        <v>Power B.I. the Board Game</v>
      </c>
      <c r="I993" t="str">
        <f>_xlfn.XLOOKUP(tbl_OrderProduct[[#This Row],[OrderID]],tbl_Order[OrderID],tbl_Order[CustomerID])</f>
        <v>CUST0154</v>
      </c>
    </row>
    <row r="994" spans="1:9" x14ac:dyDescent="0.4">
      <c r="A994" t="s">
        <v>576</v>
      </c>
      <c r="B994" t="s">
        <v>150</v>
      </c>
      <c r="C994" t="str">
        <f>_xlfn.XLOOKUP(tbl_OrderProduct[[#This Row],[ProductID]],tbl_Product[ProductID],tbl_Product[Category])</f>
        <v>Party</v>
      </c>
      <c r="D994">
        <v>3</v>
      </c>
      <c r="E994" s="3">
        <f>_xlfn.XLOOKUP(tbl_OrderProduct[[#This Row],[ProductID]],tbl_Product[ProductID],tbl_Product[ListPrice])*tbl_OrderProduct[[#This Row],[Quantity]]</f>
        <v>105</v>
      </c>
      <c r="F994">
        <f>_xlfn.XLOOKUP(tbl_OrderProduct[[#This Row],[OrderID]],tbl_Order[OrderID],tbl_Order[Order Year])</f>
        <v>2018</v>
      </c>
      <c r="G994" t="str">
        <f>_xlfn.XLOOKUP(tbl_OrderProduct[[#This Row],[OrderID]],tbl_Order[OrderID],tbl_Order[Order Month Name])</f>
        <v>May</v>
      </c>
      <c r="H994" t="str">
        <f>_xlfn.XLOOKUP(tbl_OrderProduct[[#This Row],[ProductID]],tbl_Product[ProductID],tbl_Product[ProductName])</f>
        <v>Data: The Resistance</v>
      </c>
      <c r="I994" t="str">
        <f>_xlfn.XLOOKUP(tbl_OrderProduct[[#This Row],[OrderID]],tbl_Order[OrderID],tbl_Order[CustomerID])</f>
        <v>CUST0781</v>
      </c>
    </row>
    <row r="995" spans="1:9" x14ac:dyDescent="0.4">
      <c r="A995" t="s">
        <v>576</v>
      </c>
      <c r="B995" t="s">
        <v>8</v>
      </c>
      <c r="C995" t="str">
        <f>_xlfn.XLOOKUP(tbl_OrderProduct[[#This Row],[ProductID]],tbl_Product[ProductID],tbl_Product[Category])</f>
        <v>Adventure</v>
      </c>
      <c r="D995">
        <v>1</v>
      </c>
      <c r="E995" s="3">
        <f>_xlfn.XLOOKUP(tbl_OrderProduct[[#This Row],[ProductID]],tbl_Product[ProductID],tbl_Product[ListPrice])*tbl_OrderProduct[[#This Row],[Quantity]]</f>
        <v>54.5</v>
      </c>
      <c r="F995">
        <f>_xlfn.XLOOKUP(tbl_OrderProduct[[#This Row],[OrderID]],tbl_Order[OrderID],tbl_Order[Order Year])</f>
        <v>2018</v>
      </c>
      <c r="G995" t="str">
        <f>_xlfn.XLOOKUP(tbl_OrderProduct[[#This Row],[OrderID]],tbl_Order[OrderID],tbl_Order[Order Month Name])</f>
        <v>May</v>
      </c>
      <c r="H995" t="str">
        <f>_xlfn.XLOOKUP(tbl_OrderProduct[[#This Row],[ProductID]],tbl_Product[ProductID],tbl_Product[ProductName])</f>
        <v>Spreadsheets &amp; Sidequests</v>
      </c>
      <c r="I995" t="str">
        <f>_xlfn.XLOOKUP(tbl_OrderProduct[[#This Row],[OrderID]],tbl_Order[OrderID],tbl_Order[CustomerID])</f>
        <v>CUST0781</v>
      </c>
    </row>
    <row r="996" spans="1:9" x14ac:dyDescent="0.4">
      <c r="A996" t="s">
        <v>577</v>
      </c>
      <c r="B996" t="s">
        <v>145</v>
      </c>
      <c r="C996" t="str">
        <f>_xlfn.XLOOKUP(tbl_OrderProduct[[#This Row],[ProductID]],tbl_Product[ProductID],tbl_Product[Category])</f>
        <v>Adventure</v>
      </c>
      <c r="D996">
        <v>1</v>
      </c>
      <c r="E996" s="3">
        <f>_xlfn.XLOOKUP(tbl_OrderProduct[[#This Row],[ProductID]],tbl_Product[ProductID],tbl_Product[ListPrice])*tbl_OrderProduct[[#This Row],[Quantity]]</f>
        <v>40.5</v>
      </c>
      <c r="F996">
        <f>_xlfn.XLOOKUP(tbl_OrderProduct[[#This Row],[OrderID]],tbl_Order[OrderID],tbl_Order[Order Year])</f>
        <v>2018</v>
      </c>
      <c r="G996" t="str">
        <f>_xlfn.XLOOKUP(tbl_OrderProduct[[#This Row],[OrderID]],tbl_Order[OrderID],tbl_Order[Order Month Name])</f>
        <v>May</v>
      </c>
      <c r="H996" t="str">
        <f>_xlfn.XLOOKUP(tbl_OrderProduct[[#This Row],[ProductID]],tbl_Product[ProductID],tbl_Product[ProductName])</f>
        <v>Audit Call of Cthulhu</v>
      </c>
      <c r="I996" t="str">
        <f>_xlfn.XLOOKUP(tbl_OrderProduct[[#This Row],[OrderID]],tbl_Order[OrderID],tbl_Order[CustomerID])</f>
        <v>CUST1147</v>
      </c>
    </row>
    <row r="997" spans="1:9" x14ac:dyDescent="0.4">
      <c r="A997" t="s">
        <v>577</v>
      </c>
      <c r="B997" t="s">
        <v>150</v>
      </c>
      <c r="C997" t="str">
        <f>_xlfn.XLOOKUP(tbl_OrderProduct[[#This Row],[ProductID]],tbl_Product[ProductID],tbl_Product[Category])</f>
        <v>Party</v>
      </c>
      <c r="D997">
        <v>1</v>
      </c>
      <c r="E997" s="3">
        <f>_xlfn.XLOOKUP(tbl_OrderProduct[[#This Row],[ProductID]],tbl_Product[ProductID],tbl_Product[ListPrice])*tbl_OrderProduct[[#This Row],[Quantity]]</f>
        <v>35</v>
      </c>
      <c r="F997">
        <f>_xlfn.XLOOKUP(tbl_OrderProduct[[#This Row],[OrderID]],tbl_Order[OrderID],tbl_Order[Order Year])</f>
        <v>2018</v>
      </c>
      <c r="G997" t="str">
        <f>_xlfn.XLOOKUP(tbl_OrderProduct[[#This Row],[OrderID]],tbl_Order[OrderID],tbl_Order[Order Month Name])</f>
        <v>May</v>
      </c>
      <c r="H997" t="str">
        <f>_xlfn.XLOOKUP(tbl_OrderProduct[[#This Row],[ProductID]],tbl_Product[ProductID],tbl_Product[ProductName])</f>
        <v>Data: The Resistance</v>
      </c>
      <c r="I997" t="str">
        <f>_xlfn.XLOOKUP(tbl_OrderProduct[[#This Row],[OrderID]],tbl_Order[OrderID],tbl_Order[CustomerID])</f>
        <v>CUST1147</v>
      </c>
    </row>
    <row r="998" spans="1:9" x14ac:dyDescent="0.4">
      <c r="A998" t="s">
        <v>577</v>
      </c>
      <c r="B998" t="s">
        <v>131</v>
      </c>
      <c r="C998" t="str">
        <f>_xlfn.XLOOKUP(tbl_OrderProduct[[#This Row],[ProductID]],tbl_Product[ProductID],tbl_Product[Category])</f>
        <v>Strategy</v>
      </c>
      <c r="D998">
        <v>1</v>
      </c>
      <c r="E998" s="3">
        <f>_xlfn.XLOOKUP(tbl_OrderProduct[[#This Row],[ProductID]],tbl_Product[ProductID],tbl_Product[ListPrice])*tbl_OrderProduct[[#This Row],[Quantity]]</f>
        <v>49</v>
      </c>
      <c r="F998">
        <f>_xlfn.XLOOKUP(tbl_OrderProduct[[#This Row],[OrderID]],tbl_Order[OrderID],tbl_Order[Order Year])</f>
        <v>2018</v>
      </c>
      <c r="G998" t="str">
        <f>_xlfn.XLOOKUP(tbl_OrderProduct[[#This Row],[OrderID]],tbl_Order[OrderID],tbl_Order[Order Month Name])</f>
        <v>May</v>
      </c>
      <c r="H998" t="str">
        <f>_xlfn.XLOOKUP(tbl_OrderProduct[[#This Row],[ProductID]],tbl_Product[ProductID],tbl_Product[ProductName])</f>
        <v>7 Chart Wonders</v>
      </c>
      <c r="I998" t="str">
        <f>_xlfn.XLOOKUP(tbl_OrderProduct[[#This Row],[OrderID]],tbl_Order[OrderID],tbl_Order[CustomerID])</f>
        <v>CUST1147</v>
      </c>
    </row>
    <row r="999" spans="1:9" x14ac:dyDescent="0.4">
      <c r="A999" t="s">
        <v>578</v>
      </c>
      <c r="B999" t="s">
        <v>4</v>
      </c>
      <c r="C999" t="str">
        <f>_xlfn.XLOOKUP(tbl_OrderProduct[[#This Row],[ProductID]],tbl_Product[ProductID],tbl_Product[Category])</f>
        <v>Strategy</v>
      </c>
      <c r="D999">
        <v>2</v>
      </c>
      <c r="E999" s="3">
        <f>_xlfn.XLOOKUP(tbl_OrderProduct[[#This Row],[ProductID]],tbl_Product[ProductID],tbl_Product[ListPrice])*tbl_OrderProduct[[#This Row],[Quantity]]</f>
        <v>69.98</v>
      </c>
      <c r="F999">
        <f>_xlfn.XLOOKUP(tbl_OrderProduct[[#This Row],[OrderID]],tbl_Order[OrderID],tbl_Order[Order Year])</f>
        <v>2018</v>
      </c>
      <c r="G999" t="str">
        <f>_xlfn.XLOOKUP(tbl_OrderProduct[[#This Row],[OrderID]],tbl_Order[OrderID],tbl_Order[Order Month Name])</f>
        <v>May</v>
      </c>
      <c r="H999" t="str">
        <f>_xlfn.XLOOKUP(tbl_OrderProduct[[#This Row],[ProductID]],tbl_Product[ProductID],tbl_Product[ProductName])</f>
        <v>Root Cause Analysis</v>
      </c>
      <c r="I999" t="str">
        <f>_xlfn.XLOOKUP(tbl_OrderProduct[[#This Row],[OrderID]],tbl_Order[OrderID],tbl_Order[CustomerID])</f>
        <v>CUST0872</v>
      </c>
    </row>
    <row r="1000" spans="1:9" x14ac:dyDescent="0.4">
      <c r="A1000" t="s">
        <v>578</v>
      </c>
      <c r="B1000" t="s">
        <v>7</v>
      </c>
      <c r="C1000" t="str">
        <f>_xlfn.XLOOKUP(tbl_OrderProduct[[#This Row],[ProductID]],tbl_Product[ProductID],tbl_Product[Category])</f>
        <v>Strategy</v>
      </c>
      <c r="D1000">
        <v>1</v>
      </c>
      <c r="E1000" s="3">
        <f>_xlfn.XLOOKUP(tbl_OrderProduct[[#This Row],[ProductID]],tbl_Product[ProductID],tbl_Product[ListPrice])*tbl_OrderProduct[[#This Row],[Quantity]]</f>
        <v>53</v>
      </c>
      <c r="F1000">
        <f>_xlfn.XLOOKUP(tbl_OrderProduct[[#This Row],[OrderID]],tbl_Order[OrderID],tbl_Order[Order Year])</f>
        <v>2018</v>
      </c>
      <c r="G1000" t="str">
        <f>_xlfn.XLOOKUP(tbl_OrderProduct[[#This Row],[OrderID]],tbl_Order[OrderID],tbl_Order[Order Month Name])</f>
        <v>May</v>
      </c>
      <c r="H1000" t="str">
        <f>_xlfn.XLOOKUP(tbl_OrderProduct[[#This Row],[ProductID]],tbl_Product[ProductID],tbl_Product[ProductName])</f>
        <v>Evercell</v>
      </c>
      <c r="I1000" t="str">
        <f>_xlfn.XLOOKUP(tbl_OrderProduct[[#This Row],[OrderID]],tbl_Order[OrderID],tbl_Order[CustomerID])</f>
        <v>CUST0872</v>
      </c>
    </row>
    <row r="1001" spans="1:9" x14ac:dyDescent="0.4">
      <c r="A1001" t="s">
        <v>578</v>
      </c>
      <c r="B1001" t="s">
        <v>133</v>
      </c>
      <c r="C1001" t="str">
        <f>_xlfn.XLOOKUP(tbl_OrderProduct[[#This Row],[ProductID]],tbl_Product[ProductID],tbl_Product[Category])</f>
        <v>Adventure</v>
      </c>
      <c r="D1001">
        <v>2</v>
      </c>
      <c r="E1001" s="3">
        <f>_xlfn.XLOOKUP(tbl_OrderProduct[[#This Row],[ProductID]],tbl_Product[ProductID],tbl_Product[ListPrice])*tbl_OrderProduct[[#This Row],[Quantity]]</f>
        <v>47.9</v>
      </c>
      <c r="F1001">
        <f>_xlfn.XLOOKUP(tbl_OrderProduct[[#This Row],[OrderID]],tbl_Order[OrderID],tbl_Order[Order Year])</f>
        <v>2018</v>
      </c>
      <c r="G1001" t="str">
        <f>_xlfn.XLOOKUP(tbl_OrderProduct[[#This Row],[OrderID]],tbl_Order[OrderID],tbl_Order[Order Month Name])</f>
        <v>May</v>
      </c>
      <c r="H1001" t="str">
        <f>_xlfn.XLOOKUP(tbl_OrderProduct[[#This Row],[ProductID]],tbl_Product[ProductID],tbl_Product[ProductName])</f>
        <v>DataCraft: Fields &amp; Measures</v>
      </c>
      <c r="I1001" t="str">
        <f>_xlfn.XLOOKUP(tbl_OrderProduct[[#This Row],[OrderID]],tbl_Order[OrderID],tbl_Order[CustomerID])</f>
        <v>CUST0872</v>
      </c>
    </row>
    <row r="1002" spans="1:9" x14ac:dyDescent="0.4">
      <c r="A1002" t="s">
        <v>578</v>
      </c>
      <c r="B1002" t="s">
        <v>156</v>
      </c>
      <c r="C1002" t="str">
        <f>_xlfn.XLOOKUP(tbl_OrderProduct[[#This Row],[ProductID]],tbl_Product[ProductID],tbl_Product[Category])</f>
        <v>Strategy</v>
      </c>
      <c r="D1002">
        <v>1</v>
      </c>
      <c r="E1002" s="3">
        <f>_xlfn.XLOOKUP(tbl_OrderProduct[[#This Row],[ProductID]],tbl_Product[ProductID],tbl_Product[ListPrice])*tbl_OrderProduct[[#This Row],[Quantity]]</f>
        <v>40.99</v>
      </c>
      <c r="F1002">
        <f>_xlfn.XLOOKUP(tbl_OrderProduct[[#This Row],[OrderID]],tbl_Order[OrderID],tbl_Order[Order Year])</f>
        <v>2018</v>
      </c>
      <c r="G1002" t="str">
        <f>_xlfn.XLOOKUP(tbl_OrderProduct[[#This Row],[OrderID]],tbl_Order[OrderID],tbl_Order[Order Month Name])</f>
        <v>May</v>
      </c>
      <c r="H1002" t="str">
        <f>_xlfn.XLOOKUP(tbl_OrderProduct[[#This Row],[ProductID]],tbl_Product[ProductID],tbl_Product[ProductName])</f>
        <v>Cells of Caledonia</v>
      </c>
      <c r="I1002" t="str">
        <f>_xlfn.XLOOKUP(tbl_OrderProduct[[#This Row],[OrderID]],tbl_Order[OrderID],tbl_Order[CustomerID])</f>
        <v>CUST0872</v>
      </c>
    </row>
    <row r="1003" spans="1:9" x14ac:dyDescent="0.4">
      <c r="A1003" t="s">
        <v>579</v>
      </c>
      <c r="B1003" t="s">
        <v>132</v>
      </c>
      <c r="C1003" t="str">
        <f>_xlfn.XLOOKUP(tbl_OrderProduct[[#This Row],[ProductID]],tbl_Product[ProductID],tbl_Product[Category])</f>
        <v>Strategy</v>
      </c>
      <c r="D1003">
        <v>1</v>
      </c>
      <c r="E1003" s="3">
        <f>_xlfn.XLOOKUP(tbl_OrderProduct[[#This Row],[ProductID]],tbl_Product[ProductID],tbl_Product[ListPrice])*tbl_OrderProduct[[#This Row],[Quantity]]</f>
        <v>16.5</v>
      </c>
      <c r="F1003">
        <f>_xlfn.XLOOKUP(tbl_OrderProduct[[#This Row],[OrderID]],tbl_Order[OrderID],tbl_Order[Order Year])</f>
        <v>2018</v>
      </c>
      <c r="G1003" t="str">
        <f>_xlfn.XLOOKUP(tbl_OrderProduct[[#This Row],[OrderID]],tbl_Order[OrderID],tbl_Order[Order Month Name])</f>
        <v>May</v>
      </c>
      <c r="H1003" t="str">
        <f>_xlfn.XLOOKUP(tbl_OrderProduct[[#This Row],[ProductID]],tbl_Product[ProductID],tbl_Product[ProductName])</f>
        <v>Pax Excel</v>
      </c>
      <c r="I1003" t="str">
        <f>_xlfn.XLOOKUP(tbl_OrderProduct[[#This Row],[OrderID]],tbl_Order[OrderID],tbl_Order[CustomerID])</f>
        <v>CUST0650</v>
      </c>
    </row>
    <row r="1004" spans="1:9" x14ac:dyDescent="0.4">
      <c r="A1004" t="s">
        <v>580</v>
      </c>
      <c r="B1004" t="s">
        <v>136</v>
      </c>
      <c r="C1004" t="str">
        <f>_xlfn.XLOOKUP(tbl_OrderProduct[[#This Row],[ProductID]],tbl_Product[ProductID],tbl_Product[Category])</f>
        <v>Party</v>
      </c>
      <c r="D1004">
        <v>1</v>
      </c>
      <c r="E1004" s="3">
        <f>_xlfn.XLOOKUP(tbl_OrderProduct[[#This Row],[ProductID]],tbl_Product[ProductID],tbl_Product[ListPrice])*tbl_OrderProduct[[#This Row],[Quantity]]</f>
        <v>33</v>
      </c>
      <c r="F1004">
        <f>_xlfn.XLOOKUP(tbl_OrderProduct[[#This Row],[OrderID]],tbl_Order[OrderID],tbl_Order[Order Year])</f>
        <v>2018</v>
      </c>
      <c r="G1004" t="str">
        <f>_xlfn.XLOOKUP(tbl_OrderProduct[[#This Row],[OrderID]],tbl_Order[OrderID],tbl_Order[Order Month Name])</f>
        <v>May</v>
      </c>
      <c r="H1004" t="str">
        <f>_xlfn.XLOOKUP(tbl_OrderProduct[[#This Row],[ProductID]],tbl_Product[ProductID],tbl_Product[ProductName])</f>
        <v>Don't Split the Data</v>
      </c>
      <c r="I1004" t="str">
        <f>_xlfn.XLOOKUP(tbl_OrderProduct[[#This Row],[OrderID]],tbl_Order[OrderID],tbl_Order[CustomerID])</f>
        <v>CUST0089</v>
      </c>
    </row>
    <row r="1005" spans="1:9" x14ac:dyDescent="0.4">
      <c r="A1005" t="s">
        <v>580</v>
      </c>
      <c r="B1005" t="s">
        <v>147</v>
      </c>
      <c r="C1005" t="str">
        <f>_xlfn.XLOOKUP(tbl_OrderProduct[[#This Row],[ProductID]],tbl_Product[ProductID],tbl_Product[Category])</f>
        <v>Classic</v>
      </c>
      <c r="D1005">
        <v>2</v>
      </c>
      <c r="E1005" s="3">
        <f>_xlfn.XLOOKUP(tbl_OrderProduct[[#This Row],[ProductID]],tbl_Product[ProductID],tbl_Product[ListPrice])*tbl_OrderProduct[[#This Row],[Quantity]]</f>
        <v>81.900000000000006</v>
      </c>
      <c r="F1005">
        <f>_xlfn.XLOOKUP(tbl_OrderProduct[[#This Row],[OrderID]],tbl_Order[OrderID],tbl_Order[Order Year])</f>
        <v>2018</v>
      </c>
      <c r="G1005" t="str">
        <f>_xlfn.XLOOKUP(tbl_OrderProduct[[#This Row],[OrderID]],tbl_Order[OrderID],tbl_Order[Order Month Name])</f>
        <v>May</v>
      </c>
      <c r="H1005" t="str">
        <f>_xlfn.XLOOKUP(tbl_OrderProduct[[#This Row],[ProductID]],tbl_Product[ProductID],tbl_Product[ProductName])</f>
        <v>Formula Scrabble</v>
      </c>
      <c r="I1005" t="str">
        <f>_xlfn.XLOOKUP(tbl_OrderProduct[[#This Row],[OrderID]],tbl_Order[OrderID],tbl_Order[CustomerID])</f>
        <v>CUST0089</v>
      </c>
    </row>
    <row r="1006" spans="1:9" x14ac:dyDescent="0.4">
      <c r="A1006" t="s">
        <v>580</v>
      </c>
      <c r="B1006" t="s">
        <v>9</v>
      </c>
      <c r="C1006" t="str">
        <f>_xlfn.XLOOKUP(tbl_OrderProduct[[#This Row],[ProductID]],tbl_Product[ProductID],tbl_Product[Category])</f>
        <v>Strategy</v>
      </c>
      <c r="D1006">
        <v>1</v>
      </c>
      <c r="E1006" s="3">
        <f>_xlfn.XLOOKUP(tbl_OrderProduct[[#This Row],[ProductID]],tbl_Product[ProductID],tbl_Product[ListPrice])*tbl_OrderProduct[[#This Row],[Quantity]]</f>
        <v>73.95</v>
      </c>
      <c r="F1006">
        <f>_xlfn.XLOOKUP(tbl_OrderProduct[[#This Row],[OrderID]],tbl_Order[OrderID],tbl_Order[Order Year])</f>
        <v>2018</v>
      </c>
      <c r="G1006" t="str">
        <f>_xlfn.XLOOKUP(tbl_OrderProduct[[#This Row],[OrderID]],tbl_Order[OrderID],tbl_Order[Order Month Name])</f>
        <v>May</v>
      </c>
      <c r="H1006" t="str">
        <f>_xlfn.XLOOKUP(tbl_OrderProduct[[#This Row],[ProductID]],tbl_Product[ProductID],tbl_Product[ProductName])</f>
        <v>Tiny Epic Formulas</v>
      </c>
      <c r="I1006" t="str">
        <f>_xlfn.XLOOKUP(tbl_OrderProduct[[#This Row],[OrderID]],tbl_Order[OrderID],tbl_Order[CustomerID])</f>
        <v>CUST0089</v>
      </c>
    </row>
    <row r="1007" spans="1:9" x14ac:dyDescent="0.4">
      <c r="A1007" t="s">
        <v>581</v>
      </c>
      <c r="B1007" t="s">
        <v>145</v>
      </c>
      <c r="C1007" t="str">
        <f>_xlfn.XLOOKUP(tbl_OrderProduct[[#This Row],[ProductID]],tbl_Product[ProductID],tbl_Product[Category])</f>
        <v>Adventure</v>
      </c>
      <c r="D1007">
        <v>2</v>
      </c>
      <c r="E1007" s="3">
        <f>_xlfn.XLOOKUP(tbl_OrderProduct[[#This Row],[ProductID]],tbl_Product[ProductID],tbl_Product[ListPrice])*tbl_OrderProduct[[#This Row],[Quantity]]</f>
        <v>81</v>
      </c>
      <c r="F1007">
        <f>_xlfn.XLOOKUP(tbl_OrderProduct[[#This Row],[OrderID]],tbl_Order[OrderID],tbl_Order[Order Year])</f>
        <v>2018</v>
      </c>
      <c r="G1007" t="str">
        <f>_xlfn.XLOOKUP(tbl_OrderProduct[[#This Row],[OrderID]],tbl_Order[OrderID],tbl_Order[Order Month Name])</f>
        <v>May</v>
      </c>
      <c r="H1007" t="str">
        <f>_xlfn.XLOOKUP(tbl_OrderProduct[[#This Row],[ProductID]],tbl_Product[ProductID],tbl_Product[ProductName])</f>
        <v>Audit Call of Cthulhu</v>
      </c>
      <c r="I1007" t="str">
        <f>_xlfn.XLOOKUP(tbl_OrderProduct[[#This Row],[OrderID]],tbl_Order[OrderID],tbl_Order[CustomerID])</f>
        <v>CUST0063</v>
      </c>
    </row>
    <row r="1008" spans="1:9" x14ac:dyDescent="0.4">
      <c r="A1008" t="s">
        <v>581</v>
      </c>
      <c r="B1008" t="s">
        <v>142</v>
      </c>
      <c r="C1008" t="str">
        <f>_xlfn.XLOOKUP(tbl_OrderProduct[[#This Row],[ProductID]],tbl_Product[ProductID],tbl_Product[Category])</f>
        <v>Classic</v>
      </c>
      <c r="D1008">
        <v>1</v>
      </c>
      <c r="E1008" s="3">
        <f>_xlfn.XLOOKUP(tbl_OrderProduct[[#This Row],[ProductID]],tbl_Product[ProductID],tbl_Product[ListPrice])*tbl_OrderProduct[[#This Row],[Quantity]]</f>
        <v>49.49</v>
      </c>
      <c r="F1008">
        <f>_xlfn.XLOOKUP(tbl_OrderProduct[[#This Row],[OrderID]],tbl_Order[OrderID],tbl_Order[Order Year])</f>
        <v>2018</v>
      </c>
      <c r="G1008" t="str">
        <f>_xlfn.XLOOKUP(tbl_OrderProduct[[#This Row],[OrderID]],tbl_Order[OrderID],tbl_Order[Order Month Name])</f>
        <v>May</v>
      </c>
      <c r="H1008" t="str">
        <f>_xlfn.XLOOKUP(tbl_OrderProduct[[#This Row],[ProductID]],tbl_Product[ProductID],tbl_Product[ProductName])</f>
        <v>Don't Wake the Stakeholders</v>
      </c>
      <c r="I1008" t="str">
        <f>_xlfn.XLOOKUP(tbl_OrderProduct[[#This Row],[OrderID]],tbl_Order[OrderID],tbl_Order[CustomerID])</f>
        <v>CUST0063</v>
      </c>
    </row>
    <row r="1009" spans="1:9" x14ac:dyDescent="0.4">
      <c r="A1009" t="s">
        <v>582</v>
      </c>
      <c r="B1009" t="s">
        <v>145</v>
      </c>
      <c r="C1009" t="str">
        <f>_xlfn.XLOOKUP(tbl_OrderProduct[[#This Row],[ProductID]],tbl_Product[ProductID],tbl_Product[Category])</f>
        <v>Adventure</v>
      </c>
      <c r="D1009">
        <v>1</v>
      </c>
      <c r="E1009" s="3">
        <f>_xlfn.XLOOKUP(tbl_OrderProduct[[#This Row],[ProductID]],tbl_Product[ProductID],tbl_Product[ListPrice])*tbl_OrderProduct[[#This Row],[Quantity]]</f>
        <v>40.5</v>
      </c>
      <c r="F1009">
        <f>_xlfn.XLOOKUP(tbl_OrderProduct[[#This Row],[OrderID]],tbl_Order[OrderID],tbl_Order[Order Year])</f>
        <v>2018</v>
      </c>
      <c r="G1009" t="str">
        <f>_xlfn.XLOOKUP(tbl_OrderProduct[[#This Row],[OrderID]],tbl_Order[OrderID],tbl_Order[Order Month Name])</f>
        <v>May</v>
      </c>
      <c r="H1009" t="str">
        <f>_xlfn.XLOOKUP(tbl_OrderProduct[[#This Row],[ProductID]],tbl_Product[ProductID],tbl_Product[ProductName])</f>
        <v>Audit Call of Cthulhu</v>
      </c>
      <c r="I1009" t="str">
        <f>_xlfn.XLOOKUP(tbl_OrderProduct[[#This Row],[OrderID]],tbl_Order[OrderID],tbl_Order[CustomerID])</f>
        <v>CUST0760</v>
      </c>
    </row>
    <row r="1010" spans="1:9" x14ac:dyDescent="0.4">
      <c r="A1010" t="s">
        <v>582</v>
      </c>
      <c r="B1010" t="s">
        <v>5</v>
      </c>
      <c r="C1010" t="str">
        <f>_xlfn.XLOOKUP(tbl_OrderProduct[[#This Row],[ProductID]],tbl_Product[ProductID],tbl_Product[Category])</f>
        <v>Strategy</v>
      </c>
      <c r="D1010">
        <v>1</v>
      </c>
      <c r="E1010" s="3">
        <f>_xlfn.XLOOKUP(tbl_OrderProduct[[#This Row],[ProductID]],tbl_Product[ProductID],tbl_Product[ListPrice])*tbl_OrderProduct[[#This Row],[Quantity]]</f>
        <v>49.95</v>
      </c>
      <c r="F1010">
        <f>_xlfn.XLOOKUP(tbl_OrderProduct[[#This Row],[OrderID]],tbl_Order[OrderID],tbl_Order[Order Year])</f>
        <v>2018</v>
      </c>
      <c r="G1010" t="str">
        <f>_xlfn.XLOOKUP(tbl_OrderProduct[[#This Row],[OrderID]],tbl_Order[OrderID],tbl_Order[Order Month Name])</f>
        <v>May</v>
      </c>
      <c r="H1010" t="str">
        <f>_xlfn.XLOOKUP(tbl_OrderProduct[[#This Row],[ProductID]],tbl_Product[ProductID],tbl_Product[ProductName])</f>
        <v>Power B.I. the Board Game</v>
      </c>
      <c r="I1010" t="str">
        <f>_xlfn.XLOOKUP(tbl_OrderProduct[[#This Row],[OrderID]],tbl_Order[OrderID],tbl_Order[CustomerID])</f>
        <v>CUST0760</v>
      </c>
    </row>
    <row r="1011" spans="1:9" x14ac:dyDescent="0.4">
      <c r="A1011" t="s">
        <v>583</v>
      </c>
      <c r="B1011" t="s">
        <v>135</v>
      </c>
      <c r="C1011" t="str">
        <f>_xlfn.XLOOKUP(tbl_OrderProduct[[#This Row],[ProductID]],tbl_Product[ProductID],tbl_Product[Category])</f>
        <v>Classic</v>
      </c>
      <c r="D1011">
        <v>1</v>
      </c>
      <c r="E1011" s="3">
        <f>_xlfn.XLOOKUP(tbl_OrderProduct[[#This Row],[ProductID]],tbl_Product[ProductID],tbl_Product[ListPrice])*tbl_OrderProduct[[#This Row],[Quantity]]</f>
        <v>16.989999999999998</v>
      </c>
      <c r="F1011">
        <f>_xlfn.XLOOKUP(tbl_OrderProduct[[#This Row],[OrderID]],tbl_Order[OrderID],tbl_Order[Order Year])</f>
        <v>2018</v>
      </c>
      <c r="G1011" t="str">
        <f>_xlfn.XLOOKUP(tbl_OrderProduct[[#This Row],[OrderID]],tbl_Order[OrderID],tbl_Order[Order Month Name])</f>
        <v>May</v>
      </c>
      <c r="H1011" t="str">
        <f>_xlfn.XLOOKUP(tbl_OrderProduct[[#This Row],[ProductID]],tbl_Product[ProductID],tbl_Product[ProductName])</f>
        <v>Monopoly: Pivot Table Edition</v>
      </c>
      <c r="I1011" t="str">
        <f>_xlfn.XLOOKUP(tbl_OrderProduct[[#This Row],[OrderID]],tbl_Order[OrderID],tbl_Order[CustomerID])</f>
        <v>CUST0113</v>
      </c>
    </row>
    <row r="1012" spans="1:9" x14ac:dyDescent="0.4">
      <c r="A1012" t="s">
        <v>583</v>
      </c>
      <c r="B1012" t="s">
        <v>146</v>
      </c>
      <c r="C1012" t="str">
        <f>_xlfn.XLOOKUP(tbl_OrderProduct[[#This Row],[ProductID]],tbl_Product[ProductID],tbl_Product[Category])</f>
        <v>Strategy</v>
      </c>
      <c r="D1012">
        <v>1</v>
      </c>
      <c r="E1012" s="3">
        <f>_xlfn.XLOOKUP(tbl_OrderProduct[[#This Row],[ProductID]],tbl_Product[ProductID],tbl_Product[ListPrice])*tbl_OrderProduct[[#This Row],[Quantity]]</f>
        <v>49.49</v>
      </c>
      <c r="F1012">
        <f>_xlfn.XLOOKUP(tbl_OrderProduct[[#This Row],[OrderID]],tbl_Order[OrderID],tbl_Order[Order Year])</f>
        <v>2018</v>
      </c>
      <c r="G1012" t="str">
        <f>_xlfn.XLOOKUP(tbl_OrderProduct[[#This Row],[OrderID]],tbl_Order[OrderID],tbl_Order[Order Month Name])</f>
        <v>May</v>
      </c>
      <c r="H1012" t="str">
        <f>_xlfn.XLOOKUP(tbl_OrderProduct[[#This Row],[ProductID]],tbl_Product[ProductID],tbl_Product[ProductName])</f>
        <v>Terraforming Tableau</v>
      </c>
      <c r="I1012" t="str">
        <f>_xlfn.XLOOKUP(tbl_OrderProduct[[#This Row],[OrderID]],tbl_Order[OrderID],tbl_Order[CustomerID])</f>
        <v>CUST0113</v>
      </c>
    </row>
    <row r="1013" spans="1:9" x14ac:dyDescent="0.4">
      <c r="A1013" t="s">
        <v>583</v>
      </c>
      <c r="B1013" t="s">
        <v>10</v>
      </c>
      <c r="C1013" t="str">
        <f>_xlfn.XLOOKUP(tbl_OrderProduct[[#This Row],[ProductID]],tbl_Product[ProductID],tbl_Product[Category])</f>
        <v>Party</v>
      </c>
      <c r="D1013">
        <v>1</v>
      </c>
      <c r="E1013" s="3">
        <f>_xlfn.XLOOKUP(tbl_OrderProduct[[#This Row],[ProductID]],tbl_Product[ProductID],tbl_Product[ListPrice])*tbl_OrderProduct[[#This Row],[Quantity]]</f>
        <v>49</v>
      </c>
      <c r="F1013">
        <f>_xlfn.XLOOKUP(tbl_OrderProduct[[#This Row],[OrderID]],tbl_Order[OrderID],tbl_Order[Order Year])</f>
        <v>2018</v>
      </c>
      <c r="G1013" t="str">
        <f>_xlfn.XLOOKUP(tbl_OrderProduct[[#This Row],[OrderID]],tbl_Order[OrderID],tbl_Order[Order Month Name])</f>
        <v>May</v>
      </c>
      <c r="H1013" t="str">
        <f>_xlfn.XLOOKUP(tbl_OrderProduct[[#This Row],[ProductID]],tbl_Product[ProductID],tbl_Product[ProductName])</f>
        <v>Pivot or Perish</v>
      </c>
      <c r="I1013" t="str">
        <f>_xlfn.XLOOKUP(tbl_OrderProduct[[#This Row],[OrderID]],tbl_Order[OrderID],tbl_Order[CustomerID])</f>
        <v>CUST0113</v>
      </c>
    </row>
    <row r="1014" spans="1:9" x14ac:dyDescent="0.4">
      <c r="A1014" t="s">
        <v>583</v>
      </c>
      <c r="B1014" t="s">
        <v>156</v>
      </c>
      <c r="C1014" t="str">
        <f>_xlfn.XLOOKUP(tbl_OrderProduct[[#This Row],[ProductID]],tbl_Product[ProductID],tbl_Product[Category])</f>
        <v>Strategy</v>
      </c>
      <c r="D1014">
        <v>1</v>
      </c>
      <c r="E1014" s="3">
        <f>_xlfn.XLOOKUP(tbl_OrderProduct[[#This Row],[ProductID]],tbl_Product[ProductID],tbl_Product[ListPrice])*tbl_OrderProduct[[#This Row],[Quantity]]</f>
        <v>40.99</v>
      </c>
      <c r="F1014">
        <f>_xlfn.XLOOKUP(tbl_OrderProduct[[#This Row],[OrderID]],tbl_Order[OrderID],tbl_Order[Order Year])</f>
        <v>2018</v>
      </c>
      <c r="G1014" t="str">
        <f>_xlfn.XLOOKUP(tbl_OrderProduct[[#This Row],[OrderID]],tbl_Order[OrderID],tbl_Order[Order Month Name])</f>
        <v>May</v>
      </c>
      <c r="H1014" t="str">
        <f>_xlfn.XLOOKUP(tbl_OrderProduct[[#This Row],[ProductID]],tbl_Product[ProductID],tbl_Product[ProductName])</f>
        <v>Cells of Caledonia</v>
      </c>
      <c r="I1014" t="str">
        <f>_xlfn.XLOOKUP(tbl_OrderProduct[[#This Row],[OrderID]],tbl_Order[OrderID],tbl_Order[CustomerID])</f>
        <v>CUST0113</v>
      </c>
    </row>
    <row r="1015" spans="1:9" x14ac:dyDescent="0.4">
      <c r="A1015" t="s">
        <v>583</v>
      </c>
      <c r="B1015" t="s">
        <v>8</v>
      </c>
      <c r="C1015" t="str">
        <f>_xlfn.XLOOKUP(tbl_OrderProduct[[#This Row],[ProductID]],tbl_Product[ProductID],tbl_Product[Category])</f>
        <v>Adventure</v>
      </c>
      <c r="D1015">
        <v>1</v>
      </c>
      <c r="E1015" s="3">
        <f>_xlfn.XLOOKUP(tbl_OrderProduct[[#This Row],[ProductID]],tbl_Product[ProductID],tbl_Product[ListPrice])*tbl_OrderProduct[[#This Row],[Quantity]]</f>
        <v>54.5</v>
      </c>
      <c r="F1015">
        <f>_xlfn.XLOOKUP(tbl_OrderProduct[[#This Row],[OrderID]],tbl_Order[OrderID],tbl_Order[Order Year])</f>
        <v>2018</v>
      </c>
      <c r="G1015" t="str">
        <f>_xlfn.XLOOKUP(tbl_OrderProduct[[#This Row],[OrderID]],tbl_Order[OrderID],tbl_Order[Order Month Name])</f>
        <v>May</v>
      </c>
      <c r="H1015" t="str">
        <f>_xlfn.XLOOKUP(tbl_OrderProduct[[#This Row],[ProductID]],tbl_Product[ProductID],tbl_Product[ProductName])</f>
        <v>Spreadsheets &amp; Sidequests</v>
      </c>
      <c r="I1015" t="str">
        <f>_xlfn.XLOOKUP(tbl_OrderProduct[[#This Row],[OrderID]],tbl_Order[OrderID],tbl_Order[CustomerID])</f>
        <v>CUST0113</v>
      </c>
    </row>
    <row r="1016" spans="1:9" x14ac:dyDescent="0.4">
      <c r="A1016" t="s">
        <v>584</v>
      </c>
      <c r="B1016" t="s">
        <v>137</v>
      </c>
      <c r="C1016" t="str">
        <f>_xlfn.XLOOKUP(tbl_OrderProduct[[#This Row],[ProductID]],tbl_Product[ProductID],tbl_Product[Category])</f>
        <v>Classic</v>
      </c>
      <c r="D1016">
        <v>1</v>
      </c>
      <c r="E1016" s="3">
        <f>_xlfn.XLOOKUP(tbl_OrderProduct[[#This Row],[ProductID]],tbl_Product[ProductID],tbl_Product[ListPrice])*tbl_OrderProduct[[#This Row],[Quantity]]</f>
        <v>70.989999999999995</v>
      </c>
      <c r="F1016">
        <f>_xlfn.XLOOKUP(tbl_OrderProduct[[#This Row],[OrderID]],tbl_Order[OrderID],tbl_Order[Order Year])</f>
        <v>2018</v>
      </c>
      <c r="G1016" t="str">
        <f>_xlfn.XLOOKUP(tbl_OrderProduct[[#This Row],[OrderID]],tbl_Order[OrderID],tbl_Order[Order Month Name])</f>
        <v>Jun</v>
      </c>
      <c r="H1016" t="str">
        <f>_xlfn.XLOOKUP(tbl_OrderProduct[[#This Row],[ProductID]],tbl_Product[ProductID],tbl_Product[ProductName])</f>
        <v>Ticket to Ride: Financial Express</v>
      </c>
      <c r="I1016" t="str">
        <f>_xlfn.XLOOKUP(tbl_OrderProduct[[#This Row],[OrderID]],tbl_Order[OrderID],tbl_Order[CustomerID])</f>
        <v>CUST0988</v>
      </c>
    </row>
    <row r="1017" spans="1:9" x14ac:dyDescent="0.4">
      <c r="A1017" t="s">
        <v>584</v>
      </c>
      <c r="B1017" t="s">
        <v>157</v>
      </c>
      <c r="C1017" t="str">
        <f>_xlfn.XLOOKUP(tbl_OrderProduct[[#This Row],[ProductID]],tbl_Product[ProductID],tbl_Product[Category])</f>
        <v>Strategy</v>
      </c>
      <c r="D1017">
        <v>1</v>
      </c>
      <c r="E1017" s="3">
        <f>_xlfn.XLOOKUP(tbl_OrderProduct[[#This Row],[ProductID]],tbl_Product[ProductID],tbl_Product[ListPrice])*tbl_OrderProduct[[#This Row],[Quantity]]</f>
        <v>47</v>
      </c>
      <c r="F1017">
        <f>_xlfn.XLOOKUP(tbl_OrderProduct[[#This Row],[OrderID]],tbl_Order[OrderID],tbl_Order[Order Year])</f>
        <v>2018</v>
      </c>
      <c r="G1017" t="str">
        <f>_xlfn.XLOOKUP(tbl_OrderProduct[[#This Row],[OrderID]],tbl_Order[OrderID],tbl_Order[Order Month Name])</f>
        <v>Jun</v>
      </c>
      <c r="H1017" t="str">
        <f>_xlfn.XLOOKUP(tbl_OrderProduct[[#This Row],[ProductID]],tbl_Product[ProductID],tbl_Product[ProductName])</f>
        <v>A Dasboard Contrived</v>
      </c>
      <c r="I1017" t="str">
        <f>_xlfn.XLOOKUP(tbl_OrderProduct[[#This Row],[OrderID]],tbl_Order[OrderID],tbl_Order[CustomerID])</f>
        <v>CUST0988</v>
      </c>
    </row>
    <row r="1018" spans="1:9" x14ac:dyDescent="0.4">
      <c r="A1018" t="s">
        <v>585</v>
      </c>
      <c r="B1018" t="s">
        <v>143</v>
      </c>
      <c r="C1018" t="str">
        <f>_xlfn.XLOOKUP(tbl_OrderProduct[[#This Row],[ProductID]],tbl_Product[ProductID],tbl_Product[Category])</f>
        <v>Party</v>
      </c>
      <c r="D1018">
        <v>1</v>
      </c>
      <c r="E1018" s="3">
        <f>_xlfn.XLOOKUP(tbl_OrderProduct[[#This Row],[ProductID]],tbl_Product[ProductID],tbl_Product[ListPrice])*tbl_OrderProduct[[#This Row],[Quantity]]</f>
        <v>21.95</v>
      </c>
      <c r="F1018">
        <f>_xlfn.XLOOKUP(tbl_OrderProduct[[#This Row],[OrderID]],tbl_Order[OrderID],tbl_Order[Order Year])</f>
        <v>2018</v>
      </c>
      <c r="G1018" t="str">
        <f>_xlfn.XLOOKUP(tbl_OrderProduct[[#This Row],[OrderID]],tbl_Order[OrderID],tbl_Order[Order Month Name])</f>
        <v>Jun</v>
      </c>
      <c r="H1018" t="str">
        <f>_xlfn.XLOOKUP(tbl_OrderProduct[[#This Row],[ProductID]],tbl_Product[ProductID],tbl_Product[ProductName])</f>
        <v>Sheets of Nottingham</v>
      </c>
      <c r="I1018" t="str">
        <f>_xlfn.XLOOKUP(tbl_OrderProduct[[#This Row],[OrderID]],tbl_Order[OrderID],tbl_Order[CustomerID])</f>
        <v>CUST0169</v>
      </c>
    </row>
    <row r="1019" spans="1:9" x14ac:dyDescent="0.4">
      <c r="A1019" t="s">
        <v>586</v>
      </c>
      <c r="B1019" t="s">
        <v>143</v>
      </c>
      <c r="C1019" t="str">
        <f>_xlfn.XLOOKUP(tbl_OrderProduct[[#This Row],[ProductID]],tbl_Product[ProductID],tbl_Product[Category])</f>
        <v>Party</v>
      </c>
      <c r="D1019">
        <v>1</v>
      </c>
      <c r="E1019" s="3">
        <f>_xlfn.XLOOKUP(tbl_OrderProduct[[#This Row],[ProductID]],tbl_Product[ProductID],tbl_Product[ListPrice])*tbl_OrderProduct[[#This Row],[Quantity]]</f>
        <v>21.95</v>
      </c>
      <c r="F1019">
        <f>_xlfn.XLOOKUP(tbl_OrderProduct[[#This Row],[OrderID]],tbl_Order[OrderID],tbl_Order[Order Year])</f>
        <v>2018</v>
      </c>
      <c r="G1019" t="str">
        <f>_xlfn.XLOOKUP(tbl_OrderProduct[[#This Row],[OrderID]],tbl_Order[OrderID],tbl_Order[Order Month Name])</f>
        <v>Jun</v>
      </c>
      <c r="H1019" t="str">
        <f>_xlfn.XLOOKUP(tbl_OrderProduct[[#This Row],[ProductID]],tbl_Product[ProductID],tbl_Product[ProductName])</f>
        <v>Sheets of Nottingham</v>
      </c>
      <c r="I1019" t="str">
        <f>_xlfn.XLOOKUP(tbl_OrderProduct[[#This Row],[OrderID]],tbl_Order[OrderID],tbl_Order[CustomerID])</f>
        <v>CUST1183</v>
      </c>
    </row>
    <row r="1020" spans="1:9" x14ac:dyDescent="0.4">
      <c r="A1020" t="s">
        <v>587</v>
      </c>
      <c r="B1020" t="s">
        <v>165</v>
      </c>
      <c r="C1020" t="str">
        <f>_xlfn.XLOOKUP(tbl_OrderProduct[[#This Row],[ProductID]],tbl_Product[ProductID],tbl_Product[Category])</f>
        <v>Party</v>
      </c>
      <c r="D1020">
        <v>1</v>
      </c>
      <c r="E1020" s="3">
        <f>_xlfn.XLOOKUP(tbl_OrderProduct[[#This Row],[ProductID]],tbl_Product[ProductID],tbl_Product[ListPrice])*tbl_OrderProduct[[#This Row],[Quantity]]</f>
        <v>26.49</v>
      </c>
      <c r="F1020">
        <f>_xlfn.XLOOKUP(tbl_OrderProduct[[#This Row],[OrderID]],tbl_Order[OrderID],tbl_Order[Order Year])</f>
        <v>2018</v>
      </c>
      <c r="G1020" t="str">
        <f>_xlfn.XLOOKUP(tbl_OrderProduct[[#This Row],[OrderID]],tbl_Order[OrderID],tbl_Order[Order Month Name])</f>
        <v>Jun</v>
      </c>
      <c r="H1020" t="str">
        <f>_xlfn.XLOOKUP(tbl_OrderProduct[[#This Row],[ProductID]],tbl_Product[ProductID],tbl_Product[ProductName])</f>
        <v>Dashboard Wavelength</v>
      </c>
      <c r="I1020" t="str">
        <f>_xlfn.XLOOKUP(tbl_OrderProduct[[#This Row],[OrderID]],tbl_Order[OrderID],tbl_Order[CustomerID])</f>
        <v>CUST0331</v>
      </c>
    </row>
    <row r="1021" spans="1:9" x14ac:dyDescent="0.4">
      <c r="A1021" t="s">
        <v>587</v>
      </c>
      <c r="B1021" t="s">
        <v>11</v>
      </c>
      <c r="C1021" t="str">
        <f>_xlfn.XLOOKUP(tbl_OrderProduct[[#This Row],[ProductID]],tbl_Product[ProductID],tbl_Product[Category])</f>
        <v>Adventure</v>
      </c>
      <c r="D1021">
        <v>2</v>
      </c>
      <c r="E1021" s="3">
        <f>_xlfn.XLOOKUP(tbl_OrderProduct[[#This Row],[ProductID]],tbl_Product[ProductID],tbl_Product[ListPrice])*tbl_OrderProduct[[#This Row],[Quantity]]</f>
        <v>39.9</v>
      </c>
      <c r="F1021">
        <f>_xlfn.XLOOKUP(tbl_OrderProduct[[#This Row],[OrderID]],tbl_Order[OrderID],tbl_Order[Order Year])</f>
        <v>2018</v>
      </c>
      <c r="G1021" t="str">
        <f>_xlfn.XLOOKUP(tbl_OrderProduct[[#This Row],[OrderID]],tbl_Order[OrderID],tbl_Order[Order Month Name])</f>
        <v>Jun</v>
      </c>
      <c r="H1021" t="str">
        <f>_xlfn.XLOOKUP(tbl_OrderProduct[[#This Row],[ProductID]],tbl_Product[ProductID],tbl_Product[ProductName])</f>
        <v>Dungeons &amp; Datasets</v>
      </c>
      <c r="I1021" t="str">
        <f>_xlfn.XLOOKUP(tbl_OrderProduct[[#This Row],[OrderID]],tbl_Order[OrderID],tbl_Order[CustomerID])</f>
        <v>CUST0331</v>
      </c>
    </row>
    <row r="1022" spans="1:9" x14ac:dyDescent="0.4">
      <c r="A1022" t="s">
        <v>588</v>
      </c>
      <c r="B1022" t="s">
        <v>133</v>
      </c>
      <c r="C1022" t="str">
        <f>_xlfn.XLOOKUP(tbl_OrderProduct[[#This Row],[ProductID]],tbl_Product[ProductID],tbl_Product[Category])</f>
        <v>Adventure</v>
      </c>
      <c r="D1022">
        <v>2</v>
      </c>
      <c r="E1022" s="3">
        <f>_xlfn.XLOOKUP(tbl_OrderProduct[[#This Row],[ProductID]],tbl_Product[ProductID],tbl_Product[ListPrice])*tbl_OrderProduct[[#This Row],[Quantity]]</f>
        <v>47.9</v>
      </c>
      <c r="F1022">
        <f>_xlfn.XLOOKUP(tbl_OrderProduct[[#This Row],[OrderID]],tbl_Order[OrderID],tbl_Order[Order Year])</f>
        <v>2018</v>
      </c>
      <c r="G1022" t="str">
        <f>_xlfn.XLOOKUP(tbl_OrderProduct[[#This Row],[OrderID]],tbl_Order[OrderID],tbl_Order[Order Month Name])</f>
        <v>Jun</v>
      </c>
      <c r="H1022" t="str">
        <f>_xlfn.XLOOKUP(tbl_OrderProduct[[#This Row],[ProductID]],tbl_Product[ProductID],tbl_Product[ProductName])</f>
        <v>DataCraft: Fields &amp; Measures</v>
      </c>
      <c r="I1022" t="str">
        <f>_xlfn.XLOOKUP(tbl_OrderProduct[[#This Row],[OrderID]],tbl_Order[OrderID],tbl_Order[CustomerID])</f>
        <v>CUST0215</v>
      </c>
    </row>
    <row r="1023" spans="1:9" x14ac:dyDescent="0.4">
      <c r="A1023" t="s">
        <v>588</v>
      </c>
      <c r="B1023" t="s">
        <v>8</v>
      </c>
      <c r="C1023" t="str">
        <f>_xlfn.XLOOKUP(tbl_OrderProduct[[#This Row],[ProductID]],tbl_Product[ProductID],tbl_Product[Category])</f>
        <v>Adventure</v>
      </c>
      <c r="D1023">
        <v>1</v>
      </c>
      <c r="E1023" s="3">
        <f>_xlfn.XLOOKUP(tbl_OrderProduct[[#This Row],[ProductID]],tbl_Product[ProductID],tbl_Product[ListPrice])*tbl_OrderProduct[[#This Row],[Quantity]]</f>
        <v>54.5</v>
      </c>
      <c r="F1023">
        <f>_xlfn.XLOOKUP(tbl_OrderProduct[[#This Row],[OrderID]],tbl_Order[OrderID],tbl_Order[Order Year])</f>
        <v>2018</v>
      </c>
      <c r="G1023" t="str">
        <f>_xlfn.XLOOKUP(tbl_OrderProduct[[#This Row],[OrderID]],tbl_Order[OrderID],tbl_Order[Order Month Name])</f>
        <v>Jun</v>
      </c>
      <c r="H1023" t="str">
        <f>_xlfn.XLOOKUP(tbl_OrderProduct[[#This Row],[ProductID]],tbl_Product[ProductID],tbl_Product[ProductName])</f>
        <v>Spreadsheets &amp; Sidequests</v>
      </c>
      <c r="I1023" t="str">
        <f>_xlfn.XLOOKUP(tbl_OrderProduct[[#This Row],[OrderID]],tbl_Order[OrderID],tbl_Order[CustomerID])</f>
        <v>CUST0215</v>
      </c>
    </row>
    <row r="1024" spans="1:9" x14ac:dyDescent="0.4">
      <c r="A1024" t="s">
        <v>588</v>
      </c>
      <c r="B1024" t="s">
        <v>164</v>
      </c>
      <c r="C1024" t="str">
        <f>_xlfn.XLOOKUP(tbl_OrderProduct[[#This Row],[ProductID]],tbl_Product[ProductID],tbl_Product[Category])</f>
        <v>Strategy</v>
      </c>
      <c r="D1024">
        <v>1</v>
      </c>
      <c r="E1024" s="3">
        <f>_xlfn.XLOOKUP(tbl_OrderProduct[[#This Row],[ProductID]],tbl_Product[ProductID],tbl_Product[ListPrice])*tbl_OrderProduct[[#This Row],[Quantity]]</f>
        <v>29</v>
      </c>
      <c r="F1024">
        <f>_xlfn.XLOOKUP(tbl_OrderProduct[[#This Row],[OrderID]],tbl_Order[OrderID],tbl_Order[Order Year])</f>
        <v>2018</v>
      </c>
      <c r="G1024" t="str">
        <f>_xlfn.XLOOKUP(tbl_OrderProduct[[#This Row],[OrderID]],tbl_Order[OrderID],tbl_Order[Order Month Name])</f>
        <v>Jun</v>
      </c>
      <c r="H1024" t="str">
        <f>_xlfn.XLOOKUP(tbl_OrderProduct[[#This Row],[ProductID]],tbl_Product[ProductID],tbl_Product[ProductName])</f>
        <v>Great Western Lookup</v>
      </c>
      <c r="I1024" t="str">
        <f>_xlfn.XLOOKUP(tbl_OrderProduct[[#This Row],[OrderID]],tbl_Order[OrderID],tbl_Order[CustomerID])</f>
        <v>CUST0215</v>
      </c>
    </row>
    <row r="1025" spans="1:9" x14ac:dyDescent="0.4">
      <c r="A1025" t="s">
        <v>588</v>
      </c>
      <c r="B1025" t="s">
        <v>11</v>
      </c>
      <c r="C1025" t="str">
        <f>_xlfn.XLOOKUP(tbl_OrderProduct[[#This Row],[ProductID]],tbl_Product[ProductID],tbl_Product[Category])</f>
        <v>Adventure</v>
      </c>
      <c r="D1025">
        <v>1</v>
      </c>
      <c r="E1025" s="3">
        <f>_xlfn.XLOOKUP(tbl_OrderProduct[[#This Row],[ProductID]],tbl_Product[ProductID],tbl_Product[ListPrice])*tbl_OrderProduct[[#This Row],[Quantity]]</f>
        <v>19.95</v>
      </c>
      <c r="F1025">
        <f>_xlfn.XLOOKUP(tbl_OrderProduct[[#This Row],[OrderID]],tbl_Order[OrderID],tbl_Order[Order Year])</f>
        <v>2018</v>
      </c>
      <c r="G1025" t="str">
        <f>_xlfn.XLOOKUP(tbl_OrderProduct[[#This Row],[OrderID]],tbl_Order[OrderID],tbl_Order[Order Month Name])</f>
        <v>Jun</v>
      </c>
      <c r="H1025" t="str">
        <f>_xlfn.XLOOKUP(tbl_OrderProduct[[#This Row],[ProductID]],tbl_Product[ProductID],tbl_Product[ProductName])</f>
        <v>Dungeons &amp; Datasets</v>
      </c>
      <c r="I1025" t="str">
        <f>_xlfn.XLOOKUP(tbl_OrderProduct[[#This Row],[OrderID]],tbl_Order[OrderID],tbl_Order[CustomerID])</f>
        <v>CUST0215</v>
      </c>
    </row>
    <row r="1026" spans="1:9" x14ac:dyDescent="0.4">
      <c r="A1026" t="s">
        <v>589</v>
      </c>
      <c r="B1026" t="s">
        <v>142</v>
      </c>
      <c r="C1026" t="str">
        <f>_xlfn.XLOOKUP(tbl_OrderProduct[[#This Row],[ProductID]],tbl_Product[ProductID],tbl_Product[Category])</f>
        <v>Classic</v>
      </c>
      <c r="D1026">
        <v>2</v>
      </c>
      <c r="E1026" s="3">
        <f>_xlfn.XLOOKUP(tbl_OrderProduct[[#This Row],[ProductID]],tbl_Product[ProductID],tbl_Product[ListPrice])*tbl_OrderProduct[[#This Row],[Quantity]]</f>
        <v>98.98</v>
      </c>
      <c r="F1026">
        <f>_xlfn.XLOOKUP(tbl_OrderProduct[[#This Row],[OrderID]],tbl_Order[OrderID],tbl_Order[Order Year])</f>
        <v>2018</v>
      </c>
      <c r="G1026" t="str">
        <f>_xlfn.XLOOKUP(tbl_OrderProduct[[#This Row],[OrderID]],tbl_Order[OrderID],tbl_Order[Order Month Name])</f>
        <v>Jun</v>
      </c>
      <c r="H1026" t="str">
        <f>_xlfn.XLOOKUP(tbl_OrderProduct[[#This Row],[ProductID]],tbl_Product[ProductID],tbl_Product[ProductName])</f>
        <v>Don't Wake the Stakeholders</v>
      </c>
      <c r="I1026" t="str">
        <f>_xlfn.XLOOKUP(tbl_OrderProduct[[#This Row],[OrderID]],tbl_Order[OrderID],tbl_Order[CustomerID])</f>
        <v>CUST0889</v>
      </c>
    </row>
    <row r="1027" spans="1:9" x14ac:dyDescent="0.4">
      <c r="A1027" t="s">
        <v>589</v>
      </c>
      <c r="B1027" t="s">
        <v>130</v>
      </c>
      <c r="C1027" t="str">
        <f>_xlfn.XLOOKUP(tbl_OrderProduct[[#This Row],[ProductID]],tbl_Product[ProductID],tbl_Product[Category])</f>
        <v>Strategy</v>
      </c>
      <c r="D1027">
        <v>2</v>
      </c>
      <c r="E1027" s="3">
        <f>_xlfn.XLOOKUP(tbl_OrderProduct[[#This Row],[ProductID]],tbl_Product[ProductID],tbl_Product[ListPrice])*tbl_OrderProduct[[#This Row],[Quantity]]</f>
        <v>31</v>
      </c>
      <c r="F1027">
        <f>_xlfn.XLOOKUP(tbl_OrderProduct[[#This Row],[OrderID]],tbl_Order[OrderID],tbl_Order[Order Year])</f>
        <v>2018</v>
      </c>
      <c r="G1027" t="str">
        <f>_xlfn.XLOOKUP(tbl_OrderProduct[[#This Row],[OrderID]],tbl_Order[OrderID],tbl_Order[Order Month Name])</f>
        <v>Jun</v>
      </c>
      <c r="H1027" t="str">
        <f>_xlfn.XLOOKUP(tbl_OrderProduct[[#This Row],[ProductID]],tbl_Product[ProductID],tbl_Product[ProductName])</f>
        <v>Brass: Budget</v>
      </c>
      <c r="I1027" t="str">
        <f>_xlfn.XLOOKUP(tbl_OrderProduct[[#This Row],[OrderID]],tbl_Order[OrderID],tbl_Order[CustomerID])</f>
        <v>CUST0889</v>
      </c>
    </row>
    <row r="1028" spans="1:9" x14ac:dyDescent="0.4">
      <c r="A1028" t="s">
        <v>590</v>
      </c>
      <c r="B1028" t="s">
        <v>146</v>
      </c>
      <c r="C1028" t="str">
        <f>_xlfn.XLOOKUP(tbl_OrderProduct[[#This Row],[ProductID]],tbl_Product[ProductID],tbl_Product[Category])</f>
        <v>Strategy</v>
      </c>
      <c r="D1028">
        <v>1</v>
      </c>
      <c r="E1028" s="3">
        <f>_xlfn.XLOOKUP(tbl_OrderProduct[[#This Row],[ProductID]],tbl_Product[ProductID],tbl_Product[ListPrice])*tbl_OrderProduct[[#This Row],[Quantity]]</f>
        <v>49.49</v>
      </c>
      <c r="F1028">
        <f>_xlfn.XLOOKUP(tbl_OrderProduct[[#This Row],[OrderID]],tbl_Order[OrderID],tbl_Order[Order Year])</f>
        <v>2018</v>
      </c>
      <c r="G1028" t="str">
        <f>_xlfn.XLOOKUP(tbl_OrderProduct[[#This Row],[OrderID]],tbl_Order[OrderID],tbl_Order[Order Month Name])</f>
        <v>Jun</v>
      </c>
      <c r="H1028" t="str">
        <f>_xlfn.XLOOKUP(tbl_OrderProduct[[#This Row],[ProductID]],tbl_Product[ProductID],tbl_Product[ProductName])</f>
        <v>Terraforming Tableau</v>
      </c>
      <c r="I1028" t="str">
        <f>_xlfn.XLOOKUP(tbl_OrderProduct[[#This Row],[OrderID]],tbl_Order[OrderID],tbl_Order[CustomerID])</f>
        <v>CUST1248</v>
      </c>
    </row>
    <row r="1029" spans="1:9" x14ac:dyDescent="0.4">
      <c r="A1029" t="s">
        <v>591</v>
      </c>
      <c r="B1029" t="s">
        <v>130</v>
      </c>
      <c r="C1029" t="str">
        <f>_xlfn.XLOOKUP(tbl_OrderProduct[[#This Row],[ProductID]],tbl_Product[ProductID],tbl_Product[Category])</f>
        <v>Strategy</v>
      </c>
      <c r="D1029">
        <v>2</v>
      </c>
      <c r="E1029" s="3">
        <f>_xlfn.XLOOKUP(tbl_OrderProduct[[#This Row],[ProductID]],tbl_Product[ProductID],tbl_Product[ListPrice])*tbl_OrderProduct[[#This Row],[Quantity]]</f>
        <v>31</v>
      </c>
      <c r="F1029">
        <f>_xlfn.XLOOKUP(tbl_OrderProduct[[#This Row],[OrderID]],tbl_Order[OrderID],tbl_Order[Order Year])</f>
        <v>2018</v>
      </c>
      <c r="G1029" t="str">
        <f>_xlfn.XLOOKUP(tbl_OrderProduct[[#This Row],[OrderID]],tbl_Order[OrderID],tbl_Order[Order Month Name])</f>
        <v>Jun</v>
      </c>
      <c r="H1029" t="str">
        <f>_xlfn.XLOOKUP(tbl_OrderProduct[[#This Row],[ProductID]],tbl_Product[ProductID],tbl_Product[ProductName])</f>
        <v>Brass: Budget</v>
      </c>
      <c r="I1029" t="str">
        <f>_xlfn.XLOOKUP(tbl_OrderProduct[[#This Row],[OrderID]],tbl_Order[OrderID],tbl_Order[CustomerID])</f>
        <v>CUST0419</v>
      </c>
    </row>
    <row r="1030" spans="1:9" x14ac:dyDescent="0.4">
      <c r="A1030" t="s">
        <v>592</v>
      </c>
      <c r="B1030" t="s">
        <v>154</v>
      </c>
      <c r="C1030" t="str">
        <f>_xlfn.XLOOKUP(tbl_OrderProduct[[#This Row],[ProductID]],tbl_Product[ProductID],tbl_Product[Category])</f>
        <v>Strategy</v>
      </c>
      <c r="D1030">
        <v>2</v>
      </c>
      <c r="E1030" s="3">
        <f>_xlfn.XLOOKUP(tbl_OrderProduct[[#This Row],[ProductID]],tbl_Product[ProductID],tbl_Product[ListPrice])*tbl_OrderProduct[[#This Row],[Quantity]]</f>
        <v>62</v>
      </c>
      <c r="F1030">
        <f>_xlfn.XLOOKUP(tbl_OrderProduct[[#This Row],[OrderID]],tbl_Order[OrderID],tbl_Order[Order Year])</f>
        <v>2018</v>
      </c>
      <c r="G1030" t="str">
        <f>_xlfn.XLOOKUP(tbl_OrderProduct[[#This Row],[OrderID]],tbl_Order[OrderID],tbl_Order[Order Month Name])</f>
        <v>Jun</v>
      </c>
      <c r="H1030" t="str">
        <f>_xlfn.XLOOKUP(tbl_OrderProduct[[#This Row],[ProductID]],tbl_Product[ProductID],tbl_Product[ProductName])</f>
        <v>Roll for Regression</v>
      </c>
      <c r="I1030" t="str">
        <f>_xlfn.XLOOKUP(tbl_OrderProduct[[#This Row],[OrderID]],tbl_Order[OrderID],tbl_Order[CustomerID])</f>
        <v>CUST0680</v>
      </c>
    </row>
    <row r="1031" spans="1:9" x14ac:dyDescent="0.4">
      <c r="A1031" t="s">
        <v>593</v>
      </c>
      <c r="B1031" t="s">
        <v>158</v>
      </c>
      <c r="C1031" t="str">
        <f>_xlfn.XLOOKUP(tbl_OrderProduct[[#This Row],[ProductID]],tbl_Product[ProductID],tbl_Product[Category])</f>
        <v>Classic</v>
      </c>
      <c r="D1031">
        <v>1</v>
      </c>
      <c r="E1031" s="3">
        <f>_xlfn.XLOOKUP(tbl_OrderProduct[[#This Row],[ProductID]],tbl_Product[ProductID],tbl_Product[ListPrice])*tbl_OrderProduct[[#This Row],[Quantity]]</f>
        <v>45</v>
      </c>
      <c r="F1031">
        <f>_xlfn.XLOOKUP(tbl_OrderProduct[[#This Row],[OrderID]],tbl_Order[OrderID],tbl_Order[Order Year])</f>
        <v>2018</v>
      </c>
      <c r="G1031" t="str">
        <f>_xlfn.XLOOKUP(tbl_OrderProduct[[#This Row],[OrderID]],tbl_Order[OrderID],tbl_Order[Order Month Name])</f>
        <v>Jun</v>
      </c>
      <c r="H1031" t="str">
        <f>_xlfn.XLOOKUP(tbl_OrderProduct[[#This Row],[ProductID]],tbl_Product[ProductID],tbl_Product[ProductName])</f>
        <v>Carcassone: Financial Quarters</v>
      </c>
      <c r="I1031" t="str">
        <f>_xlfn.XLOOKUP(tbl_OrderProduct[[#This Row],[OrderID]],tbl_Order[OrderID],tbl_Order[CustomerID])</f>
        <v>CUST1296</v>
      </c>
    </row>
    <row r="1032" spans="1:9" x14ac:dyDescent="0.4">
      <c r="A1032" t="s">
        <v>593</v>
      </c>
      <c r="B1032" t="s">
        <v>144</v>
      </c>
      <c r="C1032" t="str">
        <f>_xlfn.XLOOKUP(tbl_OrderProduct[[#This Row],[ProductID]],tbl_Product[ProductID],tbl_Product[Category])</f>
        <v>Strategy</v>
      </c>
      <c r="D1032">
        <v>1</v>
      </c>
      <c r="E1032" s="3">
        <f>_xlfn.XLOOKUP(tbl_OrderProduct[[#This Row],[ProductID]],tbl_Product[ProductID],tbl_Product[ListPrice])*tbl_OrderProduct[[#This Row],[Quantity]]</f>
        <v>64.95</v>
      </c>
      <c r="F1032">
        <f>_xlfn.XLOOKUP(tbl_OrderProduct[[#This Row],[OrderID]],tbl_Order[OrderID],tbl_Order[Order Year])</f>
        <v>2018</v>
      </c>
      <c r="G1032" t="str">
        <f>_xlfn.XLOOKUP(tbl_OrderProduct[[#This Row],[OrderID]],tbl_Order[OrderID],tbl_Order[Order Month Name])</f>
        <v>Jun</v>
      </c>
      <c r="H1032" t="str">
        <f>_xlfn.XLOOKUP(tbl_OrderProduct[[#This Row],[ProductID]],tbl_Product[ProductID],tbl_Product[ProductName])</f>
        <v>Between Two Spreadsheets</v>
      </c>
      <c r="I1032" t="str">
        <f>_xlfn.XLOOKUP(tbl_OrderProduct[[#This Row],[OrderID]],tbl_Order[OrderID],tbl_Order[CustomerID])</f>
        <v>CUST1296</v>
      </c>
    </row>
    <row r="1033" spans="1:9" x14ac:dyDescent="0.4">
      <c r="A1033" t="s">
        <v>593</v>
      </c>
      <c r="B1033" t="s">
        <v>163</v>
      </c>
      <c r="C1033" t="str">
        <f>_xlfn.XLOOKUP(tbl_OrderProduct[[#This Row],[ProductID]],tbl_Product[ProductID],tbl_Product[Category])</f>
        <v>Party</v>
      </c>
      <c r="D1033">
        <v>3</v>
      </c>
      <c r="E1033" s="3">
        <f>_xlfn.XLOOKUP(tbl_OrderProduct[[#This Row],[ProductID]],tbl_Product[ProductID],tbl_Product[ListPrice])*tbl_OrderProduct[[#This Row],[Quantity]]</f>
        <v>114</v>
      </c>
      <c r="F1033">
        <f>_xlfn.XLOOKUP(tbl_OrderProduct[[#This Row],[OrderID]],tbl_Order[OrderID],tbl_Order[Order Year])</f>
        <v>2018</v>
      </c>
      <c r="G1033" t="str">
        <f>_xlfn.XLOOKUP(tbl_OrderProduct[[#This Row],[OrderID]],tbl_Order[OrderID],tbl_Order[Order Month Name])</f>
        <v>Jun</v>
      </c>
      <c r="H1033" t="str">
        <f>_xlfn.XLOOKUP(tbl_OrderProduct[[#This Row],[ProductID]],tbl_Product[ProductID],tbl_Product[ProductName])</f>
        <v>Charts Against Humanity</v>
      </c>
      <c r="I1033" t="str">
        <f>_xlfn.XLOOKUP(tbl_OrderProduct[[#This Row],[OrderID]],tbl_Order[OrderID],tbl_Order[CustomerID])</f>
        <v>CUST1296</v>
      </c>
    </row>
    <row r="1034" spans="1:9" x14ac:dyDescent="0.4">
      <c r="A1034" t="s">
        <v>593</v>
      </c>
      <c r="B1034" t="s">
        <v>132</v>
      </c>
      <c r="C1034" t="str">
        <f>_xlfn.XLOOKUP(tbl_OrderProduct[[#This Row],[ProductID]],tbl_Product[ProductID],tbl_Product[Category])</f>
        <v>Strategy</v>
      </c>
      <c r="D1034">
        <v>1</v>
      </c>
      <c r="E1034" s="3">
        <f>_xlfn.XLOOKUP(tbl_OrderProduct[[#This Row],[ProductID]],tbl_Product[ProductID],tbl_Product[ListPrice])*tbl_OrderProduct[[#This Row],[Quantity]]</f>
        <v>16.5</v>
      </c>
      <c r="F1034">
        <f>_xlfn.XLOOKUP(tbl_OrderProduct[[#This Row],[OrderID]],tbl_Order[OrderID],tbl_Order[Order Year])</f>
        <v>2018</v>
      </c>
      <c r="G1034" t="str">
        <f>_xlfn.XLOOKUP(tbl_OrderProduct[[#This Row],[OrderID]],tbl_Order[OrderID],tbl_Order[Order Month Name])</f>
        <v>Jun</v>
      </c>
      <c r="H1034" t="str">
        <f>_xlfn.XLOOKUP(tbl_OrderProduct[[#This Row],[ProductID]],tbl_Product[ProductID],tbl_Product[ProductName])</f>
        <v>Pax Excel</v>
      </c>
      <c r="I1034" t="str">
        <f>_xlfn.XLOOKUP(tbl_OrderProduct[[#This Row],[OrderID]],tbl_Order[OrderID],tbl_Order[CustomerID])</f>
        <v>CUST1296</v>
      </c>
    </row>
    <row r="1035" spans="1:9" x14ac:dyDescent="0.4">
      <c r="A1035" t="s">
        <v>593</v>
      </c>
      <c r="B1035" t="s">
        <v>4</v>
      </c>
      <c r="C1035" t="str">
        <f>_xlfn.XLOOKUP(tbl_OrderProduct[[#This Row],[ProductID]],tbl_Product[ProductID],tbl_Product[Category])</f>
        <v>Strategy</v>
      </c>
      <c r="D1035">
        <v>1</v>
      </c>
      <c r="E1035" s="3">
        <f>_xlfn.XLOOKUP(tbl_OrderProduct[[#This Row],[ProductID]],tbl_Product[ProductID],tbl_Product[ListPrice])*tbl_OrderProduct[[#This Row],[Quantity]]</f>
        <v>34.99</v>
      </c>
      <c r="F1035">
        <f>_xlfn.XLOOKUP(tbl_OrderProduct[[#This Row],[OrderID]],tbl_Order[OrderID],tbl_Order[Order Year])</f>
        <v>2018</v>
      </c>
      <c r="G1035" t="str">
        <f>_xlfn.XLOOKUP(tbl_OrderProduct[[#This Row],[OrderID]],tbl_Order[OrderID],tbl_Order[Order Month Name])</f>
        <v>Jun</v>
      </c>
      <c r="H1035" t="str">
        <f>_xlfn.XLOOKUP(tbl_OrderProduct[[#This Row],[ProductID]],tbl_Product[ProductID],tbl_Product[ProductName])</f>
        <v>Root Cause Analysis</v>
      </c>
      <c r="I1035" t="str">
        <f>_xlfn.XLOOKUP(tbl_OrderProduct[[#This Row],[OrderID]],tbl_Order[OrderID],tbl_Order[CustomerID])</f>
        <v>CUST1296</v>
      </c>
    </row>
    <row r="1036" spans="1:9" x14ac:dyDescent="0.4">
      <c r="A1036" t="s">
        <v>594</v>
      </c>
      <c r="B1036" t="s">
        <v>10</v>
      </c>
      <c r="C1036" t="str">
        <f>_xlfn.XLOOKUP(tbl_OrderProduct[[#This Row],[ProductID]],tbl_Product[ProductID],tbl_Product[Category])</f>
        <v>Party</v>
      </c>
      <c r="D1036">
        <v>1</v>
      </c>
      <c r="E1036" s="3">
        <f>_xlfn.XLOOKUP(tbl_OrderProduct[[#This Row],[ProductID]],tbl_Product[ProductID],tbl_Product[ListPrice])*tbl_OrderProduct[[#This Row],[Quantity]]</f>
        <v>49</v>
      </c>
      <c r="F1036">
        <f>_xlfn.XLOOKUP(tbl_OrderProduct[[#This Row],[OrderID]],tbl_Order[OrderID],tbl_Order[Order Year])</f>
        <v>2018</v>
      </c>
      <c r="G1036" t="str">
        <f>_xlfn.XLOOKUP(tbl_OrderProduct[[#This Row],[OrderID]],tbl_Order[OrderID],tbl_Order[Order Month Name])</f>
        <v>Jun</v>
      </c>
      <c r="H1036" t="str">
        <f>_xlfn.XLOOKUP(tbl_OrderProduct[[#This Row],[ProductID]],tbl_Product[ProductID],tbl_Product[ProductName])</f>
        <v>Pivot or Perish</v>
      </c>
      <c r="I1036" t="str">
        <f>_xlfn.XLOOKUP(tbl_OrderProduct[[#This Row],[OrderID]],tbl_Order[OrderID],tbl_Order[CustomerID])</f>
        <v>CUST0741</v>
      </c>
    </row>
    <row r="1037" spans="1:9" x14ac:dyDescent="0.4">
      <c r="A1037" t="s">
        <v>594</v>
      </c>
      <c r="B1037" t="s">
        <v>164</v>
      </c>
      <c r="C1037" t="str">
        <f>_xlfn.XLOOKUP(tbl_OrderProduct[[#This Row],[ProductID]],tbl_Product[ProductID],tbl_Product[Category])</f>
        <v>Strategy</v>
      </c>
      <c r="D1037">
        <v>1</v>
      </c>
      <c r="E1037" s="3">
        <f>_xlfn.XLOOKUP(tbl_OrderProduct[[#This Row],[ProductID]],tbl_Product[ProductID],tbl_Product[ListPrice])*tbl_OrderProduct[[#This Row],[Quantity]]</f>
        <v>29</v>
      </c>
      <c r="F1037">
        <f>_xlfn.XLOOKUP(tbl_OrderProduct[[#This Row],[OrderID]],tbl_Order[OrderID],tbl_Order[Order Year])</f>
        <v>2018</v>
      </c>
      <c r="G1037" t="str">
        <f>_xlfn.XLOOKUP(tbl_OrderProduct[[#This Row],[OrderID]],tbl_Order[OrderID],tbl_Order[Order Month Name])</f>
        <v>Jun</v>
      </c>
      <c r="H1037" t="str">
        <f>_xlfn.XLOOKUP(tbl_OrderProduct[[#This Row],[ProductID]],tbl_Product[ProductID],tbl_Product[ProductName])</f>
        <v>Great Western Lookup</v>
      </c>
      <c r="I1037" t="str">
        <f>_xlfn.XLOOKUP(tbl_OrderProduct[[#This Row],[OrderID]],tbl_Order[OrderID],tbl_Order[CustomerID])</f>
        <v>CUST0741</v>
      </c>
    </row>
    <row r="1038" spans="1:9" x14ac:dyDescent="0.4">
      <c r="A1038" t="s">
        <v>594</v>
      </c>
      <c r="B1038" t="s">
        <v>134</v>
      </c>
      <c r="C1038" t="str">
        <f>_xlfn.XLOOKUP(tbl_OrderProduct[[#This Row],[ProductID]],tbl_Product[ProductID],tbl_Product[Category])</f>
        <v>Co-op</v>
      </c>
      <c r="D1038">
        <v>1</v>
      </c>
      <c r="E1038" s="3">
        <f>_xlfn.XLOOKUP(tbl_OrderProduct[[#This Row],[ProductID]],tbl_Product[ProductID],tbl_Product[ListPrice])*tbl_OrderProduct[[#This Row],[Quantity]]</f>
        <v>33.5</v>
      </c>
      <c r="F1038">
        <f>_xlfn.XLOOKUP(tbl_OrderProduct[[#This Row],[OrderID]],tbl_Order[OrderID],tbl_Order[Order Year])</f>
        <v>2018</v>
      </c>
      <c r="G1038" t="str">
        <f>_xlfn.XLOOKUP(tbl_OrderProduct[[#This Row],[OrderID]],tbl_Order[OrderID],tbl_Order[Order Month Name])</f>
        <v>Jun</v>
      </c>
      <c r="H1038" t="str">
        <f>_xlfn.XLOOKUP(tbl_OrderProduct[[#This Row],[ProductID]],tbl_Product[ProductID],tbl_Product[ProductName])</f>
        <v>The Spill: Data Breach</v>
      </c>
      <c r="I1038" t="str">
        <f>_xlfn.XLOOKUP(tbl_OrderProduct[[#This Row],[OrderID]],tbl_Order[OrderID],tbl_Order[CustomerID])</f>
        <v>CUST0741</v>
      </c>
    </row>
    <row r="1039" spans="1:9" x14ac:dyDescent="0.4">
      <c r="A1039" t="s">
        <v>594</v>
      </c>
      <c r="B1039" t="s">
        <v>141</v>
      </c>
      <c r="C1039" t="str">
        <f>_xlfn.XLOOKUP(tbl_OrderProduct[[#This Row],[ProductID]],tbl_Product[ProductID],tbl_Product[Category])</f>
        <v>Strategy</v>
      </c>
      <c r="D1039">
        <v>1</v>
      </c>
      <c r="E1039" s="3">
        <f>_xlfn.XLOOKUP(tbl_OrderProduct[[#This Row],[ProductID]],tbl_Product[ProductID],tbl_Product[ListPrice])*tbl_OrderProduct[[#This Row],[Quantity]]</f>
        <v>24</v>
      </c>
      <c r="F1039">
        <f>_xlfn.XLOOKUP(tbl_OrderProduct[[#This Row],[OrderID]],tbl_Order[OrderID],tbl_Order[Order Year])</f>
        <v>2018</v>
      </c>
      <c r="G1039" t="str">
        <f>_xlfn.XLOOKUP(tbl_OrderProduct[[#This Row],[OrderID]],tbl_Order[OrderID],tbl_Order[Order Month Name])</f>
        <v>Jun</v>
      </c>
      <c r="H1039" t="str">
        <f>_xlfn.XLOOKUP(tbl_OrderProduct[[#This Row],[ProductID]],tbl_Product[ProductID],tbl_Product[ProductName])</f>
        <v>Wingspanalytics</v>
      </c>
      <c r="I1039" t="str">
        <f>_xlfn.XLOOKUP(tbl_OrderProduct[[#This Row],[OrderID]],tbl_Order[OrderID],tbl_Order[CustomerID])</f>
        <v>CUST0741</v>
      </c>
    </row>
    <row r="1040" spans="1:9" x14ac:dyDescent="0.4">
      <c r="A1040" t="s">
        <v>594</v>
      </c>
      <c r="B1040" t="s">
        <v>154</v>
      </c>
      <c r="C1040" t="str">
        <f>_xlfn.XLOOKUP(tbl_OrderProduct[[#This Row],[ProductID]],tbl_Product[ProductID],tbl_Product[Category])</f>
        <v>Strategy</v>
      </c>
      <c r="D1040">
        <v>2</v>
      </c>
      <c r="E1040" s="3">
        <f>_xlfn.XLOOKUP(tbl_OrderProduct[[#This Row],[ProductID]],tbl_Product[ProductID],tbl_Product[ListPrice])*tbl_OrderProduct[[#This Row],[Quantity]]</f>
        <v>62</v>
      </c>
      <c r="F1040">
        <f>_xlfn.XLOOKUP(tbl_OrderProduct[[#This Row],[OrderID]],tbl_Order[OrderID],tbl_Order[Order Year])</f>
        <v>2018</v>
      </c>
      <c r="G1040" t="str">
        <f>_xlfn.XLOOKUP(tbl_OrderProduct[[#This Row],[OrderID]],tbl_Order[OrderID],tbl_Order[Order Month Name])</f>
        <v>Jun</v>
      </c>
      <c r="H1040" t="str">
        <f>_xlfn.XLOOKUP(tbl_OrderProduct[[#This Row],[ProductID]],tbl_Product[ProductID],tbl_Product[ProductName])</f>
        <v>Roll for Regression</v>
      </c>
      <c r="I1040" t="str">
        <f>_xlfn.XLOOKUP(tbl_OrderProduct[[#This Row],[OrderID]],tbl_Order[OrderID],tbl_Order[CustomerID])</f>
        <v>CUST0741</v>
      </c>
    </row>
    <row r="1041" spans="1:9" x14ac:dyDescent="0.4">
      <c r="A1041" t="s">
        <v>595</v>
      </c>
      <c r="B1041" t="s">
        <v>142</v>
      </c>
      <c r="C1041" t="str">
        <f>_xlfn.XLOOKUP(tbl_OrderProduct[[#This Row],[ProductID]],tbl_Product[ProductID],tbl_Product[Category])</f>
        <v>Classic</v>
      </c>
      <c r="D1041">
        <v>1</v>
      </c>
      <c r="E1041" s="3">
        <f>_xlfn.XLOOKUP(tbl_OrderProduct[[#This Row],[ProductID]],tbl_Product[ProductID],tbl_Product[ListPrice])*tbl_OrderProduct[[#This Row],[Quantity]]</f>
        <v>49.49</v>
      </c>
      <c r="F1041">
        <f>_xlfn.XLOOKUP(tbl_OrderProduct[[#This Row],[OrderID]],tbl_Order[OrderID],tbl_Order[Order Year])</f>
        <v>2018</v>
      </c>
      <c r="G1041" t="str">
        <f>_xlfn.XLOOKUP(tbl_OrderProduct[[#This Row],[OrderID]],tbl_Order[OrderID],tbl_Order[Order Month Name])</f>
        <v>Jun</v>
      </c>
      <c r="H1041" t="str">
        <f>_xlfn.XLOOKUP(tbl_OrderProduct[[#This Row],[ProductID]],tbl_Product[ProductID],tbl_Product[ProductName])</f>
        <v>Don't Wake the Stakeholders</v>
      </c>
      <c r="I1041" t="str">
        <f>_xlfn.XLOOKUP(tbl_OrderProduct[[#This Row],[OrderID]],tbl_Order[OrderID],tbl_Order[CustomerID])</f>
        <v>CUST0948</v>
      </c>
    </row>
    <row r="1042" spans="1:9" x14ac:dyDescent="0.4">
      <c r="A1042" t="s">
        <v>595</v>
      </c>
      <c r="B1042" t="s">
        <v>162</v>
      </c>
      <c r="C1042" t="str">
        <f>_xlfn.XLOOKUP(tbl_OrderProduct[[#This Row],[ProductID]],tbl_Product[ProductID],tbl_Product[Category])</f>
        <v>Strategy</v>
      </c>
      <c r="D1042">
        <v>1</v>
      </c>
      <c r="E1042" s="3">
        <f>_xlfn.XLOOKUP(tbl_OrderProduct[[#This Row],[ProductID]],tbl_Product[ProductID],tbl_Product[ListPrice])*tbl_OrderProduct[[#This Row],[Quantity]]</f>
        <v>17.5</v>
      </c>
      <c r="F1042">
        <f>_xlfn.XLOOKUP(tbl_OrderProduct[[#This Row],[OrderID]],tbl_Order[OrderID],tbl_Order[Order Year])</f>
        <v>2018</v>
      </c>
      <c r="G1042" t="str">
        <f>_xlfn.XLOOKUP(tbl_OrderProduct[[#This Row],[OrderID]],tbl_Order[OrderID],tbl_Order[Order Month Name])</f>
        <v>Jun</v>
      </c>
      <c r="H1042" t="str">
        <f>_xlfn.XLOOKUP(tbl_OrderProduct[[#This Row],[ProductID]],tbl_Product[ProductID],tbl_Product[ProductName])</f>
        <v>Spreadsheet Legacy</v>
      </c>
      <c r="I1042" t="str">
        <f>_xlfn.XLOOKUP(tbl_OrderProduct[[#This Row],[OrderID]],tbl_Order[OrderID],tbl_Order[CustomerID])</f>
        <v>CUST0948</v>
      </c>
    </row>
    <row r="1043" spans="1:9" x14ac:dyDescent="0.4">
      <c r="A1043" t="s">
        <v>596</v>
      </c>
      <c r="B1043" t="s">
        <v>156</v>
      </c>
      <c r="C1043" t="str">
        <f>_xlfn.XLOOKUP(tbl_OrderProduct[[#This Row],[ProductID]],tbl_Product[ProductID],tbl_Product[Category])</f>
        <v>Strategy</v>
      </c>
      <c r="D1043">
        <v>1</v>
      </c>
      <c r="E1043" s="3">
        <f>_xlfn.XLOOKUP(tbl_OrderProduct[[#This Row],[ProductID]],tbl_Product[ProductID],tbl_Product[ListPrice])*tbl_OrderProduct[[#This Row],[Quantity]]</f>
        <v>40.99</v>
      </c>
      <c r="F1043">
        <f>_xlfn.XLOOKUP(tbl_OrderProduct[[#This Row],[OrderID]],tbl_Order[OrderID],tbl_Order[Order Year])</f>
        <v>2018</v>
      </c>
      <c r="G1043" t="str">
        <f>_xlfn.XLOOKUP(tbl_OrderProduct[[#This Row],[OrderID]],tbl_Order[OrderID],tbl_Order[Order Month Name])</f>
        <v>Jul</v>
      </c>
      <c r="H1043" t="str">
        <f>_xlfn.XLOOKUP(tbl_OrderProduct[[#This Row],[ProductID]],tbl_Product[ProductID],tbl_Product[ProductName])</f>
        <v>Cells of Caledonia</v>
      </c>
      <c r="I1043" t="str">
        <f>_xlfn.XLOOKUP(tbl_OrderProduct[[#This Row],[OrderID]],tbl_Order[OrderID],tbl_Order[CustomerID])</f>
        <v>CUST0888</v>
      </c>
    </row>
    <row r="1044" spans="1:9" x14ac:dyDescent="0.4">
      <c r="A1044" t="s">
        <v>596</v>
      </c>
      <c r="B1044" t="s">
        <v>5</v>
      </c>
      <c r="C1044" t="str">
        <f>_xlfn.XLOOKUP(tbl_OrderProduct[[#This Row],[ProductID]],tbl_Product[ProductID],tbl_Product[Category])</f>
        <v>Strategy</v>
      </c>
      <c r="D1044">
        <v>1</v>
      </c>
      <c r="E1044" s="3">
        <f>_xlfn.XLOOKUP(tbl_OrderProduct[[#This Row],[ProductID]],tbl_Product[ProductID],tbl_Product[ListPrice])*tbl_OrderProduct[[#This Row],[Quantity]]</f>
        <v>49.95</v>
      </c>
      <c r="F1044">
        <f>_xlfn.XLOOKUP(tbl_OrderProduct[[#This Row],[OrderID]],tbl_Order[OrderID],tbl_Order[Order Year])</f>
        <v>2018</v>
      </c>
      <c r="G1044" t="str">
        <f>_xlfn.XLOOKUP(tbl_OrderProduct[[#This Row],[OrderID]],tbl_Order[OrderID],tbl_Order[Order Month Name])</f>
        <v>Jul</v>
      </c>
      <c r="H1044" t="str">
        <f>_xlfn.XLOOKUP(tbl_OrderProduct[[#This Row],[ProductID]],tbl_Product[ProductID],tbl_Product[ProductName])</f>
        <v>Power B.I. the Board Game</v>
      </c>
      <c r="I1044" t="str">
        <f>_xlfn.XLOOKUP(tbl_OrderProduct[[#This Row],[OrderID]],tbl_Order[OrderID],tbl_Order[CustomerID])</f>
        <v>CUST0888</v>
      </c>
    </row>
    <row r="1045" spans="1:9" x14ac:dyDescent="0.4">
      <c r="A1045" t="s">
        <v>596</v>
      </c>
      <c r="B1045" t="s">
        <v>149</v>
      </c>
      <c r="C1045" t="str">
        <f>_xlfn.XLOOKUP(tbl_OrderProduct[[#This Row],[ProductID]],tbl_Product[ProductID],tbl_Product[Category])</f>
        <v>Co-op</v>
      </c>
      <c r="D1045">
        <v>1</v>
      </c>
      <c r="E1045" s="3">
        <f>_xlfn.XLOOKUP(tbl_OrderProduct[[#This Row],[ProductID]],tbl_Product[ProductID],tbl_Product[ListPrice])*tbl_OrderProduct[[#This Row],[Quantity]]</f>
        <v>20.99</v>
      </c>
      <c r="F1045">
        <f>_xlfn.XLOOKUP(tbl_OrderProduct[[#This Row],[OrderID]],tbl_Order[OrderID],tbl_Order[Order Year])</f>
        <v>2018</v>
      </c>
      <c r="G1045" t="str">
        <f>_xlfn.XLOOKUP(tbl_OrderProduct[[#This Row],[OrderID]],tbl_Order[OrderID],tbl_Order[Order Month Name])</f>
        <v>Jul</v>
      </c>
      <c r="H1045" t="str">
        <f>_xlfn.XLOOKUP(tbl_OrderProduct[[#This Row],[ProductID]],tbl_Product[ProductID],tbl_Product[ProductName])</f>
        <v>Pandemic: #REF! Outbreak</v>
      </c>
      <c r="I1045" t="str">
        <f>_xlfn.XLOOKUP(tbl_OrderProduct[[#This Row],[OrderID]],tbl_Order[OrderID],tbl_Order[CustomerID])</f>
        <v>CUST0888</v>
      </c>
    </row>
    <row r="1046" spans="1:9" x14ac:dyDescent="0.4">
      <c r="A1046" t="s">
        <v>596</v>
      </c>
      <c r="B1046" t="s">
        <v>161</v>
      </c>
      <c r="C1046" t="str">
        <f>_xlfn.XLOOKUP(tbl_OrderProduct[[#This Row],[ProductID]],tbl_Product[ProductID],tbl_Product[Category])</f>
        <v>Strategy</v>
      </c>
      <c r="D1046">
        <v>1</v>
      </c>
      <c r="E1046" s="3">
        <f>_xlfn.XLOOKUP(tbl_OrderProduct[[#This Row],[ProductID]],tbl_Product[ProductID],tbl_Product[ListPrice])*tbl_OrderProduct[[#This Row],[Quantity]]</f>
        <v>55.95</v>
      </c>
      <c r="F1046">
        <f>_xlfn.XLOOKUP(tbl_OrderProduct[[#This Row],[OrderID]],tbl_Order[OrderID],tbl_Order[Order Year])</f>
        <v>2018</v>
      </c>
      <c r="G1046" t="str">
        <f>_xlfn.XLOOKUP(tbl_OrderProduct[[#This Row],[OrderID]],tbl_Order[OrderID],tbl_Order[Order Month Name])</f>
        <v>Jul</v>
      </c>
      <c r="H1046" t="str">
        <f>_xlfn.XLOOKUP(tbl_OrderProduct[[#This Row],[ProductID]],tbl_Product[ProductID],tbl_Product[ProductName])</f>
        <v>The Quacks of Quarterburg</v>
      </c>
      <c r="I1046" t="str">
        <f>_xlfn.XLOOKUP(tbl_OrderProduct[[#This Row],[OrderID]],tbl_Order[OrderID],tbl_Order[CustomerID])</f>
        <v>CUST0888</v>
      </c>
    </row>
    <row r="1047" spans="1:9" x14ac:dyDescent="0.4">
      <c r="A1047" t="s">
        <v>597</v>
      </c>
      <c r="B1047" t="s">
        <v>8</v>
      </c>
      <c r="C1047" t="str">
        <f>_xlfn.XLOOKUP(tbl_OrderProduct[[#This Row],[ProductID]],tbl_Product[ProductID],tbl_Product[Category])</f>
        <v>Adventure</v>
      </c>
      <c r="D1047">
        <v>2</v>
      </c>
      <c r="E1047" s="3">
        <f>_xlfn.XLOOKUP(tbl_OrderProduct[[#This Row],[ProductID]],tbl_Product[ProductID],tbl_Product[ListPrice])*tbl_OrderProduct[[#This Row],[Quantity]]</f>
        <v>109</v>
      </c>
      <c r="F1047">
        <f>_xlfn.XLOOKUP(tbl_OrderProduct[[#This Row],[OrderID]],tbl_Order[OrderID],tbl_Order[Order Year])</f>
        <v>2018</v>
      </c>
      <c r="G1047" t="str">
        <f>_xlfn.XLOOKUP(tbl_OrderProduct[[#This Row],[OrderID]],tbl_Order[OrderID],tbl_Order[Order Month Name])</f>
        <v>Jul</v>
      </c>
      <c r="H1047" t="str">
        <f>_xlfn.XLOOKUP(tbl_OrderProduct[[#This Row],[ProductID]],tbl_Product[ProductID],tbl_Product[ProductName])</f>
        <v>Spreadsheets &amp; Sidequests</v>
      </c>
      <c r="I1047" t="str">
        <f>_xlfn.XLOOKUP(tbl_OrderProduct[[#This Row],[OrderID]],tbl_Order[OrderID],tbl_Order[CustomerID])</f>
        <v>CUST1001</v>
      </c>
    </row>
    <row r="1048" spans="1:9" x14ac:dyDescent="0.4">
      <c r="A1048" t="s">
        <v>598</v>
      </c>
      <c r="B1048" t="s">
        <v>157</v>
      </c>
      <c r="C1048" t="str">
        <f>_xlfn.XLOOKUP(tbl_OrderProduct[[#This Row],[ProductID]],tbl_Product[ProductID],tbl_Product[Category])</f>
        <v>Strategy</v>
      </c>
      <c r="D1048">
        <v>2</v>
      </c>
      <c r="E1048" s="3">
        <f>_xlfn.XLOOKUP(tbl_OrderProduct[[#This Row],[ProductID]],tbl_Product[ProductID],tbl_Product[ListPrice])*tbl_OrderProduct[[#This Row],[Quantity]]</f>
        <v>94</v>
      </c>
      <c r="F1048">
        <f>_xlfn.XLOOKUP(tbl_OrderProduct[[#This Row],[OrderID]],tbl_Order[OrderID],tbl_Order[Order Year])</f>
        <v>2018</v>
      </c>
      <c r="G1048" t="str">
        <f>_xlfn.XLOOKUP(tbl_OrderProduct[[#This Row],[OrderID]],tbl_Order[OrderID],tbl_Order[Order Month Name])</f>
        <v>Jul</v>
      </c>
      <c r="H1048" t="str">
        <f>_xlfn.XLOOKUP(tbl_OrderProduct[[#This Row],[ProductID]],tbl_Product[ProductID],tbl_Product[ProductName])</f>
        <v>A Dasboard Contrived</v>
      </c>
      <c r="I1048" t="str">
        <f>_xlfn.XLOOKUP(tbl_OrderProduct[[#This Row],[OrderID]],tbl_Order[OrderID],tbl_Order[CustomerID])</f>
        <v>CUST0068</v>
      </c>
    </row>
    <row r="1049" spans="1:9" x14ac:dyDescent="0.4">
      <c r="A1049" t="s">
        <v>598</v>
      </c>
      <c r="B1049" t="s">
        <v>158</v>
      </c>
      <c r="C1049" t="str">
        <f>_xlfn.XLOOKUP(tbl_OrderProduct[[#This Row],[ProductID]],tbl_Product[ProductID],tbl_Product[Category])</f>
        <v>Classic</v>
      </c>
      <c r="D1049">
        <v>1</v>
      </c>
      <c r="E1049" s="3">
        <f>_xlfn.XLOOKUP(tbl_OrderProduct[[#This Row],[ProductID]],tbl_Product[ProductID],tbl_Product[ListPrice])*tbl_OrderProduct[[#This Row],[Quantity]]</f>
        <v>45</v>
      </c>
      <c r="F1049">
        <f>_xlfn.XLOOKUP(tbl_OrderProduct[[#This Row],[OrderID]],tbl_Order[OrderID],tbl_Order[Order Year])</f>
        <v>2018</v>
      </c>
      <c r="G1049" t="str">
        <f>_xlfn.XLOOKUP(tbl_OrderProduct[[#This Row],[OrderID]],tbl_Order[OrderID],tbl_Order[Order Month Name])</f>
        <v>Jul</v>
      </c>
      <c r="H1049" t="str">
        <f>_xlfn.XLOOKUP(tbl_OrderProduct[[#This Row],[ProductID]],tbl_Product[ProductID],tbl_Product[ProductName])</f>
        <v>Carcassone: Financial Quarters</v>
      </c>
      <c r="I1049" t="str">
        <f>_xlfn.XLOOKUP(tbl_OrderProduct[[#This Row],[OrderID]],tbl_Order[OrderID],tbl_Order[CustomerID])</f>
        <v>CUST0068</v>
      </c>
    </row>
    <row r="1050" spans="1:9" x14ac:dyDescent="0.4">
      <c r="A1050" t="s">
        <v>598</v>
      </c>
      <c r="B1050" t="s">
        <v>129</v>
      </c>
      <c r="C1050" t="str">
        <f>_xlfn.XLOOKUP(tbl_OrderProduct[[#This Row],[ProductID]],tbl_Product[ProductID],tbl_Product[Category])</f>
        <v>Party</v>
      </c>
      <c r="D1050">
        <v>1</v>
      </c>
      <c r="E1050" s="3">
        <f>_xlfn.XLOOKUP(tbl_OrderProduct[[#This Row],[ProductID]],tbl_Product[ProductID],tbl_Product[ListPrice])*tbl_OrderProduct[[#This Row],[Quantity]]</f>
        <v>49.49</v>
      </c>
      <c r="F1050">
        <f>_xlfn.XLOOKUP(tbl_OrderProduct[[#This Row],[OrderID]],tbl_Order[OrderID],tbl_Order[Order Year])</f>
        <v>2018</v>
      </c>
      <c r="G1050" t="str">
        <f>_xlfn.XLOOKUP(tbl_OrderProduct[[#This Row],[OrderID]],tbl_Order[OrderID],tbl_Order[Order Month Name])</f>
        <v>Jul</v>
      </c>
      <c r="H1050" t="str">
        <f>_xlfn.XLOOKUP(tbl_OrderProduct[[#This Row],[ProductID]],tbl_Product[ProductID],tbl_Product[ProductName])</f>
        <v>Fieldnames</v>
      </c>
      <c r="I1050" t="str">
        <f>_xlfn.XLOOKUP(tbl_OrderProduct[[#This Row],[OrderID]],tbl_Order[OrderID],tbl_Order[CustomerID])</f>
        <v>CUST0068</v>
      </c>
    </row>
    <row r="1051" spans="1:9" x14ac:dyDescent="0.4">
      <c r="A1051" t="s">
        <v>598</v>
      </c>
      <c r="B1051" t="s">
        <v>8</v>
      </c>
      <c r="C1051" t="str">
        <f>_xlfn.XLOOKUP(tbl_OrderProduct[[#This Row],[ProductID]],tbl_Product[ProductID],tbl_Product[Category])</f>
        <v>Adventure</v>
      </c>
      <c r="D1051">
        <v>1</v>
      </c>
      <c r="E1051" s="3">
        <f>_xlfn.XLOOKUP(tbl_OrderProduct[[#This Row],[ProductID]],tbl_Product[ProductID],tbl_Product[ListPrice])*tbl_OrderProduct[[#This Row],[Quantity]]</f>
        <v>54.5</v>
      </c>
      <c r="F1051">
        <f>_xlfn.XLOOKUP(tbl_OrderProduct[[#This Row],[OrderID]],tbl_Order[OrderID],tbl_Order[Order Year])</f>
        <v>2018</v>
      </c>
      <c r="G1051" t="str">
        <f>_xlfn.XLOOKUP(tbl_OrderProduct[[#This Row],[OrderID]],tbl_Order[OrderID],tbl_Order[Order Month Name])</f>
        <v>Jul</v>
      </c>
      <c r="H1051" t="str">
        <f>_xlfn.XLOOKUP(tbl_OrderProduct[[#This Row],[ProductID]],tbl_Product[ProductID],tbl_Product[ProductName])</f>
        <v>Spreadsheets &amp; Sidequests</v>
      </c>
      <c r="I1051" t="str">
        <f>_xlfn.XLOOKUP(tbl_OrderProduct[[#This Row],[OrderID]],tbl_Order[OrderID],tbl_Order[CustomerID])</f>
        <v>CUST0068</v>
      </c>
    </row>
    <row r="1052" spans="1:9" x14ac:dyDescent="0.4">
      <c r="A1052" t="s">
        <v>598</v>
      </c>
      <c r="B1052" t="s">
        <v>2</v>
      </c>
      <c r="C1052" t="str">
        <f>_xlfn.XLOOKUP(tbl_OrderProduct[[#This Row],[ProductID]],tbl_Product[ProductID],tbl_Product[Category])</f>
        <v>Strategy</v>
      </c>
      <c r="D1052">
        <v>2</v>
      </c>
      <c r="E1052" s="3">
        <f>_xlfn.XLOOKUP(tbl_OrderProduct[[#This Row],[ProductID]],tbl_Product[ProductID],tbl_Product[ListPrice])*tbl_OrderProduct[[#This Row],[Quantity]]</f>
        <v>25.9</v>
      </c>
      <c r="F1052">
        <f>_xlfn.XLOOKUP(tbl_OrderProduct[[#This Row],[OrderID]],tbl_Order[OrderID],tbl_Order[Order Year])</f>
        <v>2018</v>
      </c>
      <c r="G1052" t="str">
        <f>_xlfn.XLOOKUP(tbl_OrderProduct[[#This Row],[OrderID]],tbl_Order[OrderID],tbl_Order[Order Month Name])</f>
        <v>Jul</v>
      </c>
      <c r="H1052" t="str">
        <f>_xlfn.XLOOKUP(tbl_OrderProduct[[#This Row],[ProductID]],tbl_Product[ProductID],tbl_Product[ProductName])</f>
        <v>DAX Machina</v>
      </c>
      <c r="I1052" t="str">
        <f>_xlfn.XLOOKUP(tbl_OrderProduct[[#This Row],[OrderID]],tbl_Order[OrderID],tbl_Order[CustomerID])</f>
        <v>CUST0068</v>
      </c>
    </row>
    <row r="1053" spans="1:9" x14ac:dyDescent="0.4">
      <c r="A1053" t="s">
        <v>599</v>
      </c>
      <c r="B1053" t="s">
        <v>156</v>
      </c>
      <c r="C1053" t="str">
        <f>_xlfn.XLOOKUP(tbl_OrderProduct[[#This Row],[ProductID]],tbl_Product[ProductID],tbl_Product[Category])</f>
        <v>Strategy</v>
      </c>
      <c r="D1053">
        <v>2</v>
      </c>
      <c r="E1053" s="3">
        <f>_xlfn.XLOOKUP(tbl_OrderProduct[[#This Row],[ProductID]],tbl_Product[ProductID],tbl_Product[ListPrice])*tbl_OrderProduct[[#This Row],[Quantity]]</f>
        <v>81.98</v>
      </c>
      <c r="F1053">
        <f>_xlfn.XLOOKUP(tbl_OrderProduct[[#This Row],[OrderID]],tbl_Order[OrderID],tbl_Order[Order Year])</f>
        <v>2018</v>
      </c>
      <c r="G1053" t="str">
        <f>_xlfn.XLOOKUP(tbl_OrderProduct[[#This Row],[OrderID]],tbl_Order[OrderID],tbl_Order[Order Month Name])</f>
        <v>Jul</v>
      </c>
      <c r="H1053" t="str">
        <f>_xlfn.XLOOKUP(tbl_OrderProduct[[#This Row],[ProductID]],tbl_Product[ProductID],tbl_Product[ProductName])</f>
        <v>Cells of Caledonia</v>
      </c>
      <c r="I1053" t="str">
        <f>_xlfn.XLOOKUP(tbl_OrderProduct[[#This Row],[OrderID]],tbl_Order[OrderID],tbl_Order[CustomerID])</f>
        <v>CUST0970</v>
      </c>
    </row>
    <row r="1054" spans="1:9" x14ac:dyDescent="0.4">
      <c r="A1054" t="s">
        <v>600</v>
      </c>
      <c r="B1054" t="s">
        <v>149</v>
      </c>
      <c r="C1054" t="str">
        <f>_xlfn.XLOOKUP(tbl_OrderProduct[[#This Row],[ProductID]],tbl_Product[ProductID],tbl_Product[Category])</f>
        <v>Co-op</v>
      </c>
      <c r="D1054">
        <v>1</v>
      </c>
      <c r="E1054" s="3">
        <f>_xlfn.XLOOKUP(tbl_OrderProduct[[#This Row],[ProductID]],tbl_Product[ProductID],tbl_Product[ListPrice])*tbl_OrderProduct[[#This Row],[Quantity]]</f>
        <v>20.99</v>
      </c>
      <c r="F1054">
        <f>_xlfn.XLOOKUP(tbl_OrderProduct[[#This Row],[OrderID]],tbl_Order[OrderID],tbl_Order[Order Year])</f>
        <v>2018</v>
      </c>
      <c r="G1054" t="str">
        <f>_xlfn.XLOOKUP(tbl_OrderProduct[[#This Row],[OrderID]],tbl_Order[OrderID],tbl_Order[Order Month Name])</f>
        <v>Jul</v>
      </c>
      <c r="H1054" t="str">
        <f>_xlfn.XLOOKUP(tbl_OrderProduct[[#This Row],[ProductID]],tbl_Product[ProductID],tbl_Product[ProductName])</f>
        <v>Pandemic: #REF! Outbreak</v>
      </c>
      <c r="I1054" t="str">
        <f>_xlfn.XLOOKUP(tbl_OrderProduct[[#This Row],[OrderID]],tbl_Order[OrderID],tbl_Order[CustomerID])</f>
        <v>CUST0751</v>
      </c>
    </row>
    <row r="1055" spans="1:9" x14ac:dyDescent="0.4">
      <c r="A1055" t="s">
        <v>601</v>
      </c>
      <c r="B1055" t="s">
        <v>136</v>
      </c>
      <c r="C1055" t="str">
        <f>_xlfn.XLOOKUP(tbl_OrderProduct[[#This Row],[ProductID]],tbl_Product[ProductID],tbl_Product[Category])</f>
        <v>Party</v>
      </c>
      <c r="D1055">
        <v>1</v>
      </c>
      <c r="E1055" s="3">
        <f>_xlfn.XLOOKUP(tbl_OrderProduct[[#This Row],[ProductID]],tbl_Product[ProductID],tbl_Product[ListPrice])*tbl_OrderProduct[[#This Row],[Quantity]]</f>
        <v>33</v>
      </c>
      <c r="F1055">
        <f>_xlfn.XLOOKUP(tbl_OrderProduct[[#This Row],[OrderID]],tbl_Order[OrderID],tbl_Order[Order Year])</f>
        <v>2018</v>
      </c>
      <c r="G1055" t="str">
        <f>_xlfn.XLOOKUP(tbl_OrderProduct[[#This Row],[OrderID]],tbl_Order[OrderID],tbl_Order[Order Month Name])</f>
        <v>Jul</v>
      </c>
      <c r="H1055" t="str">
        <f>_xlfn.XLOOKUP(tbl_OrderProduct[[#This Row],[ProductID]],tbl_Product[ProductID],tbl_Product[ProductName])</f>
        <v>Don't Split the Data</v>
      </c>
      <c r="I1055" t="str">
        <f>_xlfn.XLOOKUP(tbl_OrderProduct[[#This Row],[OrderID]],tbl_Order[OrderID],tbl_Order[CustomerID])</f>
        <v>CUST0054</v>
      </c>
    </row>
    <row r="1056" spans="1:9" x14ac:dyDescent="0.4">
      <c r="A1056" t="s">
        <v>602</v>
      </c>
      <c r="B1056" t="s">
        <v>152</v>
      </c>
      <c r="C1056" t="str">
        <f>_xlfn.XLOOKUP(tbl_OrderProduct[[#This Row],[ProductID]],tbl_Product[ProductID],tbl_Product[Category])</f>
        <v>Party</v>
      </c>
      <c r="D1056">
        <v>1</v>
      </c>
      <c r="E1056" s="3">
        <f>_xlfn.XLOOKUP(tbl_OrderProduct[[#This Row],[ProductID]],tbl_Product[ProductID],tbl_Product[ListPrice])*tbl_OrderProduct[[#This Row],[Quantity]]</f>
        <v>59.95</v>
      </c>
      <c r="F1056">
        <f>_xlfn.XLOOKUP(tbl_OrderProduct[[#This Row],[OrderID]],tbl_Order[OrderID],tbl_Order[Order Year])</f>
        <v>2018</v>
      </c>
      <c r="G1056" t="str">
        <f>_xlfn.XLOOKUP(tbl_OrderProduct[[#This Row],[OrderID]],tbl_Order[OrderID],tbl_Order[Order Month Name])</f>
        <v>Jul</v>
      </c>
      <c r="H1056" t="str">
        <f>_xlfn.XLOOKUP(tbl_OrderProduct[[#This Row],[ProductID]],tbl_Product[ProductID],tbl_Product[ProductName])</f>
        <v>Formulate!</v>
      </c>
      <c r="I1056" t="str">
        <f>_xlfn.XLOOKUP(tbl_OrderProduct[[#This Row],[OrderID]],tbl_Order[OrderID],tbl_Order[CustomerID])</f>
        <v>CUST0050</v>
      </c>
    </row>
    <row r="1057" spans="1:9" x14ac:dyDescent="0.4">
      <c r="A1057" t="s">
        <v>603</v>
      </c>
      <c r="B1057" t="s">
        <v>161</v>
      </c>
      <c r="C1057" t="str">
        <f>_xlfn.XLOOKUP(tbl_OrderProduct[[#This Row],[ProductID]],tbl_Product[ProductID],tbl_Product[Category])</f>
        <v>Strategy</v>
      </c>
      <c r="D1057">
        <v>1</v>
      </c>
      <c r="E1057" s="3">
        <f>_xlfn.XLOOKUP(tbl_OrderProduct[[#This Row],[ProductID]],tbl_Product[ProductID],tbl_Product[ListPrice])*tbl_OrderProduct[[#This Row],[Quantity]]</f>
        <v>55.95</v>
      </c>
      <c r="F1057">
        <f>_xlfn.XLOOKUP(tbl_OrderProduct[[#This Row],[OrderID]],tbl_Order[OrderID],tbl_Order[Order Year])</f>
        <v>2018</v>
      </c>
      <c r="G1057" t="str">
        <f>_xlfn.XLOOKUP(tbl_OrderProduct[[#This Row],[OrderID]],tbl_Order[OrderID],tbl_Order[Order Month Name])</f>
        <v>Jul</v>
      </c>
      <c r="H1057" t="str">
        <f>_xlfn.XLOOKUP(tbl_OrderProduct[[#This Row],[ProductID]],tbl_Product[ProductID],tbl_Product[ProductName])</f>
        <v>The Quacks of Quarterburg</v>
      </c>
      <c r="I1057" t="str">
        <f>_xlfn.XLOOKUP(tbl_OrderProduct[[#This Row],[OrderID]],tbl_Order[OrderID],tbl_Order[CustomerID])</f>
        <v>CUST0014</v>
      </c>
    </row>
    <row r="1058" spans="1:9" x14ac:dyDescent="0.4">
      <c r="A1058" t="s">
        <v>604</v>
      </c>
      <c r="B1058" t="s">
        <v>146</v>
      </c>
      <c r="C1058" t="str">
        <f>_xlfn.XLOOKUP(tbl_OrderProduct[[#This Row],[ProductID]],tbl_Product[ProductID],tbl_Product[Category])</f>
        <v>Strategy</v>
      </c>
      <c r="D1058">
        <v>1</v>
      </c>
      <c r="E1058" s="3">
        <f>_xlfn.XLOOKUP(tbl_OrderProduct[[#This Row],[ProductID]],tbl_Product[ProductID],tbl_Product[ListPrice])*tbl_OrderProduct[[#This Row],[Quantity]]</f>
        <v>49.49</v>
      </c>
      <c r="F1058">
        <f>_xlfn.XLOOKUP(tbl_OrderProduct[[#This Row],[OrderID]],tbl_Order[OrderID],tbl_Order[Order Year])</f>
        <v>2018</v>
      </c>
      <c r="G1058" t="str">
        <f>_xlfn.XLOOKUP(tbl_OrderProduct[[#This Row],[OrderID]],tbl_Order[OrderID],tbl_Order[Order Month Name])</f>
        <v>Jul</v>
      </c>
      <c r="H1058" t="str">
        <f>_xlfn.XLOOKUP(tbl_OrderProduct[[#This Row],[ProductID]],tbl_Product[ProductID],tbl_Product[ProductName])</f>
        <v>Terraforming Tableau</v>
      </c>
      <c r="I1058" t="str">
        <f>_xlfn.XLOOKUP(tbl_OrderProduct[[#This Row],[OrderID]],tbl_Order[OrderID],tbl_Order[CustomerID])</f>
        <v>CUST1120</v>
      </c>
    </row>
    <row r="1059" spans="1:9" x14ac:dyDescent="0.4">
      <c r="A1059" t="s">
        <v>604</v>
      </c>
      <c r="B1059" t="s">
        <v>157</v>
      </c>
      <c r="C1059" t="str">
        <f>_xlfn.XLOOKUP(tbl_OrderProduct[[#This Row],[ProductID]],tbl_Product[ProductID],tbl_Product[Category])</f>
        <v>Strategy</v>
      </c>
      <c r="D1059">
        <v>2</v>
      </c>
      <c r="E1059" s="3">
        <f>_xlfn.XLOOKUP(tbl_OrderProduct[[#This Row],[ProductID]],tbl_Product[ProductID],tbl_Product[ListPrice])*tbl_OrderProduct[[#This Row],[Quantity]]</f>
        <v>94</v>
      </c>
      <c r="F1059">
        <f>_xlfn.XLOOKUP(tbl_OrderProduct[[#This Row],[OrderID]],tbl_Order[OrderID],tbl_Order[Order Year])</f>
        <v>2018</v>
      </c>
      <c r="G1059" t="str">
        <f>_xlfn.XLOOKUP(tbl_OrderProduct[[#This Row],[OrderID]],tbl_Order[OrderID],tbl_Order[Order Month Name])</f>
        <v>Jul</v>
      </c>
      <c r="H1059" t="str">
        <f>_xlfn.XLOOKUP(tbl_OrderProduct[[#This Row],[ProductID]],tbl_Product[ProductID],tbl_Product[ProductName])</f>
        <v>A Dasboard Contrived</v>
      </c>
      <c r="I1059" t="str">
        <f>_xlfn.XLOOKUP(tbl_OrderProduct[[#This Row],[OrderID]],tbl_Order[OrderID],tbl_Order[CustomerID])</f>
        <v>CUST1120</v>
      </c>
    </row>
    <row r="1060" spans="1:9" x14ac:dyDescent="0.4">
      <c r="A1060" t="s">
        <v>604</v>
      </c>
      <c r="B1060" t="s">
        <v>139</v>
      </c>
      <c r="C1060" t="str">
        <f>_xlfn.XLOOKUP(tbl_OrderProduct[[#This Row],[ProductID]],tbl_Product[ProductID],tbl_Product[Category])</f>
        <v>Strategy</v>
      </c>
      <c r="D1060">
        <v>2</v>
      </c>
      <c r="E1060" s="3">
        <f>_xlfn.XLOOKUP(tbl_OrderProduct[[#This Row],[ProductID]],tbl_Product[ProductID],tbl_Product[ListPrice])*tbl_OrderProduct[[#This Row],[Quantity]]</f>
        <v>109.98</v>
      </c>
      <c r="F1060">
        <f>_xlfn.XLOOKUP(tbl_OrderProduct[[#This Row],[OrderID]],tbl_Order[OrderID],tbl_Order[Order Year])</f>
        <v>2018</v>
      </c>
      <c r="G1060" t="str">
        <f>_xlfn.XLOOKUP(tbl_OrderProduct[[#This Row],[OrderID]],tbl_Order[OrderID],tbl_Order[Order Month Name])</f>
        <v>Jul</v>
      </c>
      <c r="H1060" t="str">
        <f>_xlfn.XLOOKUP(tbl_OrderProduct[[#This Row],[ProductID]],tbl_Product[ProductID],tbl_Product[ProductName])</f>
        <v>Azul: Pie Chart Edition</v>
      </c>
      <c r="I1060" t="str">
        <f>_xlfn.XLOOKUP(tbl_OrderProduct[[#This Row],[OrderID]],tbl_Order[OrderID],tbl_Order[CustomerID])</f>
        <v>CUST1120</v>
      </c>
    </row>
    <row r="1061" spans="1:9" x14ac:dyDescent="0.4">
      <c r="A1061" t="s">
        <v>604</v>
      </c>
      <c r="B1061" t="s">
        <v>7</v>
      </c>
      <c r="C1061" t="str">
        <f>_xlfn.XLOOKUP(tbl_OrderProduct[[#This Row],[ProductID]],tbl_Product[ProductID],tbl_Product[Category])</f>
        <v>Strategy</v>
      </c>
      <c r="D1061">
        <v>1</v>
      </c>
      <c r="E1061" s="3">
        <f>_xlfn.XLOOKUP(tbl_OrderProduct[[#This Row],[ProductID]],tbl_Product[ProductID],tbl_Product[ListPrice])*tbl_OrderProduct[[#This Row],[Quantity]]</f>
        <v>53</v>
      </c>
      <c r="F1061">
        <f>_xlfn.XLOOKUP(tbl_OrderProduct[[#This Row],[OrderID]],tbl_Order[OrderID],tbl_Order[Order Year])</f>
        <v>2018</v>
      </c>
      <c r="G1061" t="str">
        <f>_xlfn.XLOOKUP(tbl_OrderProduct[[#This Row],[OrderID]],tbl_Order[OrderID],tbl_Order[Order Month Name])</f>
        <v>Jul</v>
      </c>
      <c r="H1061" t="str">
        <f>_xlfn.XLOOKUP(tbl_OrderProduct[[#This Row],[ProductID]],tbl_Product[ProductID],tbl_Product[ProductName])</f>
        <v>Evercell</v>
      </c>
      <c r="I1061" t="str">
        <f>_xlfn.XLOOKUP(tbl_OrderProduct[[#This Row],[OrderID]],tbl_Order[OrderID],tbl_Order[CustomerID])</f>
        <v>CUST1120</v>
      </c>
    </row>
    <row r="1062" spans="1:9" x14ac:dyDescent="0.4">
      <c r="A1062" t="s">
        <v>605</v>
      </c>
      <c r="B1062" t="s">
        <v>134</v>
      </c>
      <c r="C1062" t="str">
        <f>_xlfn.XLOOKUP(tbl_OrderProduct[[#This Row],[ProductID]],tbl_Product[ProductID],tbl_Product[Category])</f>
        <v>Co-op</v>
      </c>
      <c r="D1062">
        <v>1</v>
      </c>
      <c r="E1062" s="3">
        <f>_xlfn.XLOOKUP(tbl_OrderProduct[[#This Row],[ProductID]],tbl_Product[ProductID],tbl_Product[ListPrice])*tbl_OrderProduct[[#This Row],[Quantity]]</f>
        <v>33.5</v>
      </c>
      <c r="F1062">
        <f>_xlfn.XLOOKUP(tbl_OrderProduct[[#This Row],[OrderID]],tbl_Order[OrderID],tbl_Order[Order Year])</f>
        <v>2018</v>
      </c>
      <c r="G1062" t="str">
        <f>_xlfn.XLOOKUP(tbl_OrderProduct[[#This Row],[OrderID]],tbl_Order[OrderID],tbl_Order[Order Month Name])</f>
        <v>Jul</v>
      </c>
      <c r="H1062" t="str">
        <f>_xlfn.XLOOKUP(tbl_OrderProduct[[#This Row],[ProductID]],tbl_Product[ProductID],tbl_Product[ProductName])</f>
        <v>The Spill: Data Breach</v>
      </c>
      <c r="I1062" t="str">
        <f>_xlfn.XLOOKUP(tbl_OrderProduct[[#This Row],[OrderID]],tbl_Order[OrderID],tbl_Order[CustomerID])</f>
        <v>CUST0217</v>
      </c>
    </row>
    <row r="1063" spans="1:9" x14ac:dyDescent="0.4">
      <c r="A1063" t="s">
        <v>606</v>
      </c>
      <c r="B1063" t="s">
        <v>139</v>
      </c>
      <c r="C1063" t="str">
        <f>_xlfn.XLOOKUP(tbl_OrderProduct[[#This Row],[ProductID]],tbl_Product[ProductID],tbl_Product[Category])</f>
        <v>Strategy</v>
      </c>
      <c r="D1063">
        <v>1</v>
      </c>
      <c r="E1063" s="3">
        <f>_xlfn.XLOOKUP(tbl_OrderProduct[[#This Row],[ProductID]],tbl_Product[ProductID],tbl_Product[ListPrice])*tbl_OrderProduct[[#This Row],[Quantity]]</f>
        <v>54.99</v>
      </c>
      <c r="F1063">
        <f>_xlfn.XLOOKUP(tbl_OrderProduct[[#This Row],[OrderID]],tbl_Order[OrderID],tbl_Order[Order Year])</f>
        <v>2018</v>
      </c>
      <c r="G1063" t="str">
        <f>_xlfn.XLOOKUP(tbl_OrderProduct[[#This Row],[OrderID]],tbl_Order[OrderID],tbl_Order[Order Month Name])</f>
        <v>Jul</v>
      </c>
      <c r="H1063" t="str">
        <f>_xlfn.XLOOKUP(tbl_OrderProduct[[#This Row],[ProductID]],tbl_Product[ProductID],tbl_Product[ProductName])</f>
        <v>Azul: Pie Chart Edition</v>
      </c>
      <c r="I1063" t="str">
        <f>_xlfn.XLOOKUP(tbl_OrderProduct[[#This Row],[OrderID]],tbl_Order[OrderID],tbl_Order[CustomerID])</f>
        <v>CUST0265</v>
      </c>
    </row>
    <row r="1064" spans="1:9" x14ac:dyDescent="0.4">
      <c r="A1064" t="s">
        <v>606</v>
      </c>
      <c r="B1064" t="s">
        <v>8</v>
      </c>
      <c r="C1064" t="str">
        <f>_xlfn.XLOOKUP(tbl_OrderProduct[[#This Row],[ProductID]],tbl_Product[ProductID],tbl_Product[Category])</f>
        <v>Adventure</v>
      </c>
      <c r="D1064">
        <v>3</v>
      </c>
      <c r="E1064" s="3">
        <f>_xlfn.XLOOKUP(tbl_OrderProduct[[#This Row],[ProductID]],tbl_Product[ProductID],tbl_Product[ListPrice])*tbl_OrderProduct[[#This Row],[Quantity]]</f>
        <v>163.5</v>
      </c>
      <c r="F1064">
        <f>_xlfn.XLOOKUP(tbl_OrderProduct[[#This Row],[OrderID]],tbl_Order[OrderID],tbl_Order[Order Year])</f>
        <v>2018</v>
      </c>
      <c r="G1064" t="str">
        <f>_xlfn.XLOOKUP(tbl_OrderProduct[[#This Row],[OrderID]],tbl_Order[OrderID],tbl_Order[Order Month Name])</f>
        <v>Jul</v>
      </c>
      <c r="H1064" t="str">
        <f>_xlfn.XLOOKUP(tbl_OrderProduct[[#This Row],[ProductID]],tbl_Product[ProductID],tbl_Product[ProductName])</f>
        <v>Spreadsheets &amp; Sidequests</v>
      </c>
      <c r="I1064" t="str">
        <f>_xlfn.XLOOKUP(tbl_OrderProduct[[#This Row],[OrderID]],tbl_Order[OrderID],tbl_Order[CustomerID])</f>
        <v>CUST0265</v>
      </c>
    </row>
    <row r="1065" spans="1:9" x14ac:dyDescent="0.4">
      <c r="A1065" t="s">
        <v>606</v>
      </c>
      <c r="B1065" t="s">
        <v>135</v>
      </c>
      <c r="C1065" t="str">
        <f>_xlfn.XLOOKUP(tbl_OrderProduct[[#This Row],[ProductID]],tbl_Product[ProductID],tbl_Product[Category])</f>
        <v>Classic</v>
      </c>
      <c r="D1065">
        <v>2</v>
      </c>
      <c r="E1065" s="3">
        <f>_xlfn.XLOOKUP(tbl_OrderProduct[[#This Row],[ProductID]],tbl_Product[ProductID],tbl_Product[ListPrice])*tbl_OrderProduct[[#This Row],[Quantity]]</f>
        <v>33.979999999999997</v>
      </c>
      <c r="F1065">
        <f>_xlfn.XLOOKUP(tbl_OrderProduct[[#This Row],[OrderID]],tbl_Order[OrderID],tbl_Order[Order Year])</f>
        <v>2018</v>
      </c>
      <c r="G1065" t="str">
        <f>_xlfn.XLOOKUP(tbl_OrderProduct[[#This Row],[OrderID]],tbl_Order[OrderID],tbl_Order[Order Month Name])</f>
        <v>Jul</v>
      </c>
      <c r="H1065" t="str">
        <f>_xlfn.XLOOKUP(tbl_OrderProduct[[#This Row],[ProductID]],tbl_Product[ProductID],tbl_Product[ProductName])</f>
        <v>Monopoly: Pivot Table Edition</v>
      </c>
      <c r="I1065" t="str">
        <f>_xlfn.XLOOKUP(tbl_OrderProduct[[#This Row],[OrderID]],tbl_Order[OrderID],tbl_Order[CustomerID])</f>
        <v>CUST0265</v>
      </c>
    </row>
    <row r="1066" spans="1:9" x14ac:dyDescent="0.4">
      <c r="A1066" t="s">
        <v>606</v>
      </c>
      <c r="B1066" t="s">
        <v>146</v>
      </c>
      <c r="C1066" t="str">
        <f>_xlfn.XLOOKUP(tbl_OrderProduct[[#This Row],[ProductID]],tbl_Product[ProductID],tbl_Product[Category])</f>
        <v>Strategy</v>
      </c>
      <c r="D1066">
        <v>1</v>
      </c>
      <c r="E1066" s="3">
        <f>_xlfn.XLOOKUP(tbl_OrderProduct[[#This Row],[ProductID]],tbl_Product[ProductID],tbl_Product[ListPrice])*tbl_OrderProduct[[#This Row],[Quantity]]</f>
        <v>49.49</v>
      </c>
      <c r="F1066">
        <f>_xlfn.XLOOKUP(tbl_OrderProduct[[#This Row],[OrderID]],tbl_Order[OrderID],tbl_Order[Order Year])</f>
        <v>2018</v>
      </c>
      <c r="G1066" t="str">
        <f>_xlfn.XLOOKUP(tbl_OrderProduct[[#This Row],[OrderID]],tbl_Order[OrderID],tbl_Order[Order Month Name])</f>
        <v>Jul</v>
      </c>
      <c r="H1066" t="str">
        <f>_xlfn.XLOOKUP(tbl_OrderProduct[[#This Row],[ProductID]],tbl_Product[ProductID],tbl_Product[ProductName])</f>
        <v>Terraforming Tableau</v>
      </c>
      <c r="I1066" t="str">
        <f>_xlfn.XLOOKUP(tbl_OrderProduct[[#This Row],[OrderID]],tbl_Order[OrderID],tbl_Order[CustomerID])</f>
        <v>CUST0265</v>
      </c>
    </row>
    <row r="1067" spans="1:9" x14ac:dyDescent="0.4">
      <c r="A1067" t="s">
        <v>607</v>
      </c>
      <c r="B1067" t="s">
        <v>6</v>
      </c>
      <c r="C1067" t="str">
        <f>_xlfn.XLOOKUP(tbl_OrderProduct[[#This Row],[ProductID]],tbl_Product[ProductID],tbl_Product[Category])</f>
        <v>Adventure</v>
      </c>
      <c r="D1067">
        <v>2</v>
      </c>
      <c r="E1067" s="3">
        <f>_xlfn.XLOOKUP(tbl_OrderProduct[[#This Row],[ProductID]],tbl_Product[ProductID],tbl_Product[ListPrice])*tbl_OrderProduct[[#This Row],[Quantity]]</f>
        <v>34</v>
      </c>
      <c r="F1067">
        <f>_xlfn.XLOOKUP(tbl_OrderProduct[[#This Row],[OrderID]],tbl_Order[OrderID],tbl_Order[Order Year])</f>
        <v>2018</v>
      </c>
      <c r="G1067" t="str">
        <f>_xlfn.XLOOKUP(tbl_OrderProduct[[#This Row],[OrderID]],tbl_Order[OrderID],tbl_Order[Order Month Name])</f>
        <v>Jul</v>
      </c>
      <c r="H1067" t="str">
        <f>_xlfn.XLOOKUP(tbl_OrderProduct[[#This Row],[ProductID]],tbl_Product[ProductID],tbl_Product[ProductName])</f>
        <v>Pivot &amp; Paper</v>
      </c>
      <c r="I1067" t="str">
        <f>_xlfn.XLOOKUP(tbl_OrderProduct[[#This Row],[OrderID]],tbl_Order[OrderID],tbl_Order[CustomerID])</f>
        <v>CUST0950</v>
      </c>
    </row>
    <row r="1068" spans="1:9" x14ac:dyDescent="0.4">
      <c r="A1068" t="s">
        <v>607</v>
      </c>
      <c r="B1068" t="s">
        <v>156</v>
      </c>
      <c r="C1068" t="str">
        <f>_xlfn.XLOOKUP(tbl_OrderProduct[[#This Row],[ProductID]],tbl_Product[ProductID],tbl_Product[Category])</f>
        <v>Strategy</v>
      </c>
      <c r="D1068">
        <v>1</v>
      </c>
      <c r="E1068" s="3">
        <f>_xlfn.XLOOKUP(tbl_OrderProduct[[#This Row],[ProductID]],tbl_Product[ProductID],tbl_Product[ListPrice])*tbl_OrderProduct[[#This Row],[Quantity]]</f>
        <v>40.99</v>
      </c>
      <c r="F1068">
        <f>_xlfn.XLOOKUP(tbl_OrderProduct[[#This Row],[OrderID]],tbl_Order[OrderID],tbl_Order[Order Year])</f>
        <v>2018</v>
      </c>
      <c r="G1068" t="str">
        <f>_xlfn.XLOOKUP(tbl_OrderProduct[[#This Row],[OrderID]],tbl_Order[OrderID],tbl_Order[Order Month Name])</f>
        <v>Jul</v>
      </c>
      <c r="H1068" t="str">
        <f>_xlfn.XLOOKUP(tbl_OrderProduct[[#This Row],[ProductID]],tbl_Product[ProductID],tbl_Product[ProductName])</f>
        <v>Cells of Caledonia</v>
      </c>
      <c r="I1068" t="str">
        <f>_xlfn.XLOOKUP(tbl_OrderProduct[[#This Row],[OrderID]],tbl_Order[OrderID],tbl_Order[CustomerID])</f>
        <v>CUST0950</v>
      </c>
    </row>
    <row r="1069" spans="1:9" x14ac:dyDescent="0.4">
      <c r="A1069" t="s">
        <v>607</v>
      </c>
      <c r="B1069" t="s">
        <v>165</v>
      </c>
      <c r="C1069" t="str">
        <f>_xlfn.XLOOKUP(tbl_OrderProduct[[#This Row],[ProductID]],tbl_Product[ProductID],tbl_Product[Category])</f>
        <v>Party</v>
      </c>
      <c r="D1069">
        <v>1</v>
      </c>
      <c r="E1069" s="3">
        <f>_xlfn.XLOOKUP(tbl_OrderProduct[[#This Row],[ProductID]],tbl_Product[ProductID],tbl_Product[ListPrice])*tbl_OrderProduct[[#This Row],[Quantity]]</f>
        <v>26.49</v>
      </c>
      <c r="F1069">
        <f>_xlfn.XLOOKUP(tbl_OrderProduct[[#This Row],[OrderID]],tbl_Order[OrderID],tbl_Order[Order Year])</f>
        <v>2018</v>
      </c>
      <c r="G1069" t="str">
        <f>_xlfn.XLOOKUP(tbl_OrderProduct[[#This Row],[OrderID]],tbl_Order[OrderID],tbl_Order[Order Month Name])</f>
        <v>Jul</v>
      </c>
      <c r="H1069" t="str">
        <f>_xlfn.XLOOKUP(tbl_OrderProduct[[#This Row],[ProductID]],tbl_Product[ProductID],tbl_Product[ProductName])</f>
        <v>Dashboard Wavelength</v>
      </c>
      <c r="I1069" t="str">
        <f>_xlfn.XLOOKUP(tbl_OrderProduct[[#This Row],[OrderID]],tbl_Order[OrderID],tbl_Order[CustomerID])</f>
        <v>CUST0950</v>
      </c>
    </row>
    <row r="1070" spans="1:9" x14ac:dyDescent="0.4">
      <c r="A1070" t="s">
        <v>608</v>
      </c>
      <c r="B1070" t="s">
        <v>134</v>
      </c>
      <c r="C1070" t="str">
        <f>_xlfn.XLOOKUP(tbl_OrderProduct[[#This Row],[ProductID]],tbl_Product[ProductID],tbl_Product[Category])</f>
        <v>Co-op</v>
      </c>
      <c r="D1070">
        <v>1</v>
      </c>
      <c r="E1070" s="3">
        <f>_xlfn.XLOOKUP(tbl_OrderProduct[[#This Row],[ProductID]],tbl_Product[ProductID],tbl_Product[ListPrice])*tbl_OrderProduct[[#This Row],[Quantity]]</f>
        <v>33.5</v>
      </c>
      <c r="F1070">
        <f>_xlfn.XLOOKUP(tbl_OrderProduct[[#This Row],[OrderID]],tbl_Order[OrderID],tbl_Order[Order Year])</f>
        <v>2018</v>
      </c>
      <c r="G1070" t="str">
        <f>_xlfn.XLOOKUP(tbl_OrderProduct[[#This Row],[OrderID]],tbl_Order[OrderID],tbl_Order[Order Month Name])</f>
        <v>Jul</v>
      </c>
      <c r="H1070" t="str">
        <f>_xlfn.XLOOKUP(tbl_OrderProduct[[#This Row],[ProductID]],tbl_Product[ProductID],tbl_Product[ProductName])</f>
        <v>The Spill: Data Breach</v>
      </c>
      <c r="I1070" t="str">
        <f>_xlfn.XLOOKUP(tbl_OrderProduct[[#This Row],[OrderID]],tbl_Order[OrderID],tbl_Order[CustomerID])</f>
        <v>CUST1004</v>
      </c>
    </row>
    <row r="1071" spans="1:9" x14ac:dyDescent="0.4">
      <c r="A1071" t="s">
        <v>608</v>
      </c>
      <c r="B1071" t="s">
        <v>164</v>
      </c>
      <c r="C1071" t="str">
        <f>_xlfn.XLOOKUP(tbl_OrderProduct[[#This Row],[ProductID]],tbl_Product[ProductID],tbl_Product[Category])</f>
        <v>Strategy</v>
      </c>
      <c r="D1071">
        <v>2</v>
      </c>
      <c r="E1071" s="3">
        <f>_xlfn.XLOOKUP(tbl_OrderProduct[[#This Row],[ProductID]],tbl_Product[ProductID],tbl_Product[ListPrice])*tbl_OrderProduct[[#This Row],[Quantity]]</f>
        <v>58</v>
      </c>
      <c r="F1071">
        <f>_xlfn.XLOOKUP(tbl_OrderProduct[[#This Row],[OrderID]],tbl_Order[OrderID],tbl_Order[Order Year])</f>
        <v>2018</v>
      </c>
      <c r="G1071" t="str">
        <f>_xlfn.XLOOKUP(tbl_OrderProduct[[#This Row],[OrderID]],tbl_Order[OrderID],tbl_Order[Order Month Name])</f>
        <v>Jul</v>
      </c>
      <c r="H1071" t="str">
        <f>_xlfn.XLOOKUP(tbl_OrderProduct[[#This Row],[ProductID]],tbl_Product[ProductID],tbl_Product[ProductName])</f>
        <v>Great Western Lookup</v>
      </c>
      <c r="I1071" t="str">
        <f>_xlfn.XLOOKUP(tbl_OrderProduct[[#This Row],[OrderID]],tbl_Order[OrderID],tbl_Order[CustomerID])</f>
        <v>CUST1004</v>
      </c>
    </row>
    <row r="1072" spans="1:9" x14ac:dyDescent="0.4">
      <c r="A1072" t="s">
        <v>608</v>
      </c>
      <c r="B1072" t="s">
        <v>163</v>
      </c>
      <c r="C1072" t="str">
        <f>_xlfn.XLOOKUP(tbl_OrderProduct[[#This Row],[ProductID]],tbl_Product[ProductID],tbl_Product[Category])</f>
        <v>Party</v>
      </c>
      <c r="D1072">
        <v>1</v>
      </c>
      <c r="E1072" s="3">
        <f>_xlfn.XLOOKUP(tbl_OrderProduct[[#This Row],[ProductID]],tbl_Product[ProductID],tbl_Product[ListPrice])*tbl_OrderProduct[[#This Row],[Quantity]]</f>
        <v>38</v>
      </c>
      <c r="F1072">
        <f>_xlfn.XLOOKUP(tbl_OrderProduct[[#This Row],[OrderID]],tbl_Order[OrderID],tbl_Order[Order Year])</f>
        <v>2018</v>
      </c>
      <c r="G1072" t="str">
        <f>_xlfn.XLOOKUP(tbl_OrderProduct[[#This Row],[OrderID]],tbl_Order[OrderID],tbl_Order[Order Month Name])</f>
        <v>Jul</v>
      </c>
      <c r="H1072" t="str">
        <f>_xlfn.XLOOKUP(tbl_OrderProduct[[#This Row],[ProductID]],tbl_Product[ProductID],tbl_Product[ProductName])</f>
        <v>Charts Against Humanity</v>
      </c>
      <c r="I1072" t="str">
        <f>_xlfn.XLOOKUP(tbl_OrderProduct[[#This Row],[OrderID]],tbl_Order[OrderID],tbl_Order[CustomerID])</f>
        <v>CUST1004</v>
      </c>
    </row>
    <row r="1073" spans="1:9" x14ac:dyDescent="0.4">
      <c r="A1073" t="s">
        <v>608</v>
      </c>
      <c r="B1073" t="s">
        <v>11</v>
      </c>
      <c r="C1073" t="str">
        <f>_xlfn.XLOOKUP(tbl_OrderProduct[[#This Row],[ProductID]],tbl_Product[ProductID],tbl_Product[Category])</f>
        <v>Adventure</v>
      </c>
      <c r="D1073">
        <v>1</v>
      </c>
      <c r="E1073" s="3">
        <f>_xlfn.XLOOKUP(tbl_OrderProduct[[#This Row],[ProductID]],tbl_Product[ProductID],tbl_Product[ListPrice])*tbl_OrderProduct[[#This Row],[Quantity]]</f>
        <v>19.95</v>
      </c>
      <c r="F1073">
        <f>_xlfn.XLOOKUP(tbl_OrderProduct[[#This Row],[OrderID]],tbl_Order[OrderID],tbl_Order[Order Year])</f>
        <v>2018</v>
      </c>
      <c r="G1073" t="str">
        <f>_xlfn.XLOOKUP(tbl_OrderProduct[[#This Row],[OrderID]],tbl_Order[OrderID],tbl_Order[Order Month Name])</f>
        <v>Jul</v>
      </c>
      <c r="H1073" t="str">
        <f>_xlfn.XLOOKUP(tbl_OrderProduct[[#This Row],[ProductID]],tbl_Product[ProductID],tbl_Product[ProductName])</f>
        <v>Dungeons &amp; Datasets</v>
      </c>
      <c r="I1073" t="str">
        <f>_xlfn.XLOOKUP(tbl_OrderProduct[[#This Row],[OrderID]],tbl_Order[OrderID],tbl_Order[CustomerID])</f>
        <v>CUST1004</v>
      </c>
    </row>
    <row r="1074" spans="1:9" x14ac:dyDescent="0.4">
      <c r="A1074" t="s">
        <v>609</v>
      </c>
      <c r="B1074" t="s">
        <v>149</v>
      </c>
      <c r="C1074" t="str">
        <f>_xlfn.XLOOKUP(tbl_OrderProduct[[#This Row],[ProductID]],tbl_Product[ProductID],tbl_Product[Category])</f>
        <v>Co-op</v>
      </c>
      <c r="D1074">
        <v>1</v>
      </c>
      <c r="E1074" s="3">
        <f>_xlfn.XLOOKUP(tbl_OrderProduct[[#This Row],[ProductID]],tbl_Product[ProductID],tbl_Product[ListPrice])*tbl_OrderProduct[[#This Row],[Quantity]]</f>
        <v>20.99</v>
      </c>
      <c r="F1074">
        <f>_xlfn.XLOOKUP(tbl_OrderProduct[[#This Row],[OrderID]],tbl_Order[OrderID],tbl_Order[Order Year])</f>
        <v>2018</v>
      </c>
      <c r="G1074" t="str">
        <f>_xlfn.XLOOKUP(tbl_OrderProduct[[#This Row],[OrderID]],tbl_Order[OrderID],tbl_Order[Order Month Name])</f>
        <v>Aug</v>
      </c>
      <c r="H1074" t="str">
        <f>_xlfn.XLOOKUP(tbl_OrderProduct[[#This Row],[ProductID]],tbl_Product[ProductID],tbl_Product[ProductName])</f>
        <v>Pandemic: #REF! Outbreak</v>
      </c>
      <c r="I1074" t="str">
        <f>_xlfn.XLOOKUP(tbl_OrderProduct[[#This Row],[OrderID]],tbl_Order[OrderID],tbl_Order[CustomerID])</f>
        <v>CUST0559</v>
      </c>
    </row>
    <row r="1075" spans="1:9" x14ac:dyDescent="0.4">
      <c r="A1075" t="s">
        <v>609</v>
      </c>
      <c r="B1075" t="s">
        <v>8</v>
      </c>
      <c r="C1075" t="str">
        <f>_xlfn.XLOOKUP(tbl_OrderProduct[[#This Row],[ProductID]],tbl_Product[ProductID],tbl_Product[Category])</f>
        <v>Adventure</v>
      </c>
      <c r="D1075">
        <v>1</v>
      </c>
      <c r="E1075" s="3">
        <f>_xlfn.XLOOKUP(tbl_OrderProduct[[#This Row],[ProductID]],tbl_Product[ProductID],tbl_Product[ListPrice])*tbl_OrderProduct[[#This Row],[Quantity]]</f>
        <v>54.5</v>
      </c>
      <c r="F1075">
        <f>_xlfn.XLOOKUP(tbl_OrderProduct[[#This Row],[OrderID]],tbl_Order[OrderID],tbl_Order[Order Year])</f>
        <v>2018</v>
      </c>
      <c r="G1075" t="str">
        <f>_xlfn.XLOOKUP(tbl_OrderProduct[[#This Row],[OrderID]],tbl_Order[OrderID],tbl_Order[Order Month Name])</f>
        <v>Aug</v>
      </c>
      <c r="H1075" t="str">
        <f>_xlfn.XLOOKUP(tbl_OrderProduct[[#This Row],[ProductID]],tbl_Product[ProductID],tbl_Product[ProductName])</f>
        <v>Spreadsheets &amp; Sidequests</v>
      </c>
      <c r="I1075" t="str">
        <f>_xlfn.XLOOKUP(tbl_OrderProduct[[#This Row],[OrderID]],tbl_Order[OrderID],tbl_Order[CustomerID])</f>
        <v>CUST0559</v>
      </c>
    </row>
    <row r="1076" spans="1:9" x14ac:dyDescent="0.4">
      <c r="A1076" t="s">
        <v>610</v>
      </c>
      <c r="B1076" t="s">
        <v>151</v>
      </c>
      <c r="C1076" t="str">
        <f>_xlfn.XLOOKUP(tbl_OrderProduct[[#This Row],[ProductID]],tbl_Product[ProductID],tbl_Product[Category])</f>
        <v>Adventure</v>
      </c>
      <c r="D1076">
        <v>1</v>
      </c>
      <c r="E1076" s="3">
        <f>_xlfn.XLOOKUP(tbl_OrderProduct[[#This Row],[ProductID]],tbl_Product[ProductID],tbl_Product[ListPrice])*tbl_OrderProduct[[#This Row],[Quantity]]</f>
        <v>60.95</v>
      </c>
      <c r="F1076">
        <f>_xlfn.XLOOKUP(tbl_OrderProduct[[#This Row],[OrderID]],tbl_Order[OrderID],tbl_Order[Order Year])</f>
        <v>2018</v>
      </c>
      <c r="G1076" t="str">
        <f>_xlfn.XLOOKUP(tbl_OrderProduct[[#This Row],[OrderID]],tbl_Order[OrderID],tbl_Order[Order Month Name])</f>
        <v>Aug</v>
      </c>
      <c r="H1076" t="str">
        <f>_xlfn.XLOOKUP(tbl_OrderProduct[[#This Row],[ProductID]],tbl_Product[ProductID],tbl_Product[ProductName])</f>
        <v>Unmatched: Analyst's Edition</v>
      </c>
      <c r="I1076" t="str">
        <f>_xlfn.XLOOKUP(tbl_OrderProduct[[#This Row],[OrderID]],tbl_Order[OrderID],tbl_Order[CustomerID])</f>
        <v>CUST0473</v>
      </c>
    </row>
    <row r="1077" spans="1:9" x14ac:dyDescent="0.4">
      <c r="A1077" t="s">
        <v>610</v>
      </c>
      <c r="B1077" t="s">
        <v>7</v>
      </c>
      <c r="C1077" t="str">
        <f>_xlfn.XLOOKUP(tbl_OrderProduct[[#This Row],[ProductID]],tbl_Product[ProductID],tbl_Product[Category])</f>
        <v>Strategy</v>
      </c>
      <c r="D1077">
        <v>2</v>
      </c>
      <c r="E1077" s="3">
        <f>_xlfn.XLOOKUP(tbl_OrderProduct[[#This Row],[ProductID]],tbl_Product[ProductID],tbl_Product[ListPrice])*tbl_OrderProduct[[#This Row],[Quantity]]</f>
        <v>106</v>
      </c>
      <c r="F1077">
        <f>_xlfn.XLOOKUP(tbl_OrderProduct[[#This Row],[OrderID]],tbl_Order[OrderID],tbl_Order[Order Year])</f>
        <v>2018</v>
      </c>
      <c r="G1077" t="str">
        <f>_xlfn.XLOOKUP(tbl_OrderProduct[[#This Row],[OrderID]],tbl_Order[OrderID],tbl_Order[Order Month Name])</f>
        <v>Aug</v>
      </c>
      <c r="H1077" t="str">
        <f>_xlfn.XLOOKUP(tbl_OrderProduct[[#This Row],[ProductID]],tbl_Product[ProductID],tbl_Product[ProductName])</f>
        <v>Evercell</v>
      </c>
      <c r="I1077" t="str">
        <f>_xlfn.XLOOKUP(tbl_OrderProduct[[#This Row],[OrderID]],tbl_Order[OrderID],tbl_Order[CustomerID])</f>
        <v>CUST0473</v>
      </c>
    </row>
    <row r="1078" spans="1:9" x14ac:dyDescent="0.4">
      <c r="A1078" t="s">
        <v>610</v>
      </c>
      <c r="B1078" t="s">
        <v>132</v>
      </c>
      <c r="C1078" t="str">
        <f>_xlfn.XLOOKUP(tbl_OrderProduct[[#This Row],[ProductID]],tbl_Product[ProductID],tbl_Product[Category])</f>
        <v>Strategy</v>
      </c>
      <c r="D1078">
        <v>1</v>
      </c>
      <c r="E1078" s="3">
        <f>_xlfn.XLOOKUP(tbl_OrderProduct[[#This Row],[ProductID]],tbl_Product[ProductID],tbl_Product[ListPrice])*tbl_OrderProduct[[#This Row],[Quantity]]</f>
        <v>16.5</v>
      </c>
      <c r="F1078">
        <f>_xlfn.XLOOKUP(tbl_OrderProduct[[#This Row],[OrderID]],tbl_Order[OrderID],tbl_Order[Order Year])</f>
        <v>2018</v>
      </c>
      <c r="G1078" t="str">
        <f>_xlfn.XLOOKUP(tbl_OrderProduct[[#This Row],[OrderID]],tbl_Order[OrderID],tbl_Order[Order Month Name])</f>
        <v>Aug</v>
      </c>
      <c r="H1078" t="str">
        <f>_xlfn.XLOOKUP(tbl_OrderProduct[[#This Row],[ProductID]],tbl_Product[ProductID],tbl_Product[ProductName])</f>
        <v>Pax Excel</v>
      </c>
      <c r="I1078" t="str">
        <f>_xlfn.XLOOKUP(tbl_OrderProduct[[#This Row],[OrderID]],tbl_Order[OrderID],tbl_Order[CustomerID])</f>
        <v>CUST0473</v>
      </c>
    </row>
    <row r="1079" spans="1:9" x14ac:dyDescent="0.4">
      <c r="A1079" t="s">
        <v>610</v>
      </c>
      <c r="B1079" t="s">
        <v>156</v>
      </c>
      <c r="C1079" t="str">
        <f>_xlfn.XLOOKUP(tbl_OrderProduct[[#This Row],[ProductID]],tbl_Product[ProductID],tbl_Product[Category])</f>
        <v>Strategy</v>
      </c>
      <c r="D1079">
        <v>3</v>
      </c>
      <c r="E1079" s="3">
        <f>_xlfn.XLOOKUP(tbl_OrderProduct[[#This Row],[ProductID]],tbl_Product[ProductID],tbl_Product[ListPrice])*tbl_OrderProduct[[#This Row],[Quantity]]</f>
        <v>122.97</v>
      </c>
      <c r="F1079">
        <f>_xlfn.XLOOKUP(tbl_OrderProduct[[#This Row],[OrderID]],tbl_Order[OrderID],tbl_Order[Order Year])</f>
        <v>2018</v>
      </c>
      <c r="G1079" t="str">
        <f>_xlfn.XLOOKUP(tbl_OrderProduct[[#This Row],[OrderID]],tbl_Order[OrderID],tbl_Order[Order Month Name])</f>
        <v>Aug</v>
      </c>
      <c r="H1079" t="str">
        <f>_xlfn.XLOOKUP(tbl_OrderProduct[[#This Row],[ProductID]],tbl_Product[ProductID],tbl_Product[ProductName])</f>
        <v>Cells of Caledonia</v>
      </c>
      <c r="I1079" t="str">
        <f>_xlfn.XLOOKUP(tbl_OrderProduct[[#This Row],[OrderID]],tbl_Order[OrderID],tbl_Order[CustomerID])</f>
        <v>CUST0473</v>
      </c>
    </row>
    <row r="1080" spans="1:9" x14ac:dyDescent="0.4">
      <c r="A1080" t="s">
        <v>610</v>
      </c>
      <c r="B1080" t="s">
        <v>150</v>
      </c>
      <c r="C1080" t="str">
        <f>_xlfn.XLOOKUP(tbl_OrderProduct[[#This Row],[ProductID]],tbl_Product[ProductID],tbl_Product[Category])</f>
        <v>Party</v>
      </c>
      <c r="D1080">
        <v>1</v>
      </c>
      <c r="E1080" s="3">
        <f>_xlfn.XLOOKUP(tbl_OrderProduct[[#This Row],[ProductID]],tbl_Product[ProductID],tbl_Product[ListPrice])*tbl_OrderProduct[[#This Row],[Quantity]]</f>
        <v>35</v>
      </c>
      <c r="F1080">
        <f>_xlfn.XLOOKUP(tbl_OrderProduct[[#This Row],[OrderID]],tbl_Order[OrderID],tbl_Order[Order Year])</f>
        <v>2018</v>
      </c>
      <c r="G1080" t="str">
        <f>_xlfn.XLOOKUP(tbl_OrderProduct[[#This Row],[OrderID]],tbl_Order[OrderID],tbl_Order[Order Month Name])</f>
        <v>Aug</v>
      </c>
      <c r="H1080" t="str">
        <f>_xlfn.XLOOKUP(tbl_OrderProduct[[#This Row],[ProductID]],tbl_Product[ProductID],tbl_Product[ProductName])</f>
        <v>Data: The Resistance</v>
      </c>
      <c r="I1080" t="str">
        <f>_xlfn.XLOOKUP(tbl_OrderProduct[[#This Row],[OrderID]],tbl_Order[OrderID],tbl_Order[CustomerID])</f>
        <v>CUST0473</v>
      </c>
    </row>
    <row r="1081" spans="1:9" x14ac:dyDescent="0.4">
      <c r="A1081" t="s">
        <v>611</v>
      </c>
      <c r="B1081" t="s">
        <v>9</v>
      </c>
      <c r="C1081" t="str">
        <f>_xlfn.XLOOKUP(tbl_OrderProduct[[#This Row],[ProductID]],tbl_Product[ProductID],tbl_Product[Category])</f>
        <v>Strategy</v>
      </c>
      <c r="D1081">
        <v>1</v>
      </c>
      <c r="E1081" s="3">
        <f>_xlfn.XLOOKUP(tbl_OrderProduct[[#This Row],[ProductID]],tbl_Product[ProductID],tbl_Product[ListPrice])*tbl_OrderProduct[[#This Row],[Quantity]]</f>
        <v>73.95</v>
      </c>
      <c r="F1081">
        <f>_xlfn.XLOOKUP(tbl_OrderProduct[[#This Row],[OrderID]],tbl_Order[OrderID],tbl_Order[Order Year])</f>
        <v>2018</v>
      </c>
      <c r="G1081" t="str">
        <f>_xlfn.XLOOKUP(tbl_OrderProduct[[#This Row],[OrderID]],tbl_Order[OrderID],tbl_Order[Order Month Name])</f>
        <v>Aug</v>
      </c>
      <c r="H1081" t="str">
        <f>_xlfn.XLOOKUP(tbl_OrderProduct[[#This Row],[ProductID]],tbl_Product[ProductID],tbl_Product[ProductName])</f>
        <v>Tiny Epic Formulas</v>
      </c>
      <c r="I1081" t="str">
        <f>_xlfn.XLOOKUP(tbl_OrderProduct[[#This Row],[OrderID]],tbl_Order[OrderID],tbl_Order[CustomerID])</f>
        <v>CUST0854</v>
      </c>
    </row>
    <row r="1082" spans="1:9" x14ac:dyDescent="0.4">
      <c r="A1082" t="s">
        <v>611</v>
      </c>
      <c r="B1082" t="s">
        <v>8</v>
      </c>
      <c r="C1082" t="str">
        <f>_xlfn.XLOOKUP(tbl_OrderProduct[[#This Row],[ProductID]],tbl_Product[ProductID],tbl_Product[Category])</f>
        <v>Adventure</v>
      </c>
      <c r="D1082">
        <v>3</v>
      </c>
      <c r="E1082" s="3">
        <f>_xlfn.XLOOKUP(tbl_OrderProduct[[#This Row],[ProductID]],tbl_Product[ProductID],tbl_Product[ListPrice])*tbl_OrderProduct[[#This Row],[Quantity]]</f>
        <v>163.5</v>
      </c>
      <c r="F1082">
        <f>_xlfn.XLOOKUP(tbl_OrderProduct[[#This Row],[OrderID]],tbl_Order[OrderID],tbl_Order[Order Year])</f>
        <v>2018</v>
      </c>
      <c r="G1082" t="str">
        <f>_xlfn.XLOOKUP(tbl_OrderProduct[[#This Row],[OrderID]],tbl_Order[OrderID],tbl_Order[Order Month Name])</f>
        <v>Aug</v>
      </c>
      <c r="H1082" t="str">
        <f>_xlfn.XLOOKUP(tbl_OrderProduct[[#This Row],[ProductID]],tbl_Product[ProductID],tbl_Product[ProductName])</f>
        <v>Spreadsheets &amp; Sidequests</v>
      </c>
      <c r="I1082" t="str">
        <f>_xlfn.XLOOKUP(tbl_OrderProduct[[#This Row],[OrderID]],tbl_Order[OrderID],tbl_Order[CustomerID])</f>
        <v>CUST0854</v>
      </c>
    </row>
    <row r="1083" spans="1:9" x14ac:dyDescent="0.4">
      <c r="A1083" t="s">
        <v>611</v>
      </c>
      <c r="B1083" t="s">
        <v>142</v>
      </c>
      <c r="C1083" t="str">
        <f>_xlfn.XLOOKUP(tbl_OrderProduct[[#This Row],[ProductID]],tbl_Product[ProductID],tbl_Product[Category])</f>
        <v>Classic</v>
      </c>
      <c r="D1083">
        <v>1</v>
      </c>
      <c r="E1083" s="3">
        <f>_xlfn.XLOOKUP(tbl_OrderProduct[[#This Row],[ProductID]],tbl_Product[ProductID],tbl_Product[ListPrice])*tbl_OrderProduct[[#This Row],[Quantity]]</f>
        <v>49.49</v>
      </c>
      <c r="F1083">
        <f>_xlfn.XLOOKUP(tbl_OrderProduct[[#This Row],[OrderID]],tbl_Order[OrderID],tbl_Order[Order Year])</f>
        <v>2018</v>
      </c>
      <c r="G1083" t="str">
        <f>_xlfn.XLOOKUP(tbl_OrderProduct[[#This Row],[OrderID]],tbl_Order[OrderID],tbl_Order[Order Month Name])</f>
        <v>Aug</v>
      </c>
      <c r="H1083" t="str">
        <f>_xlfn.XLOOKUP(tbl_OrderProduct[[#This Row],[ProductID]],tbl_Product[ProductID],tbl_Product[ProductName])</f>
        <v>Don't Wake the Stakeholders</v>
      </c>
      <c r="I1083" t="str">
        <f>_xlfn.XLOOKUP(tbl_OrderProduct[[#This Row],[OrderID]],tbl_Order[OrderID],tbl_Order[CustomerID])</f>
        <v>CUST0854</v>
      </c>
    </row>
    <row r="1084" spans="1:9" x14ac:dyDescent="0.4">
      <c r="A1084" t="s">
        <v>612</v>
      </c>
      <c r="B1084" t="s">
        <v>141</v>
      </c>
      <c r="C1084" t="str">
        <f>_xlfn.XLOOKUP(tbl_OrderProduct[[#This Row],[ProductID]],tbl_Product[ProductID],tbl_Product[Category])</f>
        <v>Strategy</v>
      </c>
      <c r="D1084">
        <v>1</v>
      </c>
      <c r="E1084" s="3">
        <f>_xlfn.XLOOKUP(tbl_OrderProduct[[#This Row],[ProductID]],tbl_Product[ProductID],tbl_Product[ListPrice])*tbl_OrderProduct[[#This Row],[Quantity]]</f>
        <v>24</v>
      </c>
      <c r="F1084">
        <f>_xlfn.XLOOKUP(tbl_OrderProduct[[#This Row],[OrderID]],tbl_Order[OrderID],tbl_Order[Order Year])</f>
        <v>2018</v>
      </c>
      <c r="G1084" t="str">
        <f>_xlfn.XLOOKUP(tbl_OrderProduct[[#This Row],[OrderID]],tbl_Order[OrderID],tbl_Order[Order Month Name])</f>
        <v>Aug</v>
      </c>
      <c r="H1084" t="str">
        <f>_xlfn.XLOOKUP(tbl_OrderProduct[[#This Row],[ProductID]],tbl_Product[ProductID],tbl_Product[ProductName])</f>
        <v>Wingspanalytics</v>
      </c>
      <c r="I1084" t="str">
        <f>_xlfn.XLOOKUP(tbl_OrderProduct[[#This Row],[OrderID]],tbl_Order[OrderID],tbl_Order[CustomerID])</f>
        <v>CUST0798</v>
      </c>
    </row>
    <row r="1085" spans="1:9" x14ac:dyDescent="0.4">
      <c r="A1085" t="s">
        <v>613</v>
      </c>
      <c r="B1085" t="s">
        <v>132</v>
      </c>
      <c r="C1085" t="str">
        <f>_xlfn.XLOOKUP(tbl_OrderProduct[[#This Row],[ProductID]],tbl_Product[ProductID],tbl_Product[Category])</f>
        <v>Strategy</v>
      </c>
      <c r="D1085">
        <v>2</v>
      </c>
      <c r="E1085" s="3">
        <f>_xlfn.XLOOKUP(tbl_OrderProduct[[#This Row],[ProductID]],tbl_Product[ProductID],tbl_Product[ListPrice])*tbl_OrderProduct[[#This Row],[Quantity]]</f>
        <v>33</v>
      </c>
      <c r="F1085">
        <f>_xlfn.XLOOKUP(tbl_OrderProduct[[#This Row],[OrderID]],tbl_Order[OrderID],tbl_Order[Order Year])</f>
        <v>2018</v>
      </c>
      <c r="G1085" t="str">
        <f>_xlfn.XLOOKUP(tbl_OrderProduct[[#This Row],[OrderID]],tbl_Order[OrderID],tbl_Order[Order Month Name])</f>
        <v>Aug</v>
      </c>
      <c r="H1085" t="str">
        <f>_xlfn.XLOOKUP(tbl_OrderProduct[[#This Row],[ProductID]],tbl_Product[ProductID],tbl_Product[ProductName])</f>
        <v>Pax Excel</v>
      </c>
      <c r="I1085" t="str">
        <f>_xlfn.XLOOKUP(tbl_OrderProduct[[#This Row],[OrderID]],tbl_Order[OrderID],tbl_Order[CustomerID])</f>
        <v>CUST0888</v>
      </c>
    </row>
    <row r="1086" spans="1:9" x14ac:dyDescent="0.4">
      <c r="A1086" t="s">
        <v>613</v>
      </c>
      <c r="B1086" t="s">
        <v>138</v>
      </c>
      <c r="C1086" t="str">
        <f>_xlfn.XLOOKUP(tbl_OrderProduct[[#This Row],[ProductID]],tbl_Product[ProductID],tbl_Product[Category])</f>
        <v>Classic</v>
      </c>
      <c r="D1086">
        <v>2</v>
      </c>
      <c r="E1086" s="3">
        <f>_xlfn.XLOOKUP(tbl_OrderProduct[[#This Row],[ProductID]],tbl_Product[ProductID],tbl_Product[ListPrice])*tbl_OrderProduct[[#This Row],[Quantity]]</f>
        <v>124</v>
      </c>
      <c r="F1086">
        <f>_xlfn.XLOOKUP(tbl_OrderProduct[[#This Row],[OrderID]],tbl_Order[OrderID],tbl_Order[Order Year])</f>
        <v>2018</v>
      </c>
      <c r="G1086" t="str">
        <f>_xlfn.XLOOKUP(tbl_OrderProduct[[#This Row],[OrderID]],tbl_Order[OrderID],tbl_Order[Order Month Name])</f>
        <v>Aug</v>
      </c>
      <c r="H1086" t="str">
        <f>_xlfn.XLOOKUP(tbl_OrderProduct[[#This Row],[ProductID]],tbl_Product[ProductID],tbl_Product[ProductName])</f>
        <v>YahtSheets</v>
      </c>
      <c r="I1086" t="str">
        <f>_xlfn.XLOOKUP(tbl_OrderProduct[[#This Row],[OrderID]],tbl_Order[OrderID],tbl_Order[CustomerID])</f>
        <v>CUST0888</v>
      </c>
    </row>
    <row r="1087" spans="1:9" x14ac:dyDescent="0.4">
      <c r="A1087" t="s">
        <v>613</v>
      </c>
      <c r="B1087" t="s">
        <v>149</v>
      </c>
      <c r="C1087" t="str">
        <f>_xlfn.XLOOKUP(tbl_OrderProduct[[#This Row],[ProductID]],tbl_Product[ProductID],tbl_Product[Category])</f>
        <v>Co-op</v>
      </c>
      <c r="D1087">
        <v>2</v>
      </c>
      <c r="E1087" s="3">
        <f>_xlfn.XLOOKUP(tbl_OrderProduct[[#This Row],[ProductID]],tbl_Product[ProductID],tbl_Product[ListPrice])*tbl_OrderProduct[[#This Row],[Quantity]]</f>
        <v>41.98</v>
      </c>
      <c r="F1087">
        <f>_xlfn.XLOOKUP(tbl_OrderProduct[[#This Row],[OrderID]],tbl_Order[OrderID],tbl_Order[Order Year])</f>
        <v>2018</v>
      </c>
      <c r="G1087" t="str">
        <f>_xlfn.XLOOKUP(tbl_OrderProduct[[#This Row],[OrderID]],tbl_Order[OrderID],tbl_Order[Order Month Name])</f>
        <v>Aug</v>
      </c>
      <c r="H1087" t="str">
        <f>_xlfn.XLOOKUP(tbl_OrderProduct[[#This Row],[ProductID]],tbl_Product[ProductID],tbl_Product[ProductName])</f>
        <v>Pandemic: #REF! Outbreak</v>
      </c>
      <c r="I1087" t="str">
        <f>_xlfn.XLOOKUP(tbl_OrderProduct[[#This Row],[OrderID]],tbl_Order[OrderID],tbl_Order[CustomerID])</f>
        <v>CUST0888</v>
      </c>
    </row>
    <row r="1088" spans="1:9" x14ac:dyDescent="0.4">
      <c r="A1088" t="s">
        <v>614</v>
      </c>
      <c r="B1088" t="s">
        <v>2</v>
      </c>
      <c r="C1088" t="str">
        <f>_xlfn.XLOOKUP(tbl_OrderProduct[[#This Row],[ProductID]],tbl_Product[ProductID],tbl_Product[Category])</f>
        <v>Strategy</v>
      </c>
      <c r="D1088">
        <v>1</v>
      </c>
      <c r="E1088" s="3">
        <f>_xlfn.XLOOKUP(tbl_OrderProduct[[#This Row],[ProductID]],tbl_Product[ProductID],tbl_Product[ListPrice])*tbl_OrderProduct[[#This Row],[Quantity]]</f>
        <v>12.95</v>
      </c>
      <c r="F1088">
        <f>_xlfn.XLOOKUP(tbl_OrderProduct[[#This Row],[OrderID]],tbl_Order[OrderID],tbl_Order[Order Year])</f>
        <v>2018</v>
      </c>
      <c r="G1088" t="str">
        <f>_xlfn.XLOOKUP(tbl_OrderProduct[[#This Row],[OrderID]],tbl_Order[OrderID],tbl_Order[Order Month Name])</f>
        <v>Aug</v>
      </c>
      <c r="H1088" t="str">
        <f>_xlfn.XLOOKUP(tbl_OrderProduct[[#This Row],[ProductID]],tbl_Product[ProductID],tbl_Product[ProductName])</f>
        <v>DAX Machina</v>
      </c>
      <c r="I1088" t="str">
        <f>_xlfn.XLOOKUP(tbl_OrderProduct[[#This Row],[OrderID]],tbl_Order[OrderID],tbl_Order[CustomerID])</f>
        <v>CUST1197</v>
      </c>
    </row>
    <row r="1089" spans="1:9" x14ac:dyDescent="0.4">
      <c r="A1089" t="s">
        <v>615</v>
      </c>
      <c r="B1089" t="s">
        <v>131</v>
      </c>
      <c r="C1089" t="str">
        <f>_xlfn.XLOOKUP(tbl_OrderProduct[[#This Row],[ProductID]],tbl_Product[ProductID],tbl_Product[Category])</f>
        <v>Strategy</v>
      </c>
      <c r="D1089">
        <v>2</v>
      </c>
      <c r="E1089" s="3">
        <f>_xlfn.XLOOKUP(tbl_OrderProduct[[#This Row],[ProductID]],tbl_Product[ProductID],tbl_Product[ListPrice])*tbl_OrderProduct[[#This Row],[Quantity]]</f>
        <v>98</v>
      </c>
      <c r="F1089">
        <f>_xlfn.XLOOKUP(tbl_OrderProduct[[#This Row],[OrderID]],tbl_Order[OrderID],tbl_Order[Order Year])</f>
        <v>2018</v>
      </c>
      <c r="G1089" t="str">
        <f>_xlfn.XLOOKUP(tbl_OrderProduct[[#This Row],[OrderID]],tbl_Order[OrderID],tbl_Order[Order Month Name])</f>
        <v>Aug</v>
      </c>
      <c r="H1089" t="str">
        <f>_xlfn.XLOOKUP(tbl_OrderProduct[[#This Row],[ProductID]],tbl_Product[ProductID],tbl_Product[ProductName])</f>
        <v>7 Chart Wonders</v>
      </c>
      <c r="I1089" t="str">
        <f>_xlfn.XLOOKUP(tbl_OrderProduct[[#This Row],[OrderID]],tbl_Order[OrderID],tbl_Order[CustomerID])</f>
        <v>CUST0600</v>
      </c>
    </row>
    <row r="1090" spans="1:9" x14ac:dyDescent="0.4">
      <c r="A1090" t="s">
        <v>615</v>
      </c>
      <c r="B1090" t="s">
        <v>144</v>
      </c>
      <c r="C1090" t="str">
        <f>_xlfn.XLOOKUP(tbl_OrderProduct[[#This Row],[ProductID]],tbl_Product[ProductID],tbl_Product[Category])</f>
        <v>Strategy</v>
      </c>
      <c r="D1090">
        <v>3</v>
      </c>
      <c r="E1090" s="3">
        <f>_xlfn.XLOOKUP(tbl_OrderProduct[[#This Row],[ProductID]],tbl_Product[ProductID],tbl_Product[ListPrice])*tbl_OrderProduct[[#This Row],[Quantity]]</f>
        <v>194.85000000000002</v>
      </c>
      <c r="F1090">
        <f>_xlfn.XLOOKUP(tbl_OrderProduct[[#This Row],[OrderID]],tbl_Order[OrderID],tbl_Order[Order Year])</f>
        <v>2018</v>
      </c>
      <c r="G1090" t="str">
        <f>_xlfn.XLOOKUP(tbl_OrderProduct[[#This Row],[OrderID]],tbl_Order[OrderID],tbl_Order[Order Month Name])</f>
        <v>Aug</v>
      </c>
      <c r="H1090" t="str">
        <f>_xlfn.XLOOKUP(tbl_OrderProduct[[#This Row],[ProductID]],tbl_Product[ProductID],tbl_Product[ProductName])</f>
        <v>Between Two Spreadsheets</v>
      </c>
      <c r="I1090" t="str">
        <f>_xlfn.XLOOKUP(tbl_OrderProduct[[#This Row],[OrderID]],tbl_Order[OrderID],tbl_Order[CustomerID])</f>
        <v>CUST0600</v>
      </c>
    </row>
    <row r="1091" spans="1:9" x14ac:dyDescent="0.4">
      <c r="A1091" t="s">
        <v>615</v>
      </c>
      <c r="B1091" t="s">
        <v>132</v>
      </c>
      <c r="C1091" t="str">
        <f>_xlfn.XLOOKUP(tbl_OrderProduct[[#This Row],[ProductID]],tbl_Product[ProductID],tbl_Product[Category])</f>
        <v>Strategy</v>
      </c>
      <c r="D1091">
        <v>1</v>
      </c>
      <c r="E1091" s="3">
        <f>_xlfn.XLOOKUP(tbl_OrderProduct[[#This Row],[ProductID]],tbl_Product[ProductID],tbl_Product[ListPrice])*tbl_OrderProduct[[#This Row],[Quantity]]</f>
        <v>16.5</v>
      </c>
      <c r="F1091">
        <f>_xlfn.XLOOKUP(tbl_OrderProduct[[#This Row],[OrderID]],tbl_Order[OrderID],tbl_Order[Order Year])</f>
        <v>2018</v>
      </c>
      <c r="G1091" t="str">
        <f>_xlfn.XLOOKUP(tbl_OrderProduct[[#This Row],[OrderID]],tbl_Order[OrderID],tbl_Order[Order Month Name])</f>
        <v>Aug</v>
      </c>
      <c r="H1091" t="str">
        <f>_xlfn.XLOOKUP(tbl_OrderProduct[[#This Row],[ProductID]],tbl_Product[ProductID],tbl_Product[ProductName])</f>
        <v>Pax Excel</v>
      </c>
      <c r="I1091" t="str">
        <f>_xlfn.XLOOKUP(tbl_OrderProduct[[#This Row],[OrderID]],tbl_Order[OrderID],tbl_Order[CustomerID])</f>
        <v>CUST0600</v>
      </c>
    </row>
    <row r="1092" spans="1:9" x14ac:dyDescent="0.4">
      <c r="A1092" t="s">
        <v>616</v>
      </c>
      <c r="B1092" t="s">
        <v>139</v>
      </c>
      <c r="C1092" t="str">
        <f>_xlfn.XLOOKUP(tbl_OrderProduct[[#This Row],[ProductID]],tbl_Product[ProductID],tbl_Product[Category])</f>
        <v>Strategy</v>
      </c>
      <c r="D1092">
        <v>1</v>
      </c>
      <c r="E1092" s="3">
        <f>_xlfn.XLOOKUP(tbl_OrderProduct[[#This Row],[ProductID]],tbl_Product[ProductID],tbl_Product[ListPrice])*tbl_OrderProduct[[#This Row],[Quantity]]</f>
        <v>54.99</v>
      </c>
      <c r="F1092">
        <f>_xlfn.XLOOKUP(tbl_OrderProduct[[#This Row],[OrderID]],tbl_Order[OrderID],tbl_Order[Order Year])</f>
        <v>2018</v>
      </c>
      <c r="G1092" t="str">
        <f>_xlfn.XLOOKUP(tbl_OrderProduct[[#This Row],[OrderID]],tbl_Order[OrderID],tbl_Order[Order Month Name])</f>
        <v>Aug</v>
      </c>
      <c r="H1092" t="str">
        <f>_xlfn.XLOOKUP(tbl_OrderProduct[[#This Row],[ProductID]],tbl_Product[ProductID],tbl_Product[ProductName])</f>
        <v>Azul: Pie Chart Edition</v>
      </c>
      <c r="I1092" t="str">
        <f>_xlfn.XLOOKUP(tbl_OrderProduct[[#This Row],[OrderID]],tbl_Order[OrderID],tbl_Order[CustomerID])</f>
        <v>CUST0370</v>
      </c>
    </row>
    <row r="1093" spans="1:9" x14ac:dyDescent="0.4">
      <c r="A1093" t="s">
        <v>616</v>
      </c>
      <c r="B1093" t="s">
        <v>132</v>
      </c>
      <c r="C1093" t="str">
        <f>_xlfn.XLOOKUP(tbl_OrderProduct[[#This Row],[ProductID]],tbl_Product[ProductID],tbl_Product[Category])</f>
        <v>Strategy</v>
      </c>
      <c r="D1093">
        <v>1</v>
      </c>
      <c r="E1093" s="3">
        <f>_xlfn.XLOOKUP(tbl_OrderProduct[[#This Row],[ProductID]],tbl_Product[ProductID],tbl_Product[ListPrice])*tbl_OrderProduct[[#This Row],[Quantity]]</f>
        <v>16.5</v>
      </c>
      <c r="F1093">
        <f>_xlfn.XLOOKUP(tbl_OrderProduct[[#This Row],[OrderID]],tbl_Order[OrderID],tbl_Order[Order Year])</f>
        <v>2018</v>
      </c>
      <c r="G1093" t="str">
        <f>_xlfn.XLOOKUP(tbl_OrderProduct[[#This Row],[OrderID]],tbl_Order[OrderID],tbl_Order[Order Month Name])</f>
        <v>Aug</v>
      </c>
      <c r="H1093" t="str">
        <f>_xlfn.XLOOKUP(tbl_OrderProduct[[#This Row],[ProductID]],tbl_Product[ProductID],tbl_Product[ProductName])</f>
        <v>Pax Excel</v>
      </c>
      <c r="I1093" t="str">
        <f>_xlfn.XLOOKUP(tbl_OrderProduct[[#This Row],[OrderID]],tbl_Order[OrderID],tbl_Order[CustomerID])</f>
        <v>CUST0370</v>
      </c>
    </row>
    <row r="1094" spans="1:9" x14ac:dyDescent="0.4">
      <c r="A1094" t="s">
        <v>616</v>
      </c>
      <c r="B1094" t="s">
        <v>140</v>
      </c>
      <c r="C1094" t="str">
        <f>_xlfn.XLOOKUP(tbl_OrderProduct[[#This Row],[ProductID]],tbl_Product[ProductID],tbl_Product[Category])</f>
        <v>Strategy</v>
      </c>
      <c r="D1094">
        <v>2</v>
      </c>
      <c r="E1094" s="3">
        <f>_xlfn.XLOOKUP(tbl_OrderProduct[[#This Row],[ProductID]],tbl_Product[ProductID],tbl_Product[ListPrice])*tbl_OrderProduct[[#This Row],[Quantity]]</f>
        <v>126.98</v>
      </c>
      <c r="F1094">
        <f>_xlfn.XLOOKUP(tbl_OrderProduct[[#This Row],[OrderID]],tbl_Order[OrderID],tbl_Order[Order Year])</f>
        <v>2018</v>
      </c>
      <c r="G1094" t="str">
        <f>_xlfn.XLOOKUP(tbl_OrderProduct[[#This Row],[OrderID]],tbl_Order[OrderID],tbl_Order[Order Month Name])</f>
        <v>Aug</v>
      </c>
      <c r="H1094" t="str">
        <f>_xlfn.XLOOKUP(tbl_OrderProduct[[#This Row],[ProductID]],tbl_Product[ProductID],tbl_Product[ProductName])</f>
        <v>The Castles of Mad King Lambda</v>
      </c>
      <c r="I1094" t="str">
        <f>_xlfn.XLOOKUP(tbl_OrderProduct[[#This Row],[OrderID]],tbl_Order[OrderID],tbl_Order[CustomerID])</f>
        <v>CUST0370</v>
      </c>
    </row>
    <row r="1095" spans="1:9" x14ac:dyDescent="0.4">
      <c r="A1095" t="s">
        <v>616</v>
      </c>
      <c r="B1095" t="s">
        <v>135</v>
      </c>
      <c r="C1095" t="str">
        <f>_xlfn.XLOOKUP(tbl_OrderProduct[[#This Row],[ProductID]],tbl_Product[ProductID],tbl_Product[Category])</f>
        <v>Classic</v>
      </c>
      <c r="D1095">
        <v>1</v>
      </c>
      <c r="E1095" s="3">
        <f>_xlfn.XLOOKUP(tbl_OrderProduct[[#This Row],[ProductID]],tbl_Product[ProductID],tbl_Product[ListPrice])*tbl_OrderProduct[[#This Row],[Quantity]]</f>
        <v>16.989999999999998</v>
      </c>
      <c r="F1095">
        <f>_xlfn.XLOOKUP(tbl_OrderProduct[[#This Row],[OrderID]],tbl_Order[OrderID],tbl_Order[Order Year])</f>
        <v>2018</v>
      </c>
      <c r="G1095" t="str">
        <f>_xlfn.XLOOKUP(tbl_OrderProduct[[#This Row],[OrderID]],tbl_Order[OrderID],tbl_Order[Order Month Name])</f>
        <v>Aug</v>
      </c>
      <c r="H1095" t="str">
        <f>_xlfn.XLOOKUP(tbl_OrderProduct[[#This Row],[ProductID]],tbl_Product[ProductID],tbl_Product[ProductName])</f>
        <v>Monopoly: Pivot Table Edition</v>
      </c>
      <c r="I1095" t="str">
        <f>_xlfn.XLOOKUP(tbl_OrderProduct[[#This Row],[OrderID]],tbl_Order[OrderID],tbl_Order[CustomerID])</f>
        <v>CUST0370</v>
      </c>
    </row>
    <row r="1096" spans="1:9" x14ac:dyDescent="0.4">
      <c r="A1096" t="s">
        <v>616</v>
      </c>
      <c r="B1096" t="s">
        <v>11</v>
      </c>
      <c r="C1096" t="str">
        <f>_xlfn.XLOOKUP(tbl_OrderProduct[[#This Row],[ProductID]],tbl_Product[ProductID],tbl_Product[Category])</f>
        <v>Adventure</v>
      </c>
      <c r="D1096">
        <v>2</v>
      </c>
      <c r="E1096" s="3">
        <f>_xlfn.XLOOKUP(tbl_OrderProduct[[#This Row],[ProductID]],tbl_Product[ProductID],tbl_Product[ListPrice])*tbl_OrderProduct[[#This Row],[Quantity]]</f>
        <v>39.9</v>
      </c>
      <c r="F1096">
        <f>_xlfn.XLOOKUP(tbl_OrderProduct[[#This Row],[OrderID]],tbl_Order[OrderID],tbl_Order[Order Year])</f>
        <v>2018</v>
      </c>
      <c r="G1096" t="str">
        <f>_xlfn.XLOOKUP(tbl_OrderProduct[[#This Row],[OrderID]],tbl_Order[OrderID],tbl_Order[Order Month Name])</f>
        <v>Aug</v>
      </c>
      <c r="H1096" t="str">
        <f>_xlfn.XLOOKUP(tbl_OrderProduct[[#This Row],[ProductID]],tbl_Product[ProductID],tbl_Product[ProductName])</f>
        <v>Dungeons &amp; Datasets</v>
      </c>
      <c r="I1096" t="str">
        <f>_xlfn.XLOOKUP(tbl_OrderProduct[[#This Row],[OrderID]],tbl_Order[OrderID],tbl_Order[CustomerID])</f>
        <v>CUST0370</v>
      </c>
    </row>
    <row r="1097" spans="1:9" x14ac:dyDescent="0.4">
      <c r="A1097" t="s">
        <v>617</v>
      </c>
      <c r="B1097" t="s">
        <v>165</v>
      </c>
      <c r="C1097" t="str">
        <f>_xlfn.XLOOKUP(tbl_OrderProduct[[#This Row],[ProductID]],tbl_Product[ProductID],tbl_Product[Category])</f>
        <v>Party</v>
      </c>
      <c r="D1097">
        <v>2</v>
      </c>
      <c r="E1097" s="3">
        <f>_xlfn.XLOOKUP(tbl_OrderProduct[[#This Row],[ProductID]],tbl_Product[ProductID],tbl_Product[ListPrice])*tbl_OrderProduct[[#This Row],[Quantity]]</f>
        <v>52.98</v>
      </c>
      <c r="F1097">
        <f>_xlfn.XLOOKUP(tbl_OrderProduct[[#This Row],[OrderID]],tbl_Order[OrderID],tbl_Order[Order Year])</f>
        <v>2018</v>
      </c>
      <c r="G1097" t="str">
        <f>_xlfn.XLOOKUP(tbl_OrderProduct[[#This Row],[OrderID]],tbl_Order[OrderID],tbl_Order[Order Month Name])</f>
        <v>Aug</v>
      </c>
      <c r="H1097" t="str">
        <f>_xlfn.XLOOKUP(tbl_OrderProduct[[#This Row],[ProductID]],tbl_Product[ProductID],tbl_Product[ProductName])</f>
        <v>Dashboard Wavelength</v>
      </c>
      <c r="I1097" t="str">
        <f>_xlfn.XLOOKUP(tbl_OrderProduct[[#This Row],[OrderID]],tbl_Order[OrderID],tbl_Order[CustomerID])</f>
        <v>CUST0203</v>
      </c>
    </row>
    <row r="1098" spans="1:9" x14ac:dyDescent="0.4">
      <c r="A1098" t="s">
        <v>617</v>
      </c>
      <c r="B1098" t="s">
        <v>129</v>
      </c>
      <c r="C1098" t="str">
        <f>_xlfn.XLOOKUP(tbl_OrderProduct[[#This Row],[ProductID]],tbl_Product[ProductID],tbl_Product[Category])</f>
        <v>Party</v>
      </c>
      <c r="D1098">
        <v>1</v>
      </c>
      <c r="E1098" s="3">
        <f>_xlfn.XLOOKUP(tbl_OrderProduct[[#This Row],[ProductID]],tbl_Product[ProductID],tbl_Product[ListPrice])*tbl_OrderProduct[[#This Row],[Quantity]]</f>
        <v>49.49</v>
      </c>
      <c r="F1098">
        <f>_xlfn.XLOOKUP(tbl_OrderProduct[[#This Row],[OrderID]],tbl_Order[OrderID],tbl_Order[Order Year])</f>
        <v>2018</v>
      </c>
      <c r="G1098" t="str">
        <f>_xlfn.XLOOKUP(tbl_OrderProduct[[#This Row],[OrderID]],tbl_Order[OrderID],tbl_Order[Order Month Name])</f>
        <v>Aug</v>
      </c>
      <c r="H1098" t="str">
        <f>_xlfn.XLOOKUP(tbl_OrderProduct[[#This Row],[ProductID]],tbl_Product[ProductID],tbl_Product[ProductName])</f>
        <v>Fieldnames</v>
      </c>
      <c r="I1098" t="str">
        <f>_xlfn.XLOOKUP(tbl_OrderProduct[[#This Row],[OrderID]],tbl_Order[OrderID],tbl_Order[CustomerID])</f>
        <v>CUST0203</v>
      </c>
    </row>
    <row r="1099" spans="1:9" x14ac:dyDescent="0.4">
      <c r="A1099" t="s">
        <v>618</v>
      </c>
      <c r="B1099" t="s">
        <v>163</v>
      </c>
      <c r="C1099" t="str">
        <f>_xlfn.XLOOKUP(tbl_OrderProduct[[#This Row],[ProductID]],tbl_Product[ProductID],tbl_Product[Category])</f>
        <v>Party</v>
      </c>
      <c r="D1099">
        <v>2</v>
      </c>
      <c r="E1099" s="3">
        <f>_xlfn.XLOOKUP(tbl_OrderProduct[[#This Row],[ProductID]],tbl_Product[ProductID],tbl_Product[ListPrice])*tbl_OrderProduct[[#This Row],[Quantity]]</f>
        <v>76</v>
      </c>
      <c r="F1099">
        <f>_xlfn.XLOOKUP(tbl_OrderProduct[[#This Row],[OrderID]],tbl_Order[OrderID],tbl_Order[Order Year])</f>
        <v>2018</v>
      </c>
      <c r="G1099" t="str">
        <f>_xlfn.XLOOKUP(tbl_OrderProduct[[#This Row],[OrderID]],tbl_Order[OrderID],tbl_Order[Order Month Name])</f>
        <v>Aug</v>
      </c>
      <c r="H1099" t="str">
        <f>_xlfn.XLOOKUP(tbl_OrderProduct[[#This Row],[ProductID]],tbl_Product[ProductID],tbl_Product[ProductName])</f>
        <v>Charts Against Humanity</v>
      </c>
      <c r="I1099" t="str">
        <f>_xlfn.XLOOKUP(tbl_OrderProduct[[#This Row],[OrderID]],tbl_Order[OrderID],tbl_Order[CustomerID])</f>
        <v>CUST0897</v>
      </c>
    </row>
    <row r="1100" spans="1:9" x14ac:dyDescent="0.4">
      <c r="A1100" t="s">
        <v>618</v>
      </c>
      <c r="B1100" t="s">
        <v>165</v>
      </c>
      <c r="C1100" t="str">
        <f>_xlfn.XLOOKUP(tbl_OrderProduct[[#This Row],[ProductID]],tbl_Product[ProductID],tbl_Product[Category])</f>
        <v>Party</v>
      </c>
      <c r="D1100">
        <v>1</v>
      </c>
      <c r="E1100" s="3">
        <f>_xlfn.XLOOKUP(tbl_OrderProduct[[#This Row],[ProductID]],tbl_Product[ProductID],tbl_Product[ListPrice])*tbl_OrderProduct[[#This Row],[Quantity]]</f>
        <v>26.49</v>
      </c>
      <c r="F1100">
        <f>_xlfn.XLOOKUP(tbl_OrderProduct[[#This Row],[OrderID]],tbl_Order[OrderID],tbl_Order[Order Year])</f>
        <v>2018</v>
      </c>
      <c r="G1100" t="str">
        <f>_xlfn.XLOOKUP(tbl_OrderProduct[[#This Row],[OrderID]],tbl_Order[OrderID],tbl_Order[Order Month Name])</f>
        <v>Aug</v>
      </c>
      <c r="H1100" t="str">
        <f>_xlfn.XLOOKUP(tbl_OrderProduct[[#This Row],[ProductID]],tbl_Product[ProductID],tbl_Product[ProductName])</f>
        <v>Dashboard Wavelength</v>
      </c>
      <c r="I1100" t="str">
        <f>_xlfn.XLOOKUP(tbl_OrderProduct[[#This Row],[OrderID]],tbl_Order[OrderID],tbl_Order[CustomerID])</f>
        <v>CUST0897</v>
      </c>
    </row>
    <row r="1101" spans="1:9" x14ac:dyDescent="0.4">
      <c r="A1101" t="s">
        <v>618</v>
      </c>
      <c r="B1101" t="s">
        <v>156</v>
      </c>
      <c r="C1101" t="str">
        <f>_xlfn.XLOOKUP(tbl_OrderProduct[[#This Row],[ProductID]],tbl_Product[ProductID],tbl_Product[Category])</f>
        <v>Strategy</v>
      </c>
      <c r="D1101">
        <v>2</v>
      </c>
      <c r="E1101" s="3">
        <f>_xlfn.XLOOKUP(tbl_OrderProduct[[#This Row],[ProductID]],tbl_Product[ProductID],tbl_Product[ListPrice])*tbl_OrderProduct[[#This Row],[Quantity]]</f>
        <v>81.98</v>
      </c>
      <c r="F1101">
        <f>_xlfn.XLOOKUP(tbl_OrderProduct[[#This Row],[OrderID]],tbl_Order[OrderID],tbl_Order[Order Year])</f>
        <v>2018</v>
      </c>
      <c r="G1101" t="str">
        <f>_xlfn.XLOOKUP(tbl_OrderProduct[[#This Row],[OrderID]],tbl_Order[OrderID],tbl_Order[Order Month Name])</f>
        <v>Aug</v>
      </c>
      <c r="H1101" t="str">
        <f>_xlfn.XLOOKUP(tbl_OrderProduct[[#This Row],[ProductID]],tbl_Product[ProductID],tbl_Product[ProductName])</f>
        <v>Cells of Caledonia</v>
      </c>
      <c r="I1101" t="str">
        <f>_xlfn.XLOOKUP(tbl_OrderProduct[[#This Row],[OrderID]],tbl_Order[OrderID],tbl_Order[CustomerID])</f>
        <v>CUST0897</v>
      </c>
    </row>
    <row r="1102" spans="1:9" x14ac:dyDescent="0.4">
      <c r="A1102" t="s">
        <v>618</v>
      </c>
      <c r="B1102" t="s">
        <v>153</v>
      </c>
      <c r="C1102" t="str">
        <f>_xlfn.XLOOKUP(tbl_OrderProduct[[#This Row],[ProductID]],tbl_Product[ProductID],tbl_Product[Category])</f>
        <v>Strategy</v>
      </c>
      <c r="D1102">
        <v>1</v>
      </c>
      <c r="E1102" s="3">
        <f>_xlfn.XLOOKUP(tbl_OrderProduct[[#This Row],[ProductID]],tbl_Product[ProductID],tbl_Product[ListPrice])*tbl_OrderProduct[[#This Row],[Quantity]]</f>
        <v>37.950000000000003</v>
      </c>
      <c r="F1102">
        <f>_xlfn.XLOOKUP(tbl_OrderProduct[[#This Row],[OrderID]],tbl_Order[OrderID],tbl_Order[Order Year])</f>
        <v>2018</v>
      </c>
      <c r="G1102" t="str">
        <f>_xlfn.XLOOKUP(tbl_OrderProduct[[#This Row],[OrderID]],tbl_Order[OrderID],tbl_Order[Order Month Name])</f>
        <v>Aug</v>
      </c>
      <c r="H1102" t="str">
        <f>_xlfn.XLOOKUP(tbl_OrderProduct[[#This Row],[ProductID]],tbl_Product[ProductID],tbl_Product[ProductName])</f>
        <v>Sheetstorm</v>
      </c>
      <c r="I1102" t="str">
        <f>_xlfn.XLOOKUP(tbl_OrderProduct[[#This Row],[OrderID]],tbl_Order[OrderID],tbl_Order[CustomerID])</f>
        <v>CUST0897</v>
      </c>
    </row>
    <row r="1103" spans="1:9" x14ac:dyDescent="0.4">
      <c r="A1103" t="s">
        <v>619</v>
      </c>
      <c r="B1103" t="s">
        <v>164</v>
      </c>
      <c r="C1103" t="str">
        <f>_xlfn.XLOOKUP(tbl_OrderProduct[[#This Row],[ProductID]],tbl_Product[ProductID],tbl_Product[Category])</f>
        <v>Strategy</v>
      </c>
      <c r="D1103">
        <v>1</v>
      </c>
      <c r="E1103" s="3">
        <f>_xlfn.XLOOKUP(tbl_OrderProduct[[#This Row],[ProductID]],tbl_Product[ProductID],tbl_Product[ListPrice])*tbl_OrderProduct[[#This Row],[Quantity]]</f>
        <v>29</v>
      </c>
      <c r="F1103">
        <f>_xlfn.XLOOKUP(tbl_OrderProduct[[#This Row],[OrderID]],tbl_Order[OrderID],tbl_Order[Order Year])</f>
        <v>2018</v>
      </c>
      <c r="G1103" t="str">
        <f>_xlfn.XLOOKUP(tbl_OrderProduct[[#This Row],[OrderID]],tbl_Order[OrderID],tbl_Order[Order Month Name])</f>
        <v>Aug</v>
      </c>
      <c r="H1103" t="str">
        <f>_xlfn.XLOOKUP(tbl_OrderProduct[[#This Row],[ProductID]],tbl_Product[ProductID],tbl_Product[ProductName])</f>
        <v>Great Western Lookup</v>
      </c>
      <c r="I1103" t="str">
        <f>_xlfn.XLOOKUP(tbl_OrderProduct[[#This Row],[OrderID]],tbl_Order[OrderID],tbl_Order[CustomerID])</f>
        <v>CUST0677</v>
      </c>
    </row>
    <row r="1104" spans="1:9" x14ac:dyDescent="0.4">
      <c r="A1104" t="s">
        <v>620</v>
      </c>
      <c r="B1104" t="s">
        <v>157</v>
      </c>
      <c r="C1104" t="str">
        <f>_xlfn.XLOOKUP(tbl_OrderProduct[[#This Row],[ProductID]],tbl_Product[ProductID],tbl_Product[Category])</f>
        <v>Strategy</v>
      </c>
      <c r="D1104">
        <v>1</v>
      </c>
      <c r="E1104" s="3">
        <f>_xlfn.XLOOKUP(tbl_OrderProduct[[#This Row],[ProductID]],tbl_Product[ProductID],tbl_Product[ListPrice])*tbl_OrderProduct[[#This Row],[Quantity]]</f>
        <v>47</v>
      </c>
      <c r="F1104">
        <f>_xlfn.XLOOKUP(tbl_OrderProduct[[#This Row],[OrderID]],tbl_Order[OrderID],tbl_Order[Order Year])</f>
        <v>2018</v>
      </c>
      <c r="G1104" t="str">
        <f>_xlfn.XLOOKUP(tbl_OrderProduct[[#This Row],[OrderID]],tbl_Order[OrderID],tbl_Order[Order Month Name])</f>
        <v>Aug</v>
      </c>
      <c r="H1104" t="str">
        <f>_xlfn.XLOOKUP(tbl_OrderProduct[[#This Row],[ProductID]],tbl_Product[ProductID],tbl_Product[ProductName])</f>
        <v>A Dasboard Contrived</v>
      </c>
      <c r="I1104" t="str">
        <f>_xlfn.XLOOKUP(tbl_OrderProduct[[#This Row],[OrderID]],tbl_Order[OrderID],tbl_Order[CustomerID])</f>
        <v>CUST1049</v>
      </c>
    </row>
    <row r="1105" spans="1:9" x14ac:dyDescent="0.4">
      <c r="A1105" t="s">
        <v>621</v>
      </c>
      <c r="B1105" t="s">
        <v>130</v>
      </c>
      <c r="C1105" t="str">
        <f>_xlfn.XLOOKUP(tbl_OrderProduct[[#This Row],[ProductID]],tbl_Product[ProductID],tbl_Product[Category])</f>
        <v>Strategy</v>
      </c>
      <c r="D1105">
        <v>1</v>
      </c>
      <c r="E1105" s="3">
        <f>_xlfn.XLOOKUP(tbl_OrderProduct[[#This Row],[ProductID]],tbl_Product[ProductID],tbl_Product[ListPrice])*tbl_OrderProduct[[#This Row],[Quantity]]</f>
        <v>15.5</v>
      </c>
      <c r="F1105">
        <f>_xlfn.XLOOKUP(tbl_OrderProduct[[#This Row],[OrderID]],tbl_Order[OrderID],tbl_Order[Order Year])</f>
        <v>2018</v>
      </c>
      <c r="G1105" t="str">
        <f>_xlfn.XLOOKUP(tbl_OrderProduct[[#This Row],[OrderID]],tbl_Order[OrderID],tbl_Order[Order Month Name])</f>
        <v>Aug</v>
      </c>
      <c r="H1105" t="str">
        <f>_xlfn.XLOOKUP(tbl_OrderProduct[[#This Row],[ProductID]],tbl_Product[ProductID],tbl_Product[ProductName])</f>
        <v>Brass: Budget</v>
      </c>
      <c r="I1105" t="str">
        <f>_xlfn.XLOOKUP(tbl_OrderProduct[[#This Row],[OrderID]],tbl_Order[OrderID],tbl_Order[CustomerID])</f>
        <v>CUST0608</v>
      </c>
    </row>
    <row r="1106" spans="1:9" x14ac:dyDescent="0.4">
      <c r="A1106" t="s">
        <v>622</v>
      </c>
      <c r="B1106" t="s">
        <v>142</v>
      </c>
      <c r="C1106" t="str">
        <f>_xlfn.XLOOKUP(tbl_OrderProduct[[#This Row],[ProductID]],tbl_Product[ProductID],tbl_Product[Category])</f>
        <v>Classic</v>
      </c>
      <c r="D1106">
        <v>2</v>
      </c>
      <c r="E1106" s="3">
        <f>_xlfn.XLOOKUP(tbl_OrderProduct[[#This Row],[ProductID]],tbl_Product[ProductID],tbl_Product[ListPrice])*tbl_OrderProduct[[#This Row],[Quantity]]</f>
        <v>98.98</v>
      </c>
      <c r="F1106">
        <f>_xlfn.XLOOKUP(tbl_OrderProduct[[#This Row],[OrderID]],tbl_Order[OrderID],tbl_Order[Order Year])</f>
        <v>2018</v>
      </c>
      <c r="G1106" t="str">
        <f>_xlfn.XLOOKUP(tbl_OrderProduct[[#This Row],[OrderID]],tbl_Order[OrderID],tbl_Order[Order Month Name])</f>
        <v>Aug</v>
      </c>
      <c r="H1106" t="str">
        <f>_xlfn.XLOOKUP(tbl_OrderProduct[[#This Row],[ProductID]],tbl_Product[ProductID],tbl_Product[ProductName])</f>
        <v>Don't Wake the Stakeholders</v>
      </c>
      <c r="I1106" t="str">
        <f>_xlfn.XLOOKUP(tbl_OrderProduct[[#This Row],[OrderID]],tbl_Order[OrderID],tbl_Order[CustomerID])</f>
        <v>CUST0224</v>
      </c>
    </row>
    <row r="1107" spans="1:9" x14ac:dyDescent="0.4">
      <c r="A1107" t="s">
        <v>623</v>
      </c>
      <c r="B1107" t="s">
        <v>150</v>
      </c>
      <c r="C1107" t="str">
        <f>_xlfn.XLOOKUP(tbl_OrderProduct[[#This Row],[ProductID]],tbl_Product[ProductID],tbl_Product[Category])</f>
        <v>Party</v>
      </c>
      <c r="D1107">
        <v>1</v>
      </c>
      <c r="E1107" s="3">
        <f>_xlfn.XLOOKUP(tbl_OrderProduct[[#This Row],[ProductID]],tbl_Product[ProductID],tbl_Product[ListPrice])*tbl_OrderProduct[[#This Row],[Quantity]]</f>
        <v>35</v>
      </c>
      <c r="F1107">
        <f>_xlfn.XLOOKUP(tbl_OrderProduct[[#This Row],[OrderID]],tbl_Order[OrderID],tbl_Order[Order Year])</f>
        <v>2018</v>
      </c>
      <c r="G1107" t="str">
        <f>_xlfn.XLOOKUP(tbl_OrderProduct[[#This Row],[OrderID]],tbl_Order[OrderID],tbl_Order[Order Month Name])</f>
        <v>Sep</v>
      </c>
      <c r="H1107" t="str">
        <f>_xlfn.XLOOKUP(tbl_OrderProduct[[#This Row],[ProductID]],tbl_Product[ProductID],tbl_Product[ProductName])</f>
        <v>Data: The Resistance</v>
      </c>
      <c r="I1107" t="str">
        <f>_xlfn.XLOOKUP(tbl_OrderProduct[[#This Row],[OrderID]],tbl_Order[OrderID],tbl_Order[CustomerID])</f>
        <v>CUST0758</v>
      </c>
    </row>
    <row r="1108" spans="1:9" x14ac:dyDescent="0.4">
      <c r="A1108" t="s">
        <v>624</v>
      </c>
      <c r="B1108" t="s">
        <v>149</v>
      </c>
      <c r="C1108" t="str">
        <f>_xlfn.XLOOKUP(tbl_OrderProduct[[#This Row],[ProductID]],tbl_Product[ProductID],tbl_Product[Category])</f>
        <v>Co-op</v>
      </c>
      <c r="D1108">
        <v>1</v>
      </c>
      <c r="E1108" s="3">
        <f>_xlfn.XLOOKUP(tbl_OrderProduct[[#This Row],[ProductID]],tbl_Product[ProductID],tbl_Product[ListPrice])*tbl_OrderProduct[[#This Row],[Quantity]]</f>
        <v>20.99</v>
      </c>
      <c r="F1108">
        <f>_xlfn.XLOOKUP(tbl_OrderProduct[[#This Row],[OrderID]],tbl_Order[OrderID],tbl_Order[Order Year])</f>
        <v>2018</v>
      </c>
      <c r="G1108" t="str">
        <f>_xlfn.XLOOKUP(tbl_OrderProduct[[#This Row],[OrderID]],tbl_Order[OrderID],tbl_Order[Order Month Name])</f>
        <v>Sep</v>
      </c>
      <c r="H1108" t="str">
        <f>_xlfn.XLOOKUP(tbl_OrderProduct[[#This Row],[ProductID]],tbl_Product[ProductID],tbl_Product[ProductName])</f>
        <v>Pandemic: #REF! Outbreak</v>
      </c>
      <c r="I1108" t="str">
        <f>_xlfn.XLOOKUP(tbl_OrderProduct[[#This Row],[OrderID]],tbl_Order[OrderID],tbl_Order[CustomerID])</f>
        <v>CUST0709</v>
      </c>
    </row>
    <row r="1109" spans="1:9" x14ac:dyDescent="0.4">
      <c r="A1109" t="s">
        <v>624</v>
      </c>
      <c r="B1109" t="s">
        <v>130</v>
      </c>
      <c r="C1109" t="str">
        <f>_xlfn.XLOOKUP(tbl_OrderProduct[[#This Row],[ProductID]],tbl_Product[ProductID],tbl_Product[Category])</f>
        <v>Strategy</v>
      </c>
      <c r="D1109">
        <v>1</v>
      </c>
      <c r="E1109" s="3">
        <f>_xlfn.XLOOKUP(tbl_OrderProduct[[#This Row],[ProductID]],tbl_Product[ProductID],tbl_Product[ListPrice])*tbl_OrderProduct[[#This Row],[Quantity]]</f>
        <v>15.5</v>
      </c>
      <c r="F1109">
        <f>_xlfn.XLOOKUP(tbl_OrderProduct[[#This Row],[OrderID]],tbl_Order[OrderID],tbl_Order[Order Year])</f>
        <v>2018</v>
      </c>
      <c r="G1109" t="str">
        <f>_xlfn.XLOOKUP(tbl_OrderProduct[[#This Row],[OrderID]],tbl_Order[OrderID],tbl_Order[Order Month Name])</f>
        <v>Sep</v>
      </c>
      <c r="H1109" t="str">
        <f>_xlfn.XLOOKUP(tbl_OrderProduct[[#This Row],[ProductID]],tbl_Product[ProductID],tbl_Product[ProductName])</f>
        <v>Brass: Budget</v>
      </c>
      <c r="I1109" t="str">
        <f>_xlfn.XLOOKUP(tbl_OrderProduct[[#This Row],[OrderID]],tbl_Order[OrderID],tbl_Order[CustomerID])</f>
        <v>CUST0709</v>
      </c>
    </row>
    <row r="1110" spans="1:9" x14ac:dyDescent="0.4">
      <c r="A1110" t="s">
        <v>624</v>
      </c>
      <c r="B1110" t="s">
        <v>164</v>
      </c>
      <c r="C1110" t="str">
        <f>_xlfn.XLOOKUP(tbl_OrderProduct[[#This Row],[ProductID]],tbl_Product[ProductID],tbl_Product[Category])</f>
        <v>Strategy</v>
      </c>
      <c r="D1110">
        <v>1</v>
      </c>
      <c r="E1110" s="3">
        <f>_xlfn.XLOOKUP(tbl_OrderProduct[[#This Row],[ProductID]],tbl_Product[ProductID],tbl_Product[ListPrice])*tbl_OrderProduct[[#This Row],[Quantity]]</f>
        <v>29</v>
      </c>
      <c r="F1110">
        <f>_xlfn.XLOOKUP(tbl_OrderProduct[[#This Row],[OrderID]],tbl_Order[OrderID],tbl_Order[Order Year])</f>
        <v>2018</v>
      </c>
      <c r="G1110" t="str">
        <f>_xlfn.XLOOKUP(tbl_OrderProduct[[#This Row],[OrderID]],tbl_Order[OrderID],tbl_Order[Order Month Name])</f>
        <v>Sep</v>
      </c>
      <c r="H1110" t="str">
        <f>_xlfn.XLOOKUP(tbl_OrderProduct[[#This Row],[ProductID]],tbl_Product[ProductID],tbl_Product[ProductName])</f>
        <v>Great Western Lookup</v>
      </c>
      <c r="I1110" t="str">
        <f>_xlfn.XLOOKUP(tbl_OrderProduct[[#This Row],[OrderID]],tbl_Order[OrderID],tbl_Order[CustomerID])</f>
        <v>CUST0709</v>
      </c>
    </row>
    <row r="1111" spans="1:9" x14ac:dyDescent="0.4">
      <c r="A1111" t="s">
        <v>625</v>
      </c>
      <c r="B1111" t="s">
        <v>148</v>
      </c>
      <c r="C1111" t="str">
        <f>_xlfn.XLOOKUP(tbl_OrderProduct[[#This Row],[ProductID]],tbl_Product[ProductID],tbl_Product[Category])</f>
        <v>Strategy</v>
      </c>
      <c r="D1111">
        <v>2</v>
      </c>
      <c r="E1111" s="3">
        <f>_xlfn.XLOOKUP(tbl_OrderProduct[[#This Row],[ProductID]],tbl_Product[ProductID],tbl_Product[ListPrice])*tbl_OrderProduct[[#This Row],[Quantity]]</f>
        <v>40.98</v>
      </c>
      <c r="F1111">
        <f>_xlfn.XLOOKUP(tbl_OrderProduct[[#This Row],[OrderID]],tbl_Order[OrderID],tbl_Order[Order Year])</f>
        <v>2018</v>
      </c>
      <c r="G1111" t="str">
        <f>_xlfn.XLOOKUP(tbl_OrderProduct[[#This Row],[OrderID]],tbl_Order[OrderID],tbl_Order[Order Month Name])</f>
        <v>Sep</v>
      </c>
      <c r="H1111" t="str">
        <f>_xlfn.XLOOKUP(tbl_OrderProduct[[#This Row],[ProductID]],tbl_Product[ProductID],tbl_Product[ProductName])</f>
        <v>Cashflow Cascadia</v>
      </c>
      <c r="I1111" t="str">
        <f>_xlfn.XLOOKUP(tbl_OrderProduct[[#This Row],[OrderID]],tbl_Order[OrderID],tbl_Order[CustomerID])</f>
        <v>CUST1193</v>
      </c>
    </row>
    <row r="1112" spans="1:9" x14ac:dyDescent="0.4">
      <c r="A1112" t="s">
        <v>625</v>
      </c>
      <c r="B1112" t="s">
        <v>3</v>
      </c>
      <c r="C1112" t="str">
        <f>_xlfn.XLOOKUP(tbl_OrderProduct[[#This Row],[ProductID]],tbl_Product[ProductID],tbl_Product[Category])</f>
        <v>Co-op</v>
      </c>
      <c r="D1112">
        <v>2</v>
      </c>
      <c r="E1112" s="3">
        <f>_xlfn.XLOOKUP(tbl_OrderProduct[[#This Row],[ProductID]],tbl_Product[ProductID],tbl_Product[ListPrice])*tbl_OrderProduct[[#This Row],[Quantity]]</f>
        <v>69.900000000000006</v>
      </c>
      <c r="F1112">
        <f>_xlfn.XLOOKUP(tbl_OrderProduct[[#This Row],[OrderID]],tbl_Order[OrderID],tbl_Order[Order Year])</f>
        <v>2018</v>
      </c>
      <c r="G1112" t="str">
        <f>_xlfn.XLOOKUP(tbl_OrderProduct[[#This Row],[OrderID]],tbl_Order[OrderID],tbl_Order[Order Month Name])</f>
        <v>Sep</v>
      </c>
      <c r="H1112" t="str">
        <f>_xlfn.XLOOKUP(tbl_OrderProduct[[#This Row],[ProductID]],tbl_Product[ProductID],tbl_Product[ProductName])</f>
        <v>Pivot Panic!</v>
      </c>
      <c r="I1112" t="str">
        <f>_xlfn.XLOOKUP(tbl_OrderProduct[[#This Row],[OrderID]],tbl_Order[OrderID],tbl_Order[CustomerID])</f>
        <v>CUST1193</v>
      </c>
    </row>
    <row r="1113" spans="1:9" x14ac:dyDescent="0.4">
      <c r="A1113" t="s">
        <v>625</v>
      </c>
      <c r="B1113" t="s">
        <v>130</v>
      </c>
      <c r="C1113" t="str">
        <f>_xlfn.XLOOKUP(tbl_OrderProduct[[#This Row],[ProductID]],tbl_Product[ProductID],tbl_Product[Category])</f>
        <v>Strategy</v>
      </c>
      <c r="D1113">
        <v>3</v>
      </c>
      <c r="E1113" s="3">
        <f>_xlfn.XLOOKUP(tbl_OrderProduct[[#This Row],[ProductID]],tbl_Product[ProductID],tbl_Product[ListPrice])*tbl_OrderProduct[[#This Row],[Quantity]]</f>
        <v>46.5</v>
      </c>
      <c r="F1113">
        <f>_xlfn.XLOOKUP(tbl_OrderProduct[[#This Row],[OrderID]],tbl_Order[OrderID],tbl_Order[Order Year])</f>
        <v>2018</v>
      </c>
      <c r="G1113" t="str">
        <f>_xlfn.XLOOKUP(tbl_OrderProduct[[#This Row],[OrderID]],tbl_Order[OrderID],tbl_Order[Order Month Name])</f>
        <v>Sep</v>
      </c>
      <c r="H1113" t="str">
        <f>_xlfn.XLOOKUP(tbl_OrderProduct[[#This Row],[ProductID]],tbl_Product[ProductID],tbl_Product[ProductName])</f>
        <v>Brass: Budget</v>
      </c>
      <c r="I1113" t="str">
        <f>_xlfn.XLOOKUP(tbl_OrderProduct[[#This Row],[OrderID]],tbl_Order[OrderID],tbl_Order[CustomerID])</f>
        <v>CUST1193</v>
      </c>
    </row>
    <row r="1114" spans="1:9" x14ac:dyDescent="0.4">
      <c r="A1114" t="s">
        <v>626</v>
      </c>
      <c r="B1114" t="s">
        <v>153</v>
      </c>
      <c r="C1114" t="str">
        <f>_xlfn.XLOOKUP(tbl_OrderProduct[[#This Row],[ProductID]],tbl_Product[ProductID],tbl_Product[Category])</f>
        <v>Strategy</v>
      </c>
      <c r="D1114">
        <v>1</v>
      </c>
      <c r="E1114" s="3">
        <f>_xlfn.XLOOKUP(tbl_OrderProduct[[#This Row],[ProductID]],tbl_Product[ProductID],tbl_Product[ListPrice])*tbl_OrderProduct[[#This Row],[Quantity]]</f>
        <v>37.950000000000003</v>
      </c>
      <c r="F1114">
        <f>_xlfn.XLOOKUP(tbl_OrderProduct[[#This Row],[OrderID]],tbl_Order[OrderID],tbl_Order[Order Year])</f>
        <v>2018</v>
      </c>
      <c r="G1114" t="str">
        <f>_xlfn.XLOOKUP(tbl_OrderProduct[[#This Row],[OrderID]],tbl_Order[OrderID],tbl_Order[Order Month Name])</f>
        <v>Sep</v>
      </c>
      <c r="H1114" t="str">
        <f>_xlfn.XLOOKUP(tbl_OrderProduct[[#This Row],[ProductID]],tbl_Product[ProductID],tbl_Product[ProductName])</f>
        <v>Sheetstorm</v>
      </c>
      <c r="I1114" t="str">
        <f>_xlfn.XLOOKUP(tbl_OrderProduct[[#This Row],[OrderID]],tbl_Order[OrderID],tbl_Order[CustomerID])</f>
        <v>CUST0303</v>
      </c>
    </row>
    <row r="1115" spans="1:9" x14ac:dyDescent="0.4">
      <c r="A1115" t="s">
        <v>627</v>
      </c>
      <c r="B1115" t="s">
        <v>150</v>
      </c>
      <c r="C1115" t="str">
        <f>_xlfn.XLOOKUP(tbl_OrderProduct[[#This Row],[ProductID]],tbl_Product[ProductID],tbl_Product[Category])</f>
        <v>Party</v>
      </c>
      <c r="D1115">
        <v>1</v>
      </c>
      <c r="E1115" s="3">
        <f>_xlfn.XLOOKUP(tbl_OrderProduct[[#This Row],[ProductID]],tbl_Product[ProductID],tbl_Product[ListPrice])*tbl_OrderProduct[[#This Row],[Quantity]]</f>
        <v>35</v>
      </c>
      <c r="F1115">
        <f>_xlfn.XLOOKUP(tbl_OrderProduct[[#This Row],[OrderID]],tbl_Order[OrderID],tbl_Order[Order Year])</f>
        <v>2018</v>
      </c>
      <c r="G1115" t="str">
        <f>_xlfn.XLOOKUP(tbl_OrderProduct[[#This Row],[OrderID]],tbl_Order[OrderID],tbl_Order[Order Month Name])</f>
        <v>Sep</v>
      </c>
      <c r="H1115" t="str">
        <f>_xlfn.XLOOKUP(tbl_OrderProduct[[#This Row],[ProductID]],tbl_Product[ProductID],tbl_Product[ProductName])</f>
        <v>Data: The Resistance</v>
      </c>
      <c r="I1115" t="str">
        <f>_xlfn.XLOOKUP(tbl_OrderProduct[[#This Row],[OrderID]],tbl_Order[OrderID],tbl_Order[CustomerID])</f>
        <v>CUST0802</v>
      </c>
    </row>
    <row r="1116" spans="1:9" x14ac:dyDescent="0.4">
      <c r="A1116" t="s">
        <v>627</v>
      </c>
      <c r="B1116" t="s">
        <v>4</v>
      </c>
      <c r="C1116" t="str">
        <f>_xlfn.XLOOKUP(tbl_OrderProduct[[#This Row],[ProductID]],tbl_Product[ProductID],tbl_Product[Category])</f>
        <v>Strategy</v>
      </c>
      <c r="D1116">
        <v>3</v>
      </c>
      <c r="E1116" s="3">
        <f>_xlfn.XLOOKUP(tbl_OrderProduct[[#This Row],[ProductID]],tbl_Product[ProductID],tbl_Product[ListPrice])*tbl_OrderProduct[[#This Row],[Quantity]]</f>
        <v>104.97</v>
      </c>
      <c r="F1116">
        <f>_xlfn.XLOOKUP(tbl_OrderProduct[[#This Row],[OrderID]],tbl_Order[OrderID],tbl_Order[Order Year])</f>
        <v>2018</v>
      </c>
      <c r="G1116" t="str">
        <f>_xlfn.XLOOKUP(tbl_OrderProduct[[#This Row],[OrderID]],tbl_Order[OrderID],tbl_Order[Order Month Name])</f>
        <v>Sep</v>
      </c>
      <c r="H1116" t="str">
        <f>_xlfn.XLOOKUP(tbl_OrderProduct[[#This Row],[ProductID]],tbl_Product[ProductID],tbl_Product[ProductName])</f>
        <v>Root Cause Analysis</v>
      </c>
      <c r="I1116" t="str">
        <f>_xlfn.XLOOKUP(tbl_OrderProduct[[#This Row],[OrderID]],tbl_Order[OrderID],tbl_Order[CustomerID])</f>
        <v>CUST0802</v>
      </c>
    </row>
    <row r="1117" spans="1:9" x14ac:dyDescent="0.4">
      <c r="A1117" t="s">
        <v>627</v>
      </c>
      <c r="B1117" t="s">
        <v>7</v>
      </c>
      <c r="C1117" t="str">
        <f>_xlfn.XLOOKUP(tbl_OrderProduct[[#This Row],[ProductID]],tbl_Product[ProductID],tbl_Product[Category])</f>
        <v>Strategy</v>
      </c>
      <c r="D1117">
        <v>1</v>
      </c>
      <c r="E1117" s="3">
        <f>_xlfn.XLOOKUP(tbl_OrderProduct[[#This Row],[ProductID]],tbl_Product[ProductID],tbl_Product[ListPrice])*tbl_OrderProduct[[#This Row],[Quantity]]</f>
        <v>53</v>
      </c>
      <c r="F1117">
        <f>_xlfn.XLOOKUP(tbl_OrderProduct[[#This Row],[OrderID]],tbl_Order[OrderID],tbl_Order[Order Year])</f>
        <v>2018</v>
      </c>
      <c r="G1117" t="str">
        <f>_xlfn.XLOOKUP(tbl_OrderProduct[[#This Row],[OrderID]],tbl_Order[OrderID],tbl_Order[Order Month Name])</f>
        <v>Sep</v>
      </c>
      <c r="H1117" t="str">
        <f>_xlfn.XLOOKUP(tbl_OrderProduct[[#This Row],[ProductID]],tbl_Product[ProductID],tbl_Product[ProductName])</f>
        <v>Evercell</v>
      </c>
      <c r="I1117" t="str">
        <f>_xlfn.XLOOKUP(tbl_OrderProduct[[#This Row],[OrderID]],tbl_Order[OrderID],tbl_Order[CustomerID])</f>
        <v>CUST0802</v>
      </c>
    </row>
    <row r="1118" spans="1:9" x14ac:dyDescent="0.4">
      <c r="A1118" t="s">
        <v>627</v>
      </c>
      <c r="B1118" t="s">
        <v>139</v>
      </c>
      <c r="C1118" t="str">
        <f>_xlfn.XLOOKUP(tbl_OrderProduct[[#This Row],[ProductID]],tbl_Product[ProductID],tbl_Product[Category])</f>
        <v>Strategy</v>
      </c>
      <c r="D1118">
        <v>2</v>
      </c>
      <c r="E1118" s="3">
        <f>_xlfn.XLOOKUP(tbl_OrderProduct[[#This Row],[ProductID]],tbl_Product[ProductID],tbl_Product[ListPrice])*tbl_OrderProduct[[#This Row],[Quantity]]</f>
        <v>109.98</v>
      </c>
      <c r="F1118">
        <f>_xlfn.XLOOKUP(tbl_OrderProduct[[#This Row],[OrderID]],tbl_Order[OrderID],tbl_Order[Order Year])</f>
        <v>2018</v>
      </c>
      <c r="G1118" t="str">
        <f>_xlfn.XLOOKUP(tbl_OrderProduct[[#This Row],[OrderID]],tbl_Order[OrderID],tbl_Order[Order Month Name])</f>
        <v>Sep</v>
      </c>
      <c r="H1118" t="str">
        <f>_xlfn.XLOOKUP(tbl_OrderProduct[[#This Row],[ProductID]],tbl_Product[ProductID],tbl_Product[ProductName])</f>
        <v>Azul: Pie Chart Edition</v>
      </c>
      <c r="I1118" t="str">
        <f>_xlfn.XLOOKUP(tbl_OrderProduct[[#This Row],[OrderID]],tbl_Order[OrderID],tbl_Order[CustomerID])</f>
        <v>CUST0802</v>
      </c>
    </row>
    <row r="1119" spans="1:9" x14ac:dyDescent="0.4">
      <c r="A1119" t="s">
        <v>627</v>
      </c>
      <c r="B1119" t="s">
        <v>8</v>
      </c>
      <c r="C1119" t="str">
        <f>_xlfn.XLOOKUP(tbl_OrderProduct[[#This Row],[ProductID]],tbl_Product[ProductID],tbl_Product[Category])</f>
        <v>Adventure</v>
      </c>
      <c r="D1119">
        <v>1</v>
      </c>
      <c r="E1119" s="3">
        <f>_xlfn.XLOOKUP(tbl_OrderProduct[[#This Row],[ProductID]],tbl_Product[ProductID],tbl_Product[ListPrice])*tbl_OrderProduct[[#This Row],[Quantity]]</f>
        <v>54.5</v>
      </c>
      <c r="F1119">
        <f>_xlfn.XLOOKUP(tbl_OrderProduct[[#This Row],[OrderID]],tbl_Order[OrderID],tbl_Order[Order Year])</f>
        <v>2018</v>
      </c>
      <c r="G1119" t="str">
        <f>_xlfn.XLOOKUP(tbl_OrderProduct[[#This Row],[OrderID]],tbl_Order[OrderID],tbl_Order[Order Month Name])</f>
        <v>Sep</v>
      </c>
      <c r="H1119" t="str">
        <f>_xlfn.XLOOKUP(tbl_OrderProduct[[#This Row],[ProductID]],tbl_Product[ProductID],tbl_Product[ProductName])</f>
        <v>Spreadsheets &amp; Sidequests</v>
      </c>
      <c r="I1119" t="str">
        <f>_xlfn.XLOOKUP(tbl_OrderProduct[[#This Row],[OrderID]],tbl_Order[OrderID],tbl_Order[CustomerID])</f>
        <v>CUST0802</v>
      </c>
    </row>
    <row r="1120" spans="1:9" x14ac:dyDescent="0.4">
      <c r="A1120" t="s">
        <v>628</v>
      </c>
      <c r="B1120" t="s">
        <v>135</v>
      </c>
      <c r="C1120" t="str">
        <f>_xlfn.XLOOKUP(tbl_OrderProduct[[#This Row],[ProductID]],tbl_Product[ProductID],tbl_Product[Category])</f>
        <v>Classic</v>
      </c>
      <c r="D1120">
        <v>1</v>
      </c>
      <c r="E1120" s="3">
        <f>_xlfn.XLOOKUP(tbl_OrderProduct[[#This Row],[ProductID]],tbl_Product[ProductID],tbl_Product[ListPrice])*tbl_OrderProduct[[#This Row],[Quantity]]</f>
        <v>16.989999999999998</v>
      </c>
      <c r="F1120">
        <f>_xlfn.XLOOKUP(tbl_OrderProduct[[#This Row],[OrderID]],tbl_Order[OrderID],tbl_Order[Order Year])</f>
        <v>2018</v>
      </c>
      <c r="G1120" t="str">
        <f>_xlfn.XLOOKUP(tbl_OrderProduct[[#This Row],[OrderID]],tbl_Order[OrderID],tbl_Order[Order Month Name])</f>
        <v>Sep</v>
      </c>
      <c r="H1120" t="str">
        <f>_xlfn.XLOOKUP(tbl_OrderProduct[[#This Row],[ProductID]],tbl_Product[ProductID],tbl_Product[ProductName])</f>
        <v>Monopoly: Pivot Table Edition</v>
      </c>
      <c r="I1120" t="str">
        <f>_xlfn.XLOOKUP(tbl_OrderProduct[[#This Row],[OrderID]],tbl_Order[OrderID],tbl_Order[CustomerID])</f>
        <v>CUST0941</v>
      </c>
    </row>
    <row r="1121" spans="1:9" x14ac:dyDescent="0.4">
      <c r="A1121" t="s">
        <v>628</v>
      </c>
      <c r="B1121" t="s">
        <v>5</v>
      </c>
      <c r="C1121" t="str">
        <f>_xlfn.XLOOKUP(tbl_OrderProduct[[#This Row],[ProductID]],tbl_Product[ProductID],tbl_Product[Category])</f>
        <v>Strategy</v>
      </c>
      <c r="D1121">
        <v>2</v>
      </c>
      <c r="E1121" s="3">
        <f>_xlfn.XLOOKUP(tbl_OrderProduct[[#This Row],[ProductID]],tbl_Product[ProductID],tbl_Product[ListPrice])*tbl_OrderProduct[[#This Row],[Quantity]]</f>
        <v>99.9</v>
      </c>
      <c r="F1121">
        <f>_xlfn.XLOOKUP(tbl_OrderProduct[[#This Row],[OrderID]],tbl_Order[OrderID],tbl_Order[Order Year])</f>
        <v>2018</v>
      </c>
      <c r="G1121" t="str">
        <f>_xlfn.XLOOKUP(tbl_OrderProduct[[#This Row],[OrderID]],tbl_Order[OrderID],tbl_Order[Order Month Name])</f>
        <v>Sep</v>
      </c>
      <c r="H1121" t="str">
        <f>_xlfn.XLOOKUP(tbl_OrderProduct[[#This Row],[ProductID]],tbl_Product[ProductID],tbl_Product[ProductName])</f>
        <v>Power B.I. the Board Game</v>
      </c>
      <c r="I1121" t="str">
        <f>_xlfn.XLOOKUP(tbl_OrderProduct[[#This Row],[OrderID]],tbl_Order[OrderID],tbl_Order[CustomerID])</f>
        <v>CUST0941</v>
      </c>
    </row>
    <row r="1122" spans="1:9" x14ac:dyDescent="0.4">
      <c r="A1122" t="s">
        <v>629</v>
      </c>
      <c r="B1122" t="s">
        <v>133</v>
      </c>
      <c r="C1122" t="str">
        <f>_xlfn.XLOOKUP(tbl_OrderProduct[[#This Row],[ProductID]],tbl_Product[ProductID],tbl_Product[Category])</f>
        <v>Adventure</v>
      </c>
      <c r="D1122">
        <v>1</v>
      </c>
      <c r="E1122" s="3">
        <f>_xlfn.XLOOKUP(tbl_OrderProduct[[#This Row],[ProductID]],tbl_Product[ProductID],tbl_Product[ListPrice])*tbl_OrderProduct[[#This Row],[Quantity]]</f>
        <v>23.95</v>
      </c>
      <c r="F1122">
        <f>_xlfn.XLOOKUP(tbl_OrderProduct[[#This Row],[OrderID]],tbl_Order[OrderID],tbl_Order[Order Year])</f>
        <v>2018</v>
      </c>
      <c r="G1122" t="str">
        <f>_xlfn.XLOOKUP(tbl_OrderProduct[[#This Row],[OrderID]],tbl_Order[OrderID],tbl_Order[Order Month Name])</f>
        <v>Sep</v>
      </c>
      <c r="H1122" t="str">
        <f>_xlfn.XLOOKUP(tbl_OrderProduct[[#This Row],[ProductID]],tbl_Product[ProductID],tbl_Product[ProductName])</f>
        <v>DataCraft: Fields &amp; Measures</v>
      </c>
      <c r="I1122" t="str">
        <f>_xlfn.XLOOKUP(tbl_OrderProduct[[#This Row],[OrderID]],tbl_Order[OrderID],tbl_Order[CustomerID])</f>
        <v>CUST0930</v>
      </c>
    </row>
    <row r="1123" spans="1:9" x14ac:dyDescent="0.4">
      <c r="A1123" t="s">
        <v>629</v>
      </c>
      <c r="B1123" t="s">
        <v>8</v>
      </c>
      <c r="C1123" t="str">
        <f>_xlfn.XLOOKUP(tbl_OrderProduct[[#This Row],[ProductID]],tbl_Product[ProductID],tbl_Product[Category])</f>
        <v>Adventure</v>
      </c>
      <c r="D1123">
        <v>1</v>
      </c>
      <c r="E1123" s="3">
        <f>_xlfn.XLOOKUP(tbl_OrderProduct[[#This Row],[ProductID]],tbl_Product[ProductID],tbl_Product[ListPrice])*tbl_OrderProduct[[#This Row],[Quantity]]</f>
        <v>54.5</v>
      </c>
      <c r="F1123">
        <f>_xlfn.XLOOKUP(tbl_OrderProduct[[#This Row],[OrderID]],tbl_Order[OrderID],tbl_Order[Order Year])</f>
        <v>2018</v>
      </c>
      <c r="G1123" t="str">
        <f>_xlfn.XLOOKUP(tbl_OrderProduct[[#This Row],[OrderID]],tbl_Order[OrderID],tbl_Order[Order Month Name])</f>
        <v>Sep</v>
      </c>
      <c r="H1123" t="str">
        <f>_xlfn.XLOOKUP(tbl_OrderProduct[[#This Row],[ProductID]],tbl_Product[ProductID],tbl_Product[ProductName])</f>
        <v>Spreadsheets &amp; Sidequests</v>
      </c>
      <c r="I1123" t="str">
        <f>_xlfn.XLOOKUP(tbl_OrderProduct[[#This Row],[OrderID]],tbl_Order[OrderID],tbl_Order[CustomerID])</f>
        <v>CUST0930</v>
      </c>
    </row>
    <row r="1124" spans="1:9" x14ac:dyDescent="0.4">
      <c r="A1124" t="s">
        <v>629</v>
      </c>
      <c r="B1124" t="s">
        <v>4</v>
      </c>
      <c r="C1124" t="str">
        <f>_xlfn.XLOOKUP(tbl_OrderProduct[[#This Row],[ProductID]],tbl_Product[ProductID],tbl_Product[Category])</f>
        <v>Strategy</v>
      </c>
      <c r="D1124">
        <v>2</v>
      </c>
      <c r="E1124" s="3">
        <f>_xlfn.XLOOKUP(tbl_OrderProduct[[#This Row],[ProductID]],tbl_Product[ProductID],tbl_Product[ListPrice])*tbl_OrderProduct[[#This Row],[Quantity]]</f>
        <v>69.98</v>
      </c>
      <c r="F1124">
        <f>_xlfn.XLOOKUP(tbl_OrderProduct[[#This Row],[OrderID]],tbl_Order[OrderID],tbl_Order[Order Year])</f>
        <v>2018</v>
      </c>
      <c r="G1124" t="str">
        <f>_xlfn.XLOOKUP(tbl_OrderProduct[[#This Row],[OrderID]],tbl_Order[OrderID],tbl_Order[Order Month Name])</f>
        <v>Sep</v>
      </c>
      <c r="H1124" t="str">
        <f>_xlfn.XLOOKUP(tbl_OrderProduct[[#This Row],[ProductID]],tbl_Product[ProductID],tbl_Product[ProductName])</f>
        <v>Root Cause Analysis</v>
      </c>
      <c r="I1124" t="str">
        <f>_xlfn.XLOOKUP(tbl_OrderProduct[[#This Row],[OrderID]],tbl_Order[OrderID],tbl_Order[CustomerID])</f>
        <v>CUST0930</v>
      </c>
    </row>
    <row r="1125" spans="1:9" x14ac:dyDescent="0.4">
      <c r="A1125" t="s">
        <v>629</v>
      </c>
      <c r="B1125" t="s">
        <v>6</v>
      </c>
      <c r="C1125" t="str">
        <f>_xlfn.XLOOKUP(tbl_OrderProduct[[#This Row],[ProductID]],tbl_Product[ProductID],tbl_Product[Category])</f>
        <v>Adventure</v>
      </c>
      <c r="D1125">
        <v>3</v>
      </c>
      <c r="E1125" s="3">
        <f>_xlfn.XLOOKUP(tbl_OrderProduct[[#This Row],[ProductID]],tbl_Product[ProductID],tbl_Product[ListPrice])*tbl_OrderProduct[[#This Row],[Quantity]]</f>
        <v>51</v>
      </c>
      <c r="F1125">
        <f>_xlfn.XLOOKUP(tbl_OrderProduct[[#This Row],[OrderID]],tbl_Order[OrderID],tbl_Order[Order Year])</f>
        <v>2018</v>
      </c>
      <c r="G1125" t="str">
        <f>_xlfn.XLOOKUP(tbl_OrderProduct[[#This Row],[OrderID]],tbl_Order[OrderID],tbl_Order[Order Month Name])</f>
        <v>Sep</v>
      </c>
      <c r="H1125" t="str">
        <f>_xlfn.XLOOKUP(tbl_OrderProduct[[#This Row],[ProductID]],tbl_Product[ProductID],tbl_Product[ProductName])</f>
        <v>Pivot &amp; Paper</v>
      </c>
      <c r="I1125" t="str">
        <f>_xlfn.XLOOKUP(tbl_OrderProduct[[#This Row],[OrderID]],tbl_Order[OrderID],tbl_Order[CustomerID])</f>
        <v>CUST0930</v>
      </c>
    </row>
    <row r="1126" spans="1:9" x14ac:dyDescent="0.4">
      <c r="A1126" t="s">
        <v>629</v>
      </c>
      <c r="B1126" t="s">
        <v>143</v>
      </c>
      <c r="C1126" t="str">
        <f>_xlfn.XLOOKUP(tbl_OrderProduct[[#This Row],[ProductID]],tbl_Product[ProductID],tbl_Product[Category])</f>
        <v>Party</v>
      </c>
      <c r="D1126">
        <v>1</v>
      </c>
      <c r="E1126" s="3">
        <f>_xlfn.XLOOKUP(tbl_OrderProduct[[#This Row],[ProductID]],tbl_Product[ProductID],tbl_Product[ListPrice])*tbl_OrderProduct[[#This Row],[Quantity]]</f>
        <v>21.95</v>
      </c>
      <c r="F1126">
        <f>_xlfn.XLOOKUP(tbl_OrderProduct[[#This Row],[OrderID]],tbl_Order[OrderID],tbl_Order[Order Year])</f>
        <v>2018</v>
      </c>
      <c r="G1126" t="str">
        <f>_xlfn.XLOOKUP(tbl_OrderProduct[[#This Row],[OrderID]],tbl_Order[OrderID],tbl_Order[Order Month Name])</f>
        <v>Sep</v>
      </c>
      <c r="H1126" t="str">
        <f>_xlfn.XLOOKUP(tbl_OrderProduct[[#This Row],[ProductID]],tbl_Product[ProductID],tbl_Product[ProductName])</f>
        <v>Sheets of Nottingham</v>
      </c>
      <c r="I1126" t="str">
        <f>_xlfn.XLOOKUP(tbl_OrderProduct[[#This Row],[OrderID]],tbl_Order[OrderID],tbl_Order[CustomerID])</f>
        <v>CUST0930</v>
      </c>
    </row>
    <row r="1127" spans="1:9" x14ac:dyDescent="0.4">
      <c r="A1127" t="s">
        <v>630</v>
      </c>
      <c r="B1127" t="s">
        <v>152</v>
      </c>
      <c r="C1127" t="str">
        <f>_xlfn.XLOOKUP(tbl_OrderProduct[[#This Row],[ProductID]],tbl_Product[ProductID],tbl_Product[Category])</f>
        <v>Party</v>
      </c>
      <c r="D1127">
        <v>1</v>
      </c>
      <c r="E1127" s="3">
        <f>_xlfn.XLOOKUP(tbl_OrderProduct[[#This Row],[ProductID]],tbl_Product[ProductID],tbl_Product[ListPrice])*tbl_OrderProduct[[#This Row],[Quantity]]</f>
        <v>59.95</v>
      </c>
      <c r="F1127">
        <f>_xlfn.XLOOKUP(tbl_OrderProduct[[#This Row],[OrderID]],tbl_Order[OrderID],tbl_Order[Order Year])</f>
        <v>2018</v>
      </c>
      <c r="G1127" t="str">
        <f>_xlfn.XLOOKUP(tbl_OrderProduct[[#This Row],[OrderID]],tbl_Order[OrderID],tbl_Order[Order Month Name])</f>
        <v>Sep</v>
      </c>
      <c r="H1127" t="str">
        <f>_xlfn.XLOOKUP(tbl_OrderProduct[[#This Row],[ProductID]],tbl_Product[ProductID],tbl_Product[ProductName])</f>
        <v>Formulate!</v>
      </c>
      <c r="I1127" t="str">
        <f>_xlfn.XLOOKUP(tbl_OrderProduct[[#This Row],[OrderID]],tbl_Order[OrderID],tbl_Order[CustomerID])</f>
        <v>CUST0025</v>
      </c>
    </row>
    <row r="1128" spans="1:9" x14ac:dyDescent="0.4">
      <c r="A1128" t="s">
        <v>630</v>
      </c>
      <c r="B1128" t="s">
        <v>143</v>
      </c>
      <c r="C1128" t="str">
        <f>_xlfn.XLOOKUP(tbl_OrderProduct[[#This Row],[ProductID]],tbl_Product[ProductID],tbl_Product[Category])</f>
        <v>Party</v>
      </c>
      <c r="D1128">
        <v>3</v>
      </c>
      <c r="E1128" s="3">
        <f>_xlfn.XLOOKUP(tbl_OrderProduct[[#This Row],[ProductID]],tbl_Product[ProductID],tbl_Product[ListPrice])*tbl_OrderProduct[[#This Row],[Quantity]]</f>
        <v>65.849999999999994</v>
      </c>
      <c r="F1128">
        <f>_xlfn.XLOOKUP(tbl_OrderProduct[[#This Row],[OrderID]],tbl_Order[OrderID],tbl_Order[Order Year])</f>
        <v>2018</v>
      </c>
      <c r="G1128" t="str">
        <f>_xlfn.XLOOKUP(tbl_OrderProduct[[#This Row],[OrderID]],tbl_Order[OrderID],tbl_Order[Order Month Name])</f>
        <v>Sep</v>
      </c>
      <c r="H1128" t="str">
        <f>_xlfn.XLOOKUP(tbl_OrderProduct[[#This Row],[ProductID]],tbl_Product[ProductID],tbl_Product[ProductName])</f>
        <v>Sheets of Nottingham</v>
      </c>
      <c r="I1128" t="str">
        <f>_xlfn.XLOOKUP(tbl_OrderProduct[[#This Row],[OrderID]],tbl_Order[OrderID],tbl_Order[CustomerID])</f>
        <v>CUST0025</v>
      </c>
    </row>
    <row r="1129" spans="1:9" x14ac:dyDescent="0.4">
      <c r="A1129" t="s">
        <v>631</v>
      </c>
      <c r="B1129" t="s">
        <v>4</v>
      </c>
      <c r="C1129" t="str">
        <f>_xlfn.XLOOKUP(tbl_OrderProduct[[#This Row],[ProductID]],tbl_Product[ProductID],tbl_Product[Category])</f>
        <v>Strategy</v>
      </c>
      <c r="D1129">
        <v>1</v>
      </c>
      <c r="E1129" s="3">
        <f>_xlfn.XLOOKUP(tbl_OrderProduct[[#This Row],[ProductID]],tbl_Product[ProductID],tbl_Product[ListPrice])*tbl_OrderProduct[[#This Row],[Quantity]]</f>
        <v>34.99</v>
      </c>
      <c r="F1129">
        <f>_xlfn.XLOOKUP(tbl_OrderProduct[[#This Row],[OrderID]],tbl_Order[OrderID],tbl_Order[Order Year])</f>
        <v>2018</v>
      </c>
      <c r="G1129" t="str">
        <f>_xlfn.XLOOKUP(tbl_OrderProduct[[#This Row],[OrderID]],tbl_Order[OrderID],tbl_Order[Order Month Name])</f>
        <v>Sep</v>
      </c>
      <c r="H1129" t="str">
        <f>_xlfn.XLOOKUP(tbl_OrderProduct[[#This Row],[ProductID]],tbl_Product[ProductID],tbl_Product[ProductName])</f>
        <v>Root Cause Analysis</v>
      </c>
      <c r="I1129" t="str">
        <f>_xlfn.XLOOKUP(tbl_OrderProduct[[#This Row],[OrderID]],tbl_Order[OrderID],tbl_Order[CustomerID])</f>
        <v>CUST0901</v>
      </c>
    </row>
    <row r="1130" spans="1:9" x14ac:dyDescent="0.4">
      <c r="A1130" t="s">
        <v>631</v>
      </c>
      <c r="B1130" t="s">
        <v>9</v>
      </c>
      <c r="C1130" t="str">
        <f>_xlfn.XLOOKUP(tbl_OrderProduct[[#This Row],[ProductID]],tbl_Product[ProductID],tbl_Product[Category])</f>
        <v>Strategy</v>
      </c>
      <c r="D1130">
        <v>2</v>
      </c>
      <c r="E1130" s="3">
        <f>_xlfn.XLOOKUP(tbl_OrderProduct[[#This Row],[ProductID]],tbl_Product[ProductID],tbl_Product[ListPrice])*tbl_OrderProduct[[#This Row],[Quantity]]</f>
        <v>147.9</v>
      </c>
      <c r="F1130">
        <f>_xlfn.XLOOKUP(tbl_OrderProduct[[#This Row],[OrderID]],tbl_Order[OrderID],tbl_Order[Order Year])</f>
        <v>2018</v>
      </c>
      <c r="G1130" t="str">
        <f>_xlfn.XLOOKUP(tbl_OrderProduct[[#This Row],[OrderID]],tbl_Order[OrderID],tbl_Order[Order Month Name])</f>
        <v>Sep</v>
      </c>
      <c r="H1130" t="str">
        <f>_xlfn.XLOOKUP(tbl_OrderProduct[[#This Row],[ProductID]],tbl_Product[ProductID],tbl_Product[ProductName])</f>
        <v>Tiny Epic Formulas</v>
      </c>
      <c r="I1130" t="str">
        <f>_xlfn.XLOOKUP(tbl_OrderProduct[[#This Row],[OrderID]],tbl_Order[OrderID],tbl_Order[CustomerID])</f>
        <v>CUST0901</v>
      </c>
    </row>
    <row r="1131" spans="1:9" x14ac:dyDescent="0.4">
      <c r="A1131" t="s">
        <v>631</v>
      </c>
      <c r="B1131" t="s">
        <v>132</v>
      </c>
      <c r="C1131" t="str">
        <f>_xlfn.XLOOKUP(tbl_OrderProduct[[#This Row],[ProductID]],tbl_Product[ProductID],tbl_Product[Category])</f>
        <v>Strategy</v>
      </c>
      <c r="D1131">
        <v>2</v>
      </c>
      <c r="E1131" s="3">
        <f>_xlfn.XLOOKUP(tbl_OrderProduct[[#This Row],[ProductID]],tbl_Product[ProductID],tbl_Product[ListPrice])*tbl_OrderProduct[[#This Row],[Quantity]]</f>
        <v>33</v>
      </c>
      <c r="F1131">
        <f>_xlfn.XLOOKUP(tbl_OrderProduct[[#This Row],[OrderID]],tbl_Order[OrderID],tbl_Order[Order Year])</f>
        <v>2018</v>
      </c>
      <c r="G1131" t="str">
        <f>_xlfn.XLOOKUP(tbl_OrderProduct[[#This Row],[OrderID]],tbl_Order[OrderID],tbl_Order[Order Month Name])</f>
        <v>Sep</v>
      </c>
      <c r="H1131" t="str">
        <f>_xlfn.XLOOKUP(tbl_OrderProduct[[#This Row],[ProductID]],tbl_Product[ProductID],tbl_Product[ProductName])</f>
        <v>Pax Excel</v>
      </c>
      <c r="I1131" t="str">
        <f>_xlfn.XLOOKUP(tbl_OrderProduct[[#This Row],[OrderID]],tbl_Order[OrderID],tbl_Order[CustomerID])</f>
        <v>CUST0901</v>
      </c>
    </row>
    <row r="1132" spans="1:9" x14ac:dyDescent="0.4">
      <c r="A1132" t="s">
        <v>631</v>
      </c>
      <c r="B1132" t="s">
        <v>158</v>
      </c>
      <c r="C1132" t="str">
        <f>_xlfn.XLOOKUP(tbl_OrderProduct[[#This Row],[ProductID]],tbl_Product[ProductID],tbl_Product[Category])</f>
        <v>Classic</v>
      </c>
      <c r="D1132">
        <v>1</v>
      </c>
      <c r="E1132" s="3">
        <f>_xlfn.XLOOKUP(tbl_OrderProduct[[#This Row],[ProductID]],tbl_Product[ProductID],tbl_Product[ListPrice])*tbl_OrderProduct[[#This Row],[Quantity]]</f>
        <v>45</v>
      </c>
      <c r="F1132">
        <f>_xlfn.XLOOKUP(tbl_OrderProduct[[#This Row],[OrderID]],tbl_Order[OrderID],tbl_Order[Order Year])</f>
        <v>2018</v>
      </c>
      <c r="G1132" t="str">
        <f>_xlfn.XLOOKUP(tbl_OrderProduct[[#This Row],[OrderID]],tbl_Order[OrderID],tbl_Order[Order Month Name])</f>
        <v>Sep</v>
      </c>
      <c r="H1132" t="str">
        <f>_xlfn.XLOOKUP(tbl_OrderProduct[[#This Row],[ProductID]],tbl_Product[ProductID],tbl_Product[ProductName])</f>
        <v>Carcassone: Financial Quarters</v>
      </c>
      <c r="I1132" t="str">
        <f>_xlfn.XLOOKUP(tbl_OrderProduct[[#This Row],[OrderID]],tbl_Order[OrderID],tbl_Order[CustomerID])</f>
        <v>CUST0901</v>
      </c>
    </row>
    <row r="1133" spans="1:9" x14ac:dyDescent="0.4">
      <c r="A1133" t="s">
        <v>631</v>
      </c>
      <c r="B1133" t="s">
        <v>138</v>
      </c>
      <c r="C1133" t="str">
        <f>_xlfn.XLOOKUP(tbl_OrderProduct[[#This Row],[ProductID]],tbl_Product[ProductID],tbl_Product[Category])</f>
        <v>Classic</v>
      </c>
      <c r="D1133">
        <v>1</v>
      </c>
      <c r="E1133" s="3">
        <f>_xlfn.XLOOKUP(tbl_OrderProduct[[#This Row],[ProductID]],tbl_Product[ProductID],tbl_Product[ListPrice])*tbl_OrderProduct[[#This Row],[Quantity]]</f>
        <v>62</v>
      </c>
      <c r="F1133">
        <f>_xlfn.XLOOKUP(tbl_OrderProduct[[#This Row],[OrderID]],tbl_Order[OrderID],tbl_Order[Order Year])</f>
        <v>2018</v>
      </c>
      <c r="G1133" t="str">
        <f>_xlfn.XLOOKUP(tbl_OrderProduct[[#This Row],[OrderID]],tbl_Order[OrderID],tbl_Order[Order Month Name])</f>
        <v>Sep</v>
      </c>
      <c r="H1133" t="str">
        <f>_xlfn.XLOOKUP(tbl_OrderProduct[[#This Row],[ProductID]],tbl_Product[ProductID],tbl_Product[ProductName])</f>
        <v>YahtSheets</v>
      </c>
      <c r="I1133" t="str">
        <f>_xlfn.XLOOKUP(tbl_OrderProduct[[#This Row],[OrderID]],tbl_Order[OrderID],tbl_Order[CustomerID])</f>
        <v>CUST0901</v>
      </c>
    </row>
    <row r="1134" spans="1:9" x14ac:dyDescent="0.4">
      <c r="A1134" t="s">
        <v>632</v>
      </c>
      <c r="B1134" t="s">
        <v>152</v>
      </c>
      <c r="C1134" t="str">
        <f>_xlfn.XLOOKUP(tbl_OrderProduct[[#This Row],[ProductID]],tbl_Product[ProductID],tbl_Product[Category])</f>
        <v>Party</v>
      </c>
      <c r="D1134">
        <v>1</v>
      </c>
      <c r="E1134" s="3">
        <f>_xlfn.XLOOKUP(tbl_OrderProduct[[#This Row],[ProductID]],tbl_Product[ProductID],tbl_Product[ListPrice])*tbl_OrderProduct[[#This Row],[Quantity]]</f>
        <v>59.95</v>
      </c>
      <c r="F1134">
        <f>_xlfn.XLOOKUP(tbl_OrderProduct[[#This Row],[OrderID]],tbl_Order[OrderID],tbl_Order[Order Year])</f>
        <v>2018</v>
      </c>
      <c r="G1134" t="str">
        <f>_xlfn.XLOOKUP(tbl_OrderProduct[[#This Row],[OrderID]],tbl_Order[OrderID],tbl_Order[Order Month Name])</f>
        <v>Sep</v>
      </c>
      <c r="H1134" t="str">
        <f>_xlfn.XLOOKUP(tbl_OrderProduct[[#This Row],[ProductID]],tbl_Product[ProductID],tbl_Product[ProductName])</f>
        <v>Formulate!</v>
      </c>
      <c r="I1134" t="str">
        <f>_xlfn.XLOOKUP(tbl_OrderProduct[[#This Row],[OrderID]],tbl_Order[OrderID],tbl_Order[CustomerID])</f>
        <v>CUST0109</v>
      </c>
    </row>
    <row r="1135" spans="1:9" x14ac:dyDescent="0.4">
      <c r="A1135" t="s">
        <v>633</v>
      </c>
      <c r="B1135" t="s">
        <v>10</v>
      </c>
      <c r="C1135" t="str">
        <f>_xlfn.XLOOKUP(tbl_OrderProduct[[#This Row],[ProductID]],tbl_Product[ProductID],tbl_Product[Category])</f>
        <v>Party</v>
      </c>
      <c r="D1135">
        <v>2</v>
      </c>
      <c r="E1135" s="3">
        <f>_xlfn.XLOOKUP(tbl_OrderProduct[[#This Row],[ProductID]],tbl_Product[ProductID],tbl_Product[ListPrice])*tbl_OrderProduct[[#This Row],[Quantity]]</f>
        <v>98</v>
      </c>
      <c r="F1135">
        <f>_xlfn.XLOOKUP(tbl_OrderProduct[[#This Row],[OrderID]],tbl_Order[OrderID],tbl_Order[Order Year])</f>
        <v>2018</v>
      </c>
      <c r="G1135" t="str">
        <f>_xlfn.XLOOKUP(tbl_OrderProduct[[#This Row],[OrderID]],tbl_Order[OrderID],tbl_Order[Order Month Name])</f>
        <v>Sep</v>
      </c>
      <c r="H1135" t="str">
        <f>_xlfn.XLOOKUP(tbl_OrderProduct[[#This Row],[ProductID]],tbl_Product[ProductID],tbl_Product[ProductName])</f>
        <v>Pivot or Perish</v>
      </c>
      <c r="I1135" t="str">
        <f>_xlfn.XLOOKUP(tbl_OrderProduct[[#This Row],[OrderID]],tbl_Order[OrderID],tbl_Order[CustomerID])</f>
        <v>CUST0570</v>
      </c>
    </row>
    <row r="1136" spans="1:9" x14ac:dyDescent="0.4">
      <c r="A1136" t="s">
        <v>634</v>
      </c>
      <c r="B1136" t="s">
        <v>145</v>
      </c>
      <c r="C1136" t="str">
        <f>_xlfn.XLOOKUP(tbl_OrderProduct[[#This Row],[ProductID]],tbl_Product[ProductID],tbl_Product[Category])</f>
        <v>Adventure</v>
      </c>
      <c r="D1136">
        <v>1</v>
      </c>
      <c r="E1136" s="3">
        <f>_xlfn.XLOOKUP(tbl_OrderProduct[[#This Row],[ProductID]],tbl_Product[ProductID],tbl_Product[ListPrice])*tbl_OrderProduct[[#This Row],[Quantity]]</f>
        <v>40.5</v>
      </c>
      <c r="F1136">
        <f>_xlfn.XLOOKUP(tbl_OrderProduct[[#This Row],[OrderID]],tbl_Order[OrderID],tbl_Order[Order Year])</f>
        <v>2018</v>
      </c>
      <c r="G1136" t="str">
        <f>_xlfn.XLOOKUP(tbl_OrderProduct[[#This Row],[OrderID]],tbl_Order[OrderID],tbl_Order[Order Month Name])</f>
        <v>Sep</v>
      </c>
      <c r="H1136" t="str">
        <f>_xlfn.XLOOKUP(tbl_OrderProduct[[#This Row],[ProductID]],tbl_Product[ProductID],tbl_Product[ProductName])</f>
        <v>Audit Call of Cthulhu</v>
      </c>
      <c r="I1136" t="str">
        <f>_xlfn.XLOOKUP(tbl_OrderProduct[[#This Row],[OrderID]],tbl_Order[OrderID],tbl_Order[CustomerID])</f>
        <v>CUST0502</v>
      </c>
    </row>
    <row r="1137" spans="1:9" x14ac:dyDescent="0.4">
      <c r="A1137" t="s">
        <v>634</v>
      </c>
      <c r="B1137" t="s">
        <v>152</v>
      </c>
      <c r="C1137" t="str">
        <f>_xlfn.XLOOKUP(tbl_OrderProduct[[#This Row],[ProductID]],tbl_Product[ProductID],tbl_Product[Category])</f>
        <v>Party</v>
      </c>
      <c r="D1137">
        <v>2</v>
      </c>
      <c r="E1137" s="3">
        <f>_xlfn.XLOOKUP(tbl_OrderProduct[[#This Row],[ProductID]],tbl_Product[ProductID],tbl_Product[ListPrice])*tbl_OrderProduct[[#This Row],[Quantity]]</f>
        <v>119.9</v>
      </c>
      <c r="F1137">
        <f>_xlfn.XLOOKUP(tbl_OrderProduct[[#This Row],[OrderID]],tbl_Order[OrderID],tbl_Order[Order Year])</f>
        <v>2018</v>
      </c>
      <c r="G1137" t="str">
        <f>_xlfn.XLOOKUP(tbl_OrderProduct[[#This Row],[OrderID]],tbl_Order[OrderID],tbl_Order[Order Month Name])</f>
        <v>Sep</v>
      </c>
      <c r="H1137" t="str">
        <f>_xlfn.XLOOKUP(tbl_OrderProduct[[#This Row],[ProductID]],tbl_Product[ProductID],tbl_Product[ProductName])</f>
        <v>Formulate!</v>
      </c>
      <c r="I1137" t="str">
        <f>_xlfn.XLOOKUP(tbl_OrderProduct[[#This Row],[OrderID]],tbl_Order[OrderID],tbl_Order[CustomerID])</f>
        <v>CUST0502</v>
      </c>
    </row>
    <row r="1138" spans="1:9" x14ac:dyDescent="0.4">
      <c r="A1138" t="s">
        <v>634</v>
      </c>
      <c r="B1138" t="s">
        <v>159</v>
      </c>
      <c r="C1138" t="str">
        <f>_xlfn.XLOOKUP(tbl_OrderProduct[[#This Row],[ProductID]],tbl_Product[ProductID],tbl_Product[Category])</f>
        <v>Strategy</v>
      </c>
      <c r="D1138">
        <v>1</v>
      </c>
      <c r="E1138" s="3">
        <f>_xlfn.XLOOKUP(tbl_OrderProduct[[#This Row],[ProductID]],tbl_Product[ProductID],tbl_Product[ListPrice])*tbl_OrderProduct[[#This Row],[Quantity]]</f>
        <v>58</v>
      </c>
      <c r="F1138">
        <f>_xlfn.XLOOKUP(tbl_OrderProduct[[#This Row],[OrderID]],tbl_Order[OrderID],tbl_Order[Order Year])</f>
        <v>2018</v>
      </c>
      <c r="G1138" t="str">
        <f>_xlfn.XLOOKUP(tbl_OrderProduct[[#This Row],[OrderID]],tbl_Order[OrderID],tbl_Order[Order Month Name])</f>
        <v>Sep</v>
      </c>
      <c r="H1138" t="str">
        <f>_xlfn.XLOOKUP(tbl_OrderProduct[[#This Row],[ProductID]],tbl_Product[ProductID],tbl_Product[ProductName])</f>
        <v>Welcome To … The Dashboard</v>
      </c>
      <c r="I1138" t="str">
        <f>_xlfn.XLOOKUP(tbl_OrderProduct[[#This Row],[OrderID]],tbl_Order[OrderID],tbl_Order[CustomerID])</f>
        <v>CUST0502</v>
      </c>
    </row>
    <row r="1139" spans="1:9" x14ac:dyDescent="0.4">
      <c r="A1139" t="s">
        <v>634</v>
      </c>
      <c r="B1139" t="s">
        <v>163</v>
      </c>
      <c r="C1139" t="str">
        <f>_xlfn.XLOOKUP(tbl_OrderProduct[[#This Row],[ProductID]],tbl_Product[ProductID],tbl_Product[Category])</f>
        <v>Party</v>
      </c>
      <c r="D1139">
        <v>1</v>
      </c>
      <c r="E1139" s="3">
        <f>_xlfn.XLOOKUP(tbl_OrderProduct[[#This Row],[ProductID]],tbl_Product[ProductID],tbl_Product[ListPrice])*tbl_OrderProduct[[#This Row],[Quantity]]</f>
        <v>38</v>
      </c>
      <c r="F1139">
        <f>_xlfn.XLOOKUP(tbl_OrderProduct[[#This Row],[OrderID]],tbl_Order[OrderID],tbl_Order[Order Year])</f>
        <v>2018</v>
      </c>
      <c r="G1139" t="str">
        <f>_xlfn.XLOOKUP(tbl_OrderProduct[[#This Row],[OrderID]],tbl_Order[OrderID],tbl_Order[Order Month Name])</f>
        <v>Sep</v>
      </c>
      <c r="H1139" t="str">
        <f>_xlfn.XLOOKUP(tbl_OrderProduct[[#This Row],[ProductID]],tbl_Product[ProductID],tbl_Product[ProductName])</f>
        <v>Charts Against Humanity</v>
      </c>
      <c r="I1139" t="str">
        <f>_xlfn.XLOOKUP(tbl_OrderProduct[[#This Row],[OrderID]],tbl_Order[OrderID],tbl_Order[CustomerID])</f>
        <v>CUST0502</v>
      </c>
    </row>
    <row r="1140" spans="1:9" x14ac:dyDescent="0.4">
      <c r="A1140" t="s">
        <v>634</v>
      </c>
      <c r="B1140" t="s">
        <v>140</v>
      </c>
      <c r="C1140" t="str">
        <f>_xlfn.XLOOKUP(tbl_OrderProduct[[#This Row],[ProductID]],tbl_Product[ProductID],tbl_Product[Category])</f>
        <v>Strategy</v>
      </c>
      <c r="D1140">
        <v>2</v>
      </c>
      <c r="E1140" s="3">
        <f>_xlfn.XLOOKUP(tbl_OrderProduct[[#This Row],[ProductID]],tbl_Product[ProductID],tbl_Product[ListPrice])*tbl_OrderProduct[[#This Row],[Quantity]]</f>
        <v>126.98</v>
      </c>
      <c r="F1140">
        <f>_xlfn.XLOOKUP(tbl_OrderProduct[[#This Row],[OrderID]],tbl_Order[OrderID],tbl_Order[Order Year])</f>
        <v>2018</v>
      </c>
      <c r="G1140" t="str">
        <f>_xlfn.XLOOKUP(tbl_OrderProduct[[#This Row],[OrderID]],tbl_Order[OrderID],tbl_Order[Order Month Name])</f>
        <v>Sep</v>
      </c>
      <c r="H1140" t="str">
        <f>_xlfn.XLOOKUP(tbl_OrderProduct[[#This Row],[ProductID]],tbl_Product[ProductID],tbl_Product[ProductName])</f>
        <v>The Castles of Mad King Lambda</v>
      </c>
      <c r="I1140" t="str">
        <f>_xlfn.XLOOKUP(tbl_OrderProduct[[#This Row],[OrderID]],tbl_Order[OrderID],tbl_Order[CustomerID])</f>
        <v>CUST0502</v>
      </c>
    </row>
    <row r="1141" spans="1:9" x14ac:dyDescent="0.4">
      <c r="A1141" t="s">
        <v>635</v>
      </c>
      <c r="B1141" t="s">
        <v>136</v>
      </c>
      <c r="C1141" t="str">
        <f>_xlfn.XLOOKUP(tbl_OrderProduct[[#This Row],[ProductID]],tbl_Product[ProductID],tbl_Product[Category])</f>
        <v>Party</v>
      </c>
      <c r="D1141">
        <v>3</v>
      </c>
      <c r="E1141" s="3">
        <f>_xlfn.XLOOKUP(tbl_OrderProduct[[#This Row],[ProductID]],tbl_Product[ProductID],tbl_Product[ListPrice])*tbl_OrderProduct[[#This Row],[Quantity]]</f>
        <v>99</v>
      </c>
      <c r="F1141">
        <f>_xlfn.XLOOKUP(tbl_OrderProduct[[#This Row],[OrderID]],tbl_Order[OrderID],tbl_Order[Order Year])</f>
        <v>2018</v>
      </c>
      <c r="G1141" t="str">
        <f>_xlfn.XLOOKUP(tbl_OrderProduct[[#This Row],[OrderID]],tbl_Order[OrderID],tbl_Order[Order Month Name])</f>
        <v>Sep</v>
      </c>
      <c r="H1141" t="str">
        <f>_xlfn.XLOOKUP(tbl_OrderProduct[[#This Row],[ProductID]],tbl_Product[ProductID],tbl_Product[ProductName])</f>
        <v>Don't Split the Data</v>
      </c>
      <c r="I1141" t="str">
        <f>_xlfn.XLOOKUP(tbl_OrderProduct[[#This Row],[OrderID]],tbl_Order[OrderID],tbl_Order[CustomerID])</f>
        <v>CUST0957</v>
      </c>
    </row>
    <row r="1142" spans="1:9" x14ac:dyDescent="0.4">
      <c r="A1142" t="s">
        <v>636</v>
      </c>
      <c r="B1142" t="s">
        <v>138</v>
      </c>
      <c r="C1142" t="str">
        <f>_xlfn.XLOOKUP(tbl_OrderProduct[[#This Row],[ProductID]],tbl_Product[ProductID],tbl_Product[Category])</f>
        <v>Classic</v>
      </c>
      <c r="D1142">
        <v>1</v>
      </c>
      <c r="E1142" s="3">
        <f>_xlfn.XLOOKUP(tbl_OrderProduct[[#This Row],[ProductID]],tbl_Product[ProductID],tbl_Product[ListPrice])*tbl_OrderProduct[[#This Row],[Quantity]]</f>
        <v>62</v>
      </c>
      <c r="F1142">
        <f>_xlfn.XLOOKUP(tbl_OrderProduct[[#This Row],[OrderID]],tbl_Order[OrderID],tbl_Order[Order Year])</f>
        <v>2018</v>
      </c>
      <c r="G1142" t="str">
        <f>_xlfn.XLOOKUP(tbl_OrderProduct[[#This Row],[OrderID]],tbl_Order[OrderID],tbl_Order[Order Month Name])</f>
        <v>Oct</v>
      </c>
      <c r="H1142" t="str">
        <f>_xlfn.XLOOKUP(tbl_OrderProduct[[#This Row],[ProductID]],tbl_Product[ProductID],tbl_Product[ProductName])</f>
        <v>YahtSheets</v>
      </c>
      <c r="I1142" t="str">
        <f>_xlfn.XLOOKUP(tbl_OrderProduct[[#This Row],[OrderID]],tbl_Order[OrderID],tbl_Order[CustomerID])</f>
        <v>CUST0870</v>
      </c>
    </row>
    <row r="1143" spans="1:9" x14ac:dyDescent="0.4">
      <c r="A1143" t="s">
        <v>636</v>
      </c>
      <c r="B1143" t="s">
        <v>162</v>
      </c>
      <c r="C1143" t="str">
        <f>_xlfn.XLOOKUP(tbl_OrderProduct[[#This Row],[ProductID]],tbl_Product[ProductID],tbl_Product[Category])</f>
        <v>Strategy</v>
      </c>
      <c r="D1143">
        <v>1</v>
      </c>
      <c r="E1143" s="3">
        <f>_xlfn.XLOOKUP(tbl_OrderProduct[[#This Row],[ProductID]],tbl_Product[ProductID],tbl_Product[ListPrice])*tbl_OrderProduct[[#This Row],[Quantity]]</f>
        <v>17.5</v>
      </c>
      <c r="F1143">
        <f>_xlfn.XLOOKUP(tbl_OrderProduct[[#This Row],[OrderID]],tbl_Order[OrderID],tbl_Order[Order Year])</f>
        <v>2018</v>
      </c>
      <c r="G1143" t="str">
        <f>_xlfn.XLOOKUP(tbl_OrderProduct[[#This Row],[OrderID]],tbl_Order[OrderID],tbl_Order[Order Month Name])</f>
        <v>Oct</v>
      </c>
      <c r="H1143" t="str">
        <f>_xlfn.XLOOKUP(tbl_OrderProduct[[#This Row],[ProductID]],tbl_Product[ProductID],tbl_Product[ProductName])</f>
        <v>Spreadsheet Legacy</v>
      </c>
      <c r="I1143" t="str">
        <f>_xlfn.XLOOKUP(tbl_OrderProduct[[#This Row],[OrderID]],tbl_Order[OrderID],tbl_Order[CustomerID])</f>
        <v>CUST0870</v>
      </c>
    </row>
    <row r="1144" spans="1:9" x14ac:dyDescent="0.4">
      <c r="A1144" t="s">
        <v>637</v>
      </c>
      <c r="B1144" t="s">
        <v>5</v>
      </c>
      <c r="C1144" t="str">
        <f>_xlfn.XLOOKUP(tbl_OrderProduct[[#This Row],[ProductID]],tbl_Product[ProductID],tbl_Product[Category])</f>
        <v>Strategy</v>
      </c>
      <c r="D1144">
        <v>1</v>
      </c>
      <c r="E1144" s="3">
        <f>_xlfn.XLOOKUP(tbl_OrderProduct[[#This Row],[ProductID]],tbl_Product[ProductID],tbl_Product[ListPrice])*tbl_OrderProduct[[#This Row],[Quantity]]</f>
        <v>49.95</v>
      </c>
      <c r="F1144">
        <f>_xlfn.XLOOKUP(tbl_OrderProduct[[#This Row],[OrderID]],tbl_Order[OrderID],tbl_Order[Order Year])</f>
        <v>2018</v>
      </c>
      <c r="G1144" t="str">
        <f>_xlfn.XLOOKUP(tbl_OrderProduct[[#This Row],[OrderID]],tbl_Order[OrderID],tbl_Order[Order Month Name])</f>
        <v>Oct</v>
      </c>
      <c r="H1144" t="str">
        <f>_xlfn.XLOOKUP(tbl_OrderProduct[[#This Row],[ProductID]],tbl_Product[ProductID],tbl_Product[ProductName])</f>
        <v>Power B.I. the Board Game</v>
      </c>
      <c r="I1144" t="str">
        <f>_xlfn.XLOOKUP(tbl_OrderProduct[[#This Row],[OrderID]],tbl_Order[OrderID],tbl_Order[CustomerID])</f>
        <v>CUST0511</v>
      </c>
    </row>
    <row r="1145" spans="1:9" x14ac:dyDescent="0.4">
      <c r="A1145" t="s">
        <v>637</v>
      </c>
      <c r="B1145" t="s">
        <v>9</v>
      </c>
      <c r="C1145" t="str">
        <f>_xlfn.XLOOKUP(tbl_OrderProduct[[#This Row],[ProductID]],tbl_Product[ProductID],tbl_Product[Category])</f>
        <v>Strategy</v>
      </c>
      <c r="D1145">
        <v>1</v>
      </c>
      <c r="E1145" s="3">
        <f>_xlfn.XLOOKUP(tbl_OrderProduct[[#This Row],[ProductID]],tbl_Product[ProductID],tbl_Product[ListPrice])*tbl_OrderProduct[[#This Row],[Quantity]]</f>
        <v>73.95</v>
      </c>
      <c r="F1145">
        <f>_xlfn.XLOOKUP(tbl_OrderProduct[[#This Row],[OrderID]],tbl_Order[OrderID],tbl_Order[Order Year])</f>
        <v>2018</v>
      </c>
      <c r="G1145" t="str">
        <f>_xlfn.XLOOKUP(tbl_OrderProduct[[#This Row],[OrderID]],tbl_Order[OrderID],tbl_Order[Order Month Name])</f>
        <v>Oct</v>
      </c>
      <c r="H1145" t="str">
        <f>_xlfn.XLOOKUP(tbl_OrderProduct[[#This Row],[ProductID]],tbl_Product[ProductID],tbl_Product[ProductName])</f>
        <v>Tiny Epic Formulas</v>
      </c>
      <c r="I1145" t="str">
        <f>_xlfn.XLOOKUP(tbl_OrderProduct[[#This Row],[OrderID]],tbl_Order[OrderID],tbl_Order[CustomerID])</f>
        <v>CUST0511</v>
      </c>
    </row>
    <row r="1146" spans="1:9" x14ac:dyDescent="0.4">
      <c r="A1146" t="s">
        <v>638</v>
      </c>
      <c r="B1146" t="s">
        <v>139</v>
      </c>
      <c r="C1146" t="str">
        <f>_xlfn.XLOOKUP(tbl_OrderProduct[[#This Row],[ProductID]],tbl_Product[ProductID],tbl_Product[Category])</f>
        <v>Strategy</v>
      </c>
      <c r="D1146">
        <v>2</v>
      </c>
      <c r="E1146" s="3">
        <f>_xlfn.XLOOKUP(tbl_OrderProduct[[#This Row],[ProductID]],tbl_Product[ProductID],tbl_Product[ListPrice])*tbl_OrderProduct[[#This Row],[Quantity]]</f>
        <v>109.98</v>
      </c>
      <c r="F1146">
        <f>_xlfn.XLOOKUP(tbl_OrderProduct[[#This Row],[OrderID]],tbl_Order[OrderID],tbl_Order[Order Year])</f>
        <v>2018</v>
      </c>
      <c r="G1146" t="str">
        <f>_xlfn.XLOOKUP(tbl_OrderProduct[[#This Row],[OrderID]],tbl_Order[OrderID],tbl_Order[Order Month Name])</f>
        <v>Oct</v>
      </c>
      <c r="H1146" t="str">
        <f>_xlfn.XLOOKUP(tbl_OrderProduct[[#This Row],[ProductID]],tbl_Product[ProductID],tbl_Product[ProductName])</f>
        <v>Azul: Pie Chart Edition</v>
      </c>
      <c r="I1146" t="str">
        <f>_xlfn.XLOOKUP(tbl_OrderProduct[[#This Row],[OrderID]],tbl_Order[OrderID],tbl_Order[CustomerID])</f>
        <v>CUST0312</v>
      </c>
    </row>
    <row r="1147" spans="1:9" x14ac:dyDescent="0.4">
      <c r="A1147" t="s">
        <v>639</v>
      </c>
      <c r="B1147" t="s">
        <v>151</v>
      </c>
      <c r="C1147" t="str">
        <f>_xlfn.XLOOKUP(tbl_OrderProduct[[#This Row],[ProductID]],tbl_Product[ProductID],tbl_Product[Category])</f>
        <v>Adventure</v>
      </c>
      <c r="D1147">
        <v>1</v>
      </c>
      <c r="E1147" s="3">
        <f>_xlfn.XLOOKUP(tbl_OrderProduct[[#This Row],[ProductID]],tbl_Product[ProductID],tbl_Product[ListPrice])*tbl_OrderProduct[[#This Row],[Quantity]]</f>
        <v>60.95</v>
      </c>
      <c r="F1147">
        <f>_xlfn.XLOOKUP(tbl_OrderProduct[[#This Row],[OrderID]],tbl_Order[OrderID],tbl_Order[Order Year])</f>
        <v>2018</v>
      </c>
      <c r="G1147" t="str">
        <f>_xlfn.XLOOKUP(tbl_OrderProduct[[#This Row],[OrderID]],tbl_Order[OrderID],tbl_Order[Order Month Name])</f>
        <v>Oct</v>
      </c>
      <c r="H1147" t="str">
        <f>_xlfn.XLOOKUP(tbl_OrderProduct[[#This Row],[ProductID]],tbl_Product[ProductID],tbl_Product[ProductName])</f>
        <v>Unmatched: Analyst's Edition</v>
      </c>
      <c r="I1147" t="str">
        <f>_xlfn.XLOOKUP(tbl_OrderProduct[[#This Row],[OrderID]],tbl_Order[OrderID],tbl_Order[CustomerID])</f>
        <v>CUST0379</v>
      </c>
    </row>
    <row r="1148" spans="1:9" x14ac:dyDescent="0.4">
      <c r="A1148" t="s">
        <v>640</v>
      </c>
      <c r="B1148" t="s">
        <v>138</v>
      </c>
      <c r="C1148" t="str">
        <f>_xlfn.XLOOKUP(tbl_OrderProduct[[#This Row],[ProductID]],tbl_Product[ProductID],tbl_Product[Category])</f>
        <v>Classic</v>
      </c>
      <c r="D1148">
        <v>2</v>
      </c>
      <c r="E1148" s="3">
        <f>_xlfn.XLOOKUP(tbl_OrderProduct[[#This Row],[ProductID]],tbl_Product[ProductID],tbl_Product[ListPrice])*tbl_OrderProduct[[#This Row],[Quantity]]</f>
        <v>124</v>
      </c>
      <c r="F1148">
        <f>_xlfn.XLOOKUP(tbl_OrderProduct[[#This Row],[OrderID]],tbl_Order[OrderID],tbl_Order[Order Year])</f>
        <v>2018</v>
      </c>
      <c r="G1148" t="str">
        <f>_xlfn.XLOOKUP(tbl_OrderProduct[[#This Row],[OrderID]],tbl_Order[OrderID],tbl_Order[Order Month Name])</f>
        <v>Oct</v>
      </c>
      <c r="H1148" t="str">
        <f>_xlfn.XLOOKUP(tbl_OrderProduct[[#This Row],[ProductID]],tbl_Product[ProductID],tbl_Product[ProductName])</f>
        <v>YahtSheets</v>
      </c>
      <c r="I1148" t="str">
        <f>_xlfn.XLOOKUP(tbl_OrderProduct[[#This Row],[OrderID]],tbl_Order[OrderID],tbl_Order[CustomerID])</f>
        <v>CUST0260</v>
      </c>
    </row>
    <row r="1149" spans="1:9" x14ac:dyDescent="0.4">
      <c r="A1149" t="s">
        <v>641</v>
      </c>
      <c r="B1149" t="s">
        <v>7</v>
      </c>
      <c r="C1149" t="str">
        <f>_xlfn.XLOOKUP(tbl_OrderProduct[[#This Row],[ProductID]],tbl_Product[ProductID],tbl_Product[Category])</f>
        <v>Strategy</v>
      </c>
      <c r="D1149">
        <v>1</v>
      </c>
      <c r="E1149" s="3">
        <f>_xlfn.XLOOKUP(tbl_OrderProduct[[#This Row],[ProductID]],tbl_Product[ProductID],tbl_Product[ListPrice])*tbl_OrderProduct[[#This Row],[Quantity]]</f>
        <v>53</v>
      </c>
      <c r="F1149">
        <f>_xlfn.XLOOKUP(tbl_OrderProduct[[#This Row],[OrderID]],tbl_Order[OrderID],tbl_Order[Order Year])</f>
        <v>2018</v>
      </c>
      <c r="G1149" t="str">
        <f>_xlfn.XLOOKUP(tbl_OrderProduct[[#This Row],[OrderID]],tbl_Order[OrderID],tbl_Order[Order Month Name])</f>
        <v>Oct</v>
      </c>
      <c r="H1149" t="str">
        <f>_xlfn.XLOOKUP(tbl_OrderProduct[[#This Row],[ProductID]],tbl_Product[ProductID],tbl_Product[ProductName])</f>
        <v>Evercell</v>
      </c>
      <c r="I1149" t="str">
        <f>_xlfn.XLOOKUP(tbl_OrderProduct[[#This Row],[OrderID]],tbl_Order[OrderID],tbl_Order[CustomerID])</f>
        <v>CUST0302</v>
      </c>
    </row>
    <row r="1150" spans="1:9" x14ac:dyDescent="0.4">
      <c r="A1150" t="s">
        <v>641</v>
      </c>
      <c r="B1150" t="s">
        <v>9</v>
      </c>
      <c r="C1150" t="str">
        <f>_xlfn.XLOOKUP(tbl_OrderProduct[[#This Row],[ProductID]],tbl_Product[ProductID],tbl_Product[Category])</f>
        <v>Strategy</v>
      </c>
      <c r="D1150">
        <v>1</v>
      </c>
      <c r="E1150" s="3">
        <f>_xlfn.XLOOKUP(tbl_OrderProduct[[#This Row],[ProductID]],tbl_Product[ProductID],tbl_Product[ListPrice])*tbl_OrderProduct[[#This Row],[Quantity]]</f>
        <v>73.95</v>
      </c>
      <c r="F1150">
        <f>_xlfn.XLOOKUP(tbl_OrderProduct[[#This Row],[OrderID]],tbl_Order[OrderID],tbl_Order[Order Year])</f>
        <v>2018</v>
      </c>
      <c r="G1150" t="str">
        <f>_xlfn.XLOOKUP(tbl_OrderProduct[[#This Row],[OrderID]],tbl_Order[OrderID],tbl_Order[Order Month Name])</f>
        <v>Oct</v>
      </c>
      <c r="H1150" t="str">
        <f>_xlfn.XLOOKUP(tbl_OrderProduct[[#This Row],[ProductID]],tbl_Product[ProductID],tbl_Product[ProductName])</f>
        <v>Tiny Epic Formulas</v>
      </c>
      <c r="I1150" t="str">
        <f>_xlfn.XLOOKUP(tbl_OrderProduct[[#This Row],[OrderID]],tbl_Order[OrderID],tbl_Order[CustomerID])</f>
        <v>CUST0302</v>
      </c>
    </row>
    <row r="1151" spans="1:9" x14ac:dyDescent="0.4">
      <c r="A1151" t="s">
        <v>641</v>
      </c>
      <c r="B1151" t="s">
        <v>156</v>
      </c>
      <c r="C1151" t="str">
        <f>_xlfn.XLOOKUP(tbl_OrderProduct[[#This Row],[ProductID]],tbl_Product[ProductID],tbl_Product[Category])</f>
        <v>Strategy</v>
      </c>
      <c r="D1151">
        <v>2</v>
      </c>
      <c r="E1151" s="3">
        <f>_xlfn.XLOOKUP(tbl_OrderProduct[[#This Row],[ProductID]],tbl_Product[ProductID],tbl_Product[ListPrice])*tbl_OrderProduct[[#This Row],[Quantity]]</f>
        <v>81.98</v>
      </c>
      <c r="F1151">
        <f>_xlfn.XLOOKUP(tbl_OrderProduct[[#This Row],[OrderID]],tbl_Order[OrderID],tbl_Order[Order Year])</f>
        <v>2018</v>
      </c>
      <c r="G1151" t="str">
        <f>_xlfn.XLOOKUP(tbl_OrderProduct[[#This Row],[OrderID]],tbl_Order[OrderID],tbl_Order[Order Month Name])</f>
        <v>Oct</v>
      </c>
      <c r="H1151" t="str">
        <f>_xlfn.XLOOKUP(tbl_OrderProduct[[#This Row],[ProductID]],tbl_Product[ProductID],tbl_Product[ProductName])</f>
        <v>Cells of Caledonia</v>
      </c>
      <c r="I1151" t="str">
        <f>_xlfn.XLOOKUP(tbl_OrderProduct[[#This Row],[OrderID]],tbl_Order[OrderID],tbl_Order[CustomerID])</f>
        <v>CUST0302</v>
      </c>
    </row>
    <row r="1152" spans="1:9" x14ac:dyDescent="0.4">
      <c r="A1152" t="s">
        <v>641</v>
      </c>
      <c r="B1152" t="s">
        <v>140</v>
      </c>
      <c r="C1152" t="str">
        <f>_xlfn.XLOOKUP(tbl_OrderProduct[[#This Row],[ProductID]],tbl_Product[ProductID],tbl_Product[Category])</f>
        <v>Strategy</v>
      </c>
      <c r="D1152">
        <v>1</v>
      </c>
      <c r="E1152" s="3">
        <f>_xlfn.XLOOKUP(tbl_OrderProduct[[#This Row],[ProductID]],tbl_Product[ProductID],tbl_Product[ListPrice])*tbl_OrderProduct[[#This Row],[Quantity]]</f>
        <v>63.49</v>
      </c>
      <c r="F1152">
        <f>_xlfn.XLOOKUP(tbl_OrderProduct[[#This Row],[OrderID]],tbl_Order[OrderID],tbl_Order[Order Year])</f>
        <v>2018</v>
      </c>
      <c r="G1152" t="str">
        <f>_xlfn.XLOOKUP(tbl_OrderProduct[[#This Row],[OrderID]],tbl_Order[OrderID],tbl_Order[Order Month Name])</f>
        <v>Oct</v>
      </c>
      <c r="H1152" t="str">
        <f>_xlfn.XLOOKUP(tbl_OrderProduct[[#This Row],[ProductID]],tbl_Product[ProductID],tbl_Product[ProductName])</f>
        <v>The Castles of Mad King Lambda</v>
      </c>
      <c r="I1152" t="str">
        <f>_xlfn.XLOOKUP(tbl_OrderProduct[[#This Row],[OrderID]],tbl_Order[OrderID],tbl_Order[CustomerID])</f>
        <v>CUST0302</v>
      </c>
    </row>
    <row r="1153" spans="1:9" x14ac:dyDescent="0.4">
      <c r="A1153" t="s">
        <v>641</v>
      </c>
      <c r="B1153" t="s">
        <v>163</v>
      </c>
      <c r="C1153" t="str">
        <f>_xlfn.XLOOKUP(tbl_OrderProduct[[#This Row],[ProductID]],tbl_Product[ProductID],tbl_Product[Category])</f>
        <v>Party</v>
      </c>
      <c r="D1153">
        <v>1</v>
      </c>
      <c r="E1153" s="3">
        <f>_xlfn.XLOOKUP(tbl_OrderProduct[[#This Row],[ProductID]],tbl_Product[ProductID],tbl_Product[ListPrice])*tbl_OrderProduct[[#This Row],[Quantity]]</f>
        <v>38</v>
      </c>
      <c r="F1153">
        <f>_xlfn.XLOOKUP(tbl_OrderProduct[[#This Row],[OrderID]],tbl_Order[OrderID],tbl_Order[Order Year])</f>
        <v>2018</v>
      </c>
      <c r="G1153" t="str">
        <f>_xlfn.XLOOKUP(tbl_OrderProduct[[#This Row],[OrderID]],tbl_Order[OrderID],tbl_Order[Order Month Name])</f>
        <v>Oct</v>
      </c>
      <c r="H1153" t="str">
        <f>_xlfn.XLOOKUP(tbl_OrderProduct[[#This Row],[ProductID]],tbl_Product[ProductID],tbl_Product[ProductName])</f>
        <v>Charts Against Humanity</v>
      </c>
      <c r="I1153" t="str">
        <f>_xlfn.XLOOKUP(tbl_OrderProduct[[#This Row],[OrderID]],tbl_Order[OrderID],tbl_Order[CustomerID])</f>
        <v>CUST0302</v>
      </c>
    </row>
    <row r="1154" spans="1:9" x14ac:dyDescent="0.4">
      <c r="A1154" t="s">
        <v>642</v>
      </c>
      <c r="B1154" t="s">
        <v>130</v>
      </c>
      <c r="C1154" t="str">
        <f>_xlfn.XLOOKUP(tbl_OrderProduct[[#This Row],[ProductID]],tbl_Product[ProductID],tbl_Product[Category])</f>
        <v>Strategy</v>
      </c>
      <c r="D1154">
        <v>2</v>
      </c>
      <c r="E1154" s="3">
        <f>_xlfn.XLOOKUP(tbl_OrderProduct[[#This Row],[ProductID]],tbl_Product[ProductID],tbl_Product[ListPrice])*tbl_OrderProduct[[#This Row],[Quantity]]</f>
        <v>31</v>
      </c>
      <c r="F1154">
        <f>_xlfn.XLOOKUP(tbl_OrderProduct[[#This Row],[OrderID]],tbl_Order[OrderID],tbl_Order[Order Year])</f>
        <v>2018</v>
      </c>
      <c r="G1154" t="str">
        <f>_xlfn.XLOOKUP(tbl_OrderProduct[[#This Row],[OrderID]],tbl_Order[OrderID],tbl_Order[Order Month Name])</f>
        <v>Oct</v>
      </c>
      <c r="H1154" t="str">
        <f>_xlfn.XLOOKUP(tbl_OrderProduct[[#This Row],[ProductID]],tbl_Product[ProductID],tbl_Product[ProductName])</f>
        <v>Brass: Budget</v>
      </c>
      <c r="I1154" t="str">
        <f>_xlfn.XLOOKUP(tbl_OrderProduct[[#This Row],[OrderID]],tbl_Order[OrderID],tbl_Order[CustomerID])</f>
        <v>CUST0563</v>
      </c>
    </row>
    <row r="1155" spans="1:9" x14ac:dyDescent="0.4">
      <c r="A1155" t="s">
        <v>643</v>
      </c>
      <c r="B1155" t="s">
        <v>9</v>
      </c>
      <c r="C1155" t="str">
        <f>_xlfn.XLOOKUP(tbl_OrderProduct[[#This Row],[ProductID]],tbl_Product[ProductID],tbl_Product[Category])</f>
        <v>Strategy</v>
      </c>
      <c r="D1155">
        <v>2</v>
      </c>
      <c r="E1155" s="3">
        <f>_xlfn.XLOOKUP(tbl_OrderProduct[[#This Row],[ProductID]],tbl_Product[ProductID],tbl_Product[ListPrice])*tbl_OrderProduct[[#This Row],[Quantity]]</f>
        <v>147.9</v>
      </c>
      <c r="F1155">
        <f>_xlfn.XLOOKUP(tbl_OrderProduct[[#This Row],[OrderID]],tbl_Order[OrderID],tbl_Order[Order Year])</f>
        <v>2018</v>
      </c>
      <c r="G1155" t="str">
        <f>_xlfn.XLOOKUP(tbl_OrderProduct[[#This Row],[OrderID]],tbl_Order[OrderID],tbl_Order[Order Month Name])</f>
        <v>Oct</v>
      </c>
      <c r="H1155" t="str">
        <f>_xlfn.XLOOKUP(tbl_OrderProduct[[#This Row],[ProductID]],tbl_Product[ProductID],tbl_Product[ProductName])</f>
        <v>Tiny Epic Formulas</v>
      </c>
      <c r="I1155" t="str">
        <f>_xlfn.XLOOKUP(tbl_OrderProduct[[#This Row],[OrderID]],tbl_Order[OrderID],tbl_Order[CustomerID])</f>
        <v>CUST0444</v>
      </c>
    </row>
    <row r="1156" spans="1:9" x14ac:dyDescent="0.4">
      <c r="A1156" t="s">
        <v>643</v>
      </c>
      <c r="B1156" t="s">
        <v>151</v>
      </c>
      <c r="C1156" t="str">
        <f>_xlfn.XLOOKUP(tbl_OrderProduct[[#This Row],[ProductID]],tbl_Product[ProductID],tbl_Product[Category])</f>
        <v>Adventure</v>
      </c>
      <c r="D1156">
        <v>1</v>
      </c>
      <c r="E1156" s="3">
        <f>_xlfn.XLOOKUP(tbl_OrderProduct[[#This Row],[ProductID]],tbl_Product[ProductID],tbl_Product[ListPrice])*tbl_OrderProduct[[#This Row],[Quantity]]</f>
        <v>60.95</v>
      </c>
      <c r="F1156">
        <f>_xlfn.XLOOKUP(tbl_OrderProduct[[#This Row],[OrderID]],tbl_Order[OrderID],tbl_Order[Order Year])</f>
        <v>2018</v>
      </c>
      <c r="G1156" t="str">
        <f>_xlfn.XLOOKUP(tbl_OrderProduct[[#This Row],[OrderID]],tbl_Order[OrderID],tbl_Order[Order Month Name])</f>
        <v>Oct</v>
      </c>
      <c r="H1156" t="str">
        <f>_xlfn.XLOOKUP(tbl_OrderProduct[[#This Row],[ProductID]],tbl_Product[ProductID],tbl_Product[ProductName])</f>
        <v>Unmatched: Analyst's Edition</v>
      </c>
      <c r="I1156" t="str">
        <f>_xlfn.XLOOKUP(tbl_OrderProduct[[#This Row],[OrderID]],tbl_Order[OrderID],tbl_Order[CustomerID])</f>
        <v>CUST0444</v>
      </c>
    </row>
    <row r="1157" spans="1:9" x14ac:dyDescent="0.4">
      <c r="A1157" t="s">
        <v>643</v>
      </c>
      <c r="B1157" t="s">
        <v>3</v>
      </c>
      <c r="C1157" t="str">
        <f>_xlfn.XLOOKUP(tbl_OrderProduct[[#This Row],[ProductID]],tbl_Product[ProductID],tbl_Product[Category])</f>
        <v>Co-op</v>
      </c>
      <c r="D1157">
        <v>1</v>
      </c>
      <c r="E1157" s="3">
        <f>_xlfn.XLOOKUP(tbl_OrderProduct[[#This Row],[ProductID]],tbl_Product[ProductID],tbl_Product[ListPrice])*tbl_OrderProduct[[#This Row],[Quantity]]</f>
        <v>34.950000000000003</v>
      </c>
      <c r="F1157">
        <f>_xlfn.XLOOKUP(tbl_OrderProduct[[#This Row],[OrderID]],tbl_Order[OrderID],tbl_Order[Order Year])</f>
        <v>2018</v>
      </c>
      <c r="G1157" t="str">
        <f>_xlfn.XLOOKUP(tbl_OrderProduct[[#This Row],[OrderID]],tbl_Order[OrderID],tbl_Order[Order Month Name])</f>
        <v>Oct</v>
      </c>
      <c r="H1157" t="str">
        <f>_xlfn.XLOOKUP(tbl_OrderProduct[[#This Row],[ProductID]],tbl_Product[ProductID],tbl_Product[ProductName])</f>
        <v>Pivot Panic!</v>
      </c>
      <c r="I1157" t="str">
        <f>_xlfn.XLOOKUP(tbl_OrderProduct[[#This Row],[OrderID]],tbl_Order[OrderID],tbl_Order[CustomerID])</f>
        <v>CUST0444</v>
      </c>
    </row>
    <row r="1158" spans="1:9" x14ac:dyDescent="0.4">
      <c r="A1158" t="s">
        <v>644</v>
      </c>
      <c r="B1158" t="s">
        <v>132</v>
      </c>
      <c r="C1158" t="str">
        <f>_xlfn.XLOOKUP(tbl_OrderProduct[[#This Row],[ProductID]],tbl_Product[ProductID],tbl_Product[Category])</f>
        <v>Strategy</v>
      </c>
      <c r="D1158">
        <v>1</v>
      </c>
      <c r="E1158" s="3">
        <f>_xlfn.XLOOKUP(tbl_OrderProduct[[#This Row],[ProductID]],tbl_Product[ProductID],tbl_Product[ListPrice])*tbl_OrderProduct[[#This Row],[Quantity]]</f>
        <v>16.5</v>
      </c>
      <c r="F1158">
        <f>_xlfn.XLOOKUP(tbl_OrderProduct[[#This Row],[OrderID]],tbl_Order[OrderID],tbl_Order[Order Year])</f>
        <v>2018</v>
      </c>
      <c r="G1158" t="str">
        <f>_xlfn.XLOOKUP(tbl_OrderProduct[[#This Row],[OrderID]],tbl_Order[OrderID],tbl_Order[Order Month Name])</f>
        <v>Oct</v>
      </c>
      <c r="H1158" t="str">
        <f>_xlfn.XLOOKUP(tbl_OrderProduct[[#This Row],[ProductID]],tbl_Product[ProductID],tbl_Product[ProductName])</f>
        <v>Pax Excel</v>
      </c>
      <c r="I1158" t="str">
        <f>_xlfn.XLOOKUP(tbl_OrderProduct[[#This Row],[OrderID]],tbl_Order[OrderID],tbl_Order[CustomerID])</f>
        <v>CUST0206</v>
      </c>
    </row>
    <row r="1159" spans="1:9" x14ac:dyDescent="0.4">
      <c r="A1159" t="s">
        <v>644</v>
      </c>
      <c r="B1159" t="s">
        <v>150</v>
      </c>
      <c r="C1159" t="str">
        <f>_xlfn.XLOOKUP(tbl_OrderProduct[[#This Row],[ProductID]],tbl_Product[ProductID],tbl_Product[Category])</f>
        <v>Party</v>
      </c>
      <c r="D1159">
        <v>1</v>
      </c>
      <c r="E1159" s="3">
        <f>_xlfn.XLOOKUP(tbl_OrderProduct[[#This Row],[ProductID]],tbl_Product[ProductID],tbl_Product[ListPrice])*tbl_OrderProduct[[#This Row],[Quantity]]</f>
        <v>35</v>
      </c>
      <c r="F1159">
        <f>_xlfn.XLOOKUP(tbl_OrderProduct[[#This Row],[OrderID]],tbl_Order[OrderID],tbl_Order[Order Year])</f>
        <v>2018</v>
      </c>
      <c r="G1159" t="str">
        <f>_xlfn.XLOOKUP(tbl_OrderProduct[[#This Row],[OrderID]],tbl_Order[OrderID],tbl_Order[Order Month Name])</f>
        <v>Oct</v>
      </c>
      <c r="H1159" t="str">
        <f>_xlfn.XLOOKUP(tbl_OrderProduct[[#This Row],[ProductID]],tbl_Product[ProductID],tbl_Product[ProductName])</f>
        <v>Data: The Resistance</v>
      </c>
      <c r="I1159" t="str">
        <f>_xlfn.XLOOKUP(tbl_OrderProduct[[#This Row],[OrderID]],tbl_Order[OrderID],tbl_Order[CustomerID])</f>
        <v>CUST0206</v>
      </c>
    </row>
    <row r="1160" spans="1:9" x14ac:dyDescent="0.4">
      <c r="A1160" t="s">
        <v>645</v>
      </c>
      <c r="B1160" t="s">
        <v>158</v>
      </c>
      <c r="C1160" t="str">
        <f>_xlfn.XLOOKUP(tbl_OrderProduct[[#This Row],[ProductID]],tbl_Product[ProductID],tbl_Product[Category])</f>
        <v>Classic</v>
      </c>
      <c r="D1160">
        <v>1</v>
      </c>
      <c r="E1160" s="3">
        <f>_xlfn.XLOOKUP(tbl_OrderProduct[[#This Row],[ProductID]],tbl_Product[ProductID],tbl_Product[ListPrice])*tbl_OrderProduct[[#This Row],[Quantity]]</f>
        <v>45</v>
      </c>
      <c r="F1160">
        <f>_xlfn.XLOOKUP(tbl_OrderProduct[[#This Row],[OrderID]],tbl_Order[OrderID],tbl_Order[Order Year])</f>
        <v>2018</v>
      </c>
      <c r="G1160" t="str">
        <f>_xlfn.XLOOKUP(tbl_OrderProduct[[#This Row],[OrderID]],tbl_Order[OrderID],tbl_Order[Order Month Name])</f>
        <v>Oct</v>
      </c>
      <c r="H1160" t="str">
        <f>_xlfn.XLOOKUP(tbl_OrderProduct[[#This Row],[ProductID]],tbl_Product[ProductID],tbl_Product[ProductName])</f>
        <v>Carcassone: Financial Quarters</v>
      </c>
      <c r="I1160" t="str">
        <f>_xlfn.XLOOKUP(tbl_OrderProduct[[#This Row],[OrderID]],tbl_Order[OrderID],tbl_Order[CustomerID])</f>
        <v>CUST1231</v>
      </c>
    </row>
    <row r="1161" spans="1:9" x14ac:dyDescent="0.4">
      <c r="A1161" t="s">
        <v>646</v>
      </c>
      <c r="B1161" t="s">
        <v>8</v>
      </c>
      <c r="C1161" t="str">
        <f>_xlfn.XLOOKUP(tbl_OrderProduct[[#This Row],[ProductID]],tbl_Product[ProductID],tbl_Product[Category])</f>
        <v>Adventure</v>
      </c>
      <c r="D1161">
        <v>1</v>
      </c>
      <c r="E1161" s="3">
        <f>_xlfn.XLOOKUP(tbl_OrderProduct[[#This Row],[ProductID]],tbl_Product[ProductID],tbl_Product[ListPrice])*tbl_OrderProduct[[#This Row],[Quantity]]</f>
        <v>54.5</v>
      </c>
      <c r="F1161">
        <f>_xlfn.XLOOKUP(tbl_OrderProduct[[#This Row],[OrderID]],tbl_Order[OrderID],tbl_Order[Order Year])</f>
        <v>2018</v>
      </c>
      <c r="G1161" t="str">
        <f>_xlfn.XLOOKUP(tbl_OrderProduct[[#This Row],[OrderID]],tbl_Order[OrderID],tbl_Order[Order Month Name])</f>
        <v>Oct</v>
      </c>
      <c r="H1161" t="str">
        <f>_xlfn.XLOOKUP(tbl_OrderProduct[[#This Row],[ProductID]],tbl_Product[ProductID],tbl_Product[ProductName])</f>
        <v>Spreadsheets &amp; Sidequests</v>
      </c>
      <c r="I1161" t="str">
        <f>_xlfn.XLOOKUP(tbl_OrderProduct[[#This Row],[OrderID]],tbl_Order[OrderID],tbl_Order[CustomerID])</f>
        <v>CUST0406</v>
      </c>
    </row>
    <row r="1162" spans="1:9" x14ac:dyDescent="0.4">
      <c r="A1162" t="s">
        <v>646</v>
      </c>
      <c r="B1162" t="s">
        <v>147</v>
      </c>
      <c r="C1162" t="str">
        <f>_xlfn.XLOOKUP(tbl_OrderProduct[[#This Row],[ProductID]],tbl_Product[ProductID],tbl_Product[Category])</f>
        <v>Classic</v>
      </c>
      <c r="D1162">
        <v>1</v>
      </c>
      <c r="E1162" s="3">
        <f>_xlfn.XLOOKUP(tbl_OrderProduct[[#This Row],[ProductID]],tbl_Product[ProductID],tbl_Product[ListPrice])*tbl_OrderProduct[[#This Row],[Quantity]]</f>
        <v>40.950000000000003</v>
      </c>
      <c r="F1162">
        <f>_xlfn.XLOOKUP(tbl_OrderProduct[[#This Row],[OrderID]],tbl_Order[OrderID],tbl_Order[Order Year])</f>
        <v>2018</v>
      </c>
      <c r="G1162" t="str">
        <f>_xlfn.XLOOKUP(tbl_OrderProduct[[#This Row],[OrderID]],tbl_Order[OrderID],tbl_Order[Order Month Name])</f>
        <v>Oct</v>
      </c>
      <c r="H1162" t="str">
        <f>_xlfn.XLOOKUP(tbl_OrderProduct[[#This Row],[ProductID]],tbl_Product[ProductID],tbl_Product[ProductName])</f>
        <v>Formula Scrabble</v>
      </c>
      <c r="I1162" t="str">
        <f>_xlfn.XLOOKUP(tbl_OrderProduct[[#This Row],[OrderID]],tbl_Order[OrderID],tbl_Order[CustomerID])</f>
        <v>CUST0406</v>
      </c>
    </row>
    <row r="1163" spans="1:9" x14ac:dyDescent="0.4">
      <c r="A1163" t="s">
        <v>646</v>
      </c>
      <c r="B1163" t="s">
        <v>143</v>
      </c>
      <c r="C1163" t="str">
        <f>_xlfn.XLOOKUP(tbl_OrderProduct[[#This Row],[ProductID]],tbl_Product[ProductID],tbl_Product[Category])</f>
        <v>Party</v>
      </c>
      <c r="D1163">
        <v>2</v>
      </c>
      <c r="E1163" s="3">
        <f>_xlfn.XLOOKUP(tbl_OrderProduct[[#This Row],[ProductID]],tbl_Product[ProductID],tbl_Product[ListPrice])*tbl_OrderProduct[[#This Row],[Quantity]]</f>
        <v>43.9</v>
      </c>
      <c r="F1163">
        <f>_xlfn.XLOOKUP(tbl_OrderProduct[[#This Row],[OrderID]],tbl_Order[OrderID],tbl_Order[Order Year])</f>
        <v>2018</v>
      </c>
      <c r="G1163" t="str">
        <f>_xlfn.XLOOKUP(tbl_OrderProduct[[#This Row],[OrderID]],tbl_Order[OrderID],tbl_Order[Order Month Name])</f>
        <v>Oct</v>
      </c>
      <c r="H1163" t="str">
        <f>_xlfn.XLOOKUP(tbl_OrderProduct[[#This Row],[ProductID]],tbl_Product[ProductID],tbl_Product[ProductName])</f>
        <v>Sheets of Nottingham</v>
      </c>
      <c r="I1163" t="str">
        <f>_xlfn.XLOOKUP(tbl_OrderProduct[[#This Row],[OrderID]],tbl_Order[OrderID],tbl_Order[CustomerID])</f>
        <v>CUST0406</v>
      </c>
    </row>
    <row r="1164" spans="1:9" x14ac:dyDescent="0.4">
      <c r="A1164" t="s">
        <v>646</v>
      </c>
      <c r="B1164" t="s">
        <v>142</v>
      </c>
      <c r="C1164" t="str">
        <f>_xlfn.XLOOKUP(tbl_OrderProduct[[#This Row],[ProductID]],tbl_Product[ProductID],tbl_Product[Category])</f>
        <v>Classic</v>
      </c>
      <c r="D1164">
        <v>1</v>
      </c>
      <c r="E1164" s="3">
        <f>_xlfn.XLOOKUP(tbl_OrderProduct[[#This Row],[ProductID]],tbl_Product[ProductID],tbl_Product[ListPrice])*tbl_OrderProduct[[#This Row],[Quantity]]</f>
        <v>49.49</v>
      </c>
      <c r="F1164">
        <f>_xlfn.XLOOKUP(tbl_OrderProduct[[#This Row],[OrderID]],tbl_Order[OrderID],tbl_Order[Order Year])</f>
        <v>2018</v>
      </c>
      <c r="G1164" t="str">
        <f>_xlfn.XLOOKUP(tbl_OrderProduct[[#This Row],[OrderID]],tbl_Order[OrderID],tbl_Order[Order Month Name])</f>
        <v>Oct</v>
      </c>
      <c r="H1164" t="str">
        <f>_xlfn.XLOOKUP(tbl_OrderProduct[[#This Row],[ProductID]],tbl_Product[ProductID],tbl_Product[ProductName])</f>
        <v>Don't Wake the Stakeholders</v>
      </c>
      <c r="I1164" t="str">
        <f>_xlfn.XLOOKUP(tbl_OrderProduct[[#This Row],[OrderID]],tbl_Order[OrderID],tbl_Order[CustomerID])</f>
        <v>CUST0406</v>
      </c>
    </row>
    <row r="1165" spans="1:9" x14ac:dyDescent="0.4">
      <c r="A1165" t="s">
        <v>647</v>
      </c>
      <c r="B1165" t="s">
        <v>164</v>
      </c>
      <c r="C1165" t="str">
        <f>_xlfn.XLOOKUP(tbl_OrderProduct[[#This Row],[ProductID]],tbl_Product[ProductID],tbl_Product[Category])</f>
        <v>Strategy</v>
      </c>
      <c r="D1165">
        <v>1</v>
      </c>
      <c r="E1165" s="3">
        <f>_xlfn.XLOOKUP(tbl_OrderProduct[[#This Row],[ProductID]],tbl_Product[ProductID],tbl_Product[ListPrice])*tbl_OrderProduct[[#This Row],[Quantity]]</f>
        <v>29</v>
      </c>
      <c r="F1165">
        <f>_xlfn.XLOOKUP(tbl_OrderProduct[[#This Row],[OrderID]],tbl_Order[OrderID],tbl_Order[Order Year])</f>
        <v>2018</v>
      </c>
      <c r="G1165" t="str">
        <f>_xlfn.XLOOKUP(tbl_OrderProduct[[#This Row],[OrderID]],tbl_Order[OrderID],tbl_Order[Order Month Name])</f>
        <v>Oct</v>
      </c>
      <c r="H1165" t="str">
        <f>_xlfn.XLOOKUP(tbl_OrderProduct[[#This Row],[ProductID]],tbl_Product[ProductID],tbl_Product[ProductName])</f>
        <v>Great Western Lookup</v>
      </c>
      <c r="I1165" t="str">
        <f>_xlfn.XLOOKUP(tbl_OrderProduct[[#This Row],[OrderID]],tbl_Order[OrderID],tbl_Order[CustomerID])</f>
        <v>CUST0001</v>
      </c>
    </row>
    <row r="1166" spans="1:9" x14ac:dyDescent="0.4">
      <c r="A1166" t="s">
        <v>647</v>
      </c>
      <c r="B1166" t="s">
        <v>136</v>
      </c>
      <c r="C1166" t="str">
        <f>_xlfn.XLOOKUP(tbl_OrderProduct[[#This Row],[ProductID]],tbl_Product[ProductID],tbl_Product[Category])</f>
        <v>Party</v>
      </c>
      <c r="D1166">
        <v>2</v>
      </c>
      <c r="E1166" s="3">
        <f>_xlfn.XLOOKUP(tbl_OrderProduct[[#This Row],[ProductID]],tbl_Product[ProductID],tbl_Product[ListPrice])*tbl_OrderProduct[[#This Row],[Quantity]]</f>
        <v>66</v>
      </c>
      <c r="F1166">
        <f>_xlfn.XLOOKUP(tbl_OrderProduct[[#This Row],[OrderID]],tbl_Order[OrderID],tbl_Order[Order Year])</f>
        <v>2018</v>
      </c>
      <c r="G1166" t="str">
        <f>_xlfn.XLOOKUP(tbl_OrderProduct[[#This Row],[OrderID]],tbl_Order[OrderID],tbl_Order[Order Month Name])</f>
        <v>Oct</v>
      </c>
      <c r="H1166" t="str">
        <f>_xlfn.XLOOKUP(tbl_OrderProduct[[#This Row],[ProductID]],tbl_Product[ProductID],tbl_Product[ProductName])</f>
        <v>Don't Split the Data</v>
      </c>
      <c r="I1166" t="str">
        <f>_xlfn.XLOOKUP(tbl_OrderProduct[[#This Row],[OrderID]],tbl_Order[OrderID],tbl_Order[CustomerID])</f>
        <v>CUST0001</v>
      </c>
    </row>
    <row r="1167" spans="1:9" x14ac:dyDescent="0.4">
      <c r="A1167" t="s">
        <v>647</v>
      </c>
      <c r="B1167" t="s">
        <v>10</v>
      </c>
      <c r="C1167" t="str">
        <f>_xlfn.XLOOKUP(tbl_OrderProduct[[#This Row],[ProductID]],tbl_Product[ProductID],tbl_Product[Category])</f>
        <v>Party</v>
      </c>
      <c r="D1167">
        <v>2</v>
      </c>
      <c r="E1167" s="3">
        <f>_xlfn.XLOOKUP(tbl_OrderProduct[[#This Row],[ProductID]],tbl_Product[ProductID],tbl_Product[ListPrice])*tbl_OrderProduct[[#This Row],[Quantity]]</f>
        <v>98</v>
      </c>
      <c r="F1167">
        <f>_xlfn.XLOOKUP(tbl_OrderProduct[[#This Row],[OrderID]],tbl_Order[OrderID],tbl_Order[Order Year])</f>
        <v>2018</v>
      </c>
      <c r="G1167" t="str">
        <f>_xlfn.XLOOKUP(tbl_OrderProduct[[#This Row],[OrderID]],tbl_Order[OrderID],tbl_Order[Order Month Name])</f>
        <v>Oct</v>
      </c>
      <c r="H1167" t="str">
        <f>_xlfn.XLOOKUP(tbl_OrderProduct[[#This Row],[ProductID]],tbl_Product[ProductID],tbl_Product[ProductName])</f>
        <v>Pivot or Perish</v>
      </c>
      <c r="I1167" t="str">
        <f>_xlfn.XLOOKUP(tbl_OrderProduct[[#This Row],[OrderID]],tbl_Order[OrderID],tbl_Order[CustomerID])</f>
        <v>CUST0001</v>
      </c>
    </row>
    <row r="1168" spans="1:9" x14ac:dyDescent="0.4">
      <c r="A1168" t="s">
        <v>647</v>
      </c>
      <c r="B1168" t="s">
        <v>138</v>
      </c>
      <c r="C1168" t="str">
        <f>_xlfn.XLOOKUP(tbl_OrderProduct[[#This Row],[ProductID]],tbl_Product[ProductID],tbl_Product[Category])</f>
        <v>Classic</v>
      </c>
      <c r="D1168">
        <v>2</v>
      </c>
      <c r="E1168" s="3">
        <f>_xlfn.XLOOKUP(tbl_OrderProduct[[#This Row],[ProductID]],tbl_Product[ProductID],tbl_Product[ListPrice])*tbl_OrderProduct[[#This Row],[Quantity]]</f>
        <v>124</v>
      </c>
      <c r="F1168">
        <f>_xlfn.XLOOKUP(tbl_OrderProduct[[#This Row],[OrderID]],tbl_Order[OrderID],tbl_Order[Order Year])</f>
        <v>2018</v>
      </c>
      <c r="G1168" t="str">
        <f>_xlfn.XLOOKUP(tbl_OrderProduct[[#This Row],[OrderID]],tbl_Order[OrderID],tbl_Order[Order Month Name])</f>
        <v>Oct</v>
      </c>
      <c r="H1168" t="str">
        <f>_xlfn.XLOOKUP(tbl_OrderProduct[[#This Row],[ProductID]],tbl_Product[ProductID],tbl_Product[ProductName])</f>
        <v>YahtSheets</v>
      </c>
      <c r="I1168" t="str">
        <f>_xlfn.XLOOKUP(tbl_OrderProduct[[#This Row],[OrderID]],tbl_Order[OrderID],tbl_Order[CustomerID])</f>
        <v>CUST0001</v>
      </c>
    </row>
    <row r="1169" spans="1:9" x14ac:dyDescent="0.4">
      <c r="A1169" t="s">
        <v>647</v>
      </c>
      <c r="B1169" t="s">
        <v>6</v>
      </c>
      <c r="C1169" t="str">
        <f>_xlfn.XLOOKUP(tbl_OrderProduct[[#This Row],[ProductID]],tbl_Product[ProductID],tbl_Product[Category])</f>
        <v>Adventure</v>
      </c>
      <c r="D1169">
        <v>1</v>
      </c>
      <c r="E1169" s="3">
        <f>_xlfn.XLOOKUP(tbl_OrderProduct[[#This Row],[ProductID]],tbl_Product[ProductID],tbl_Product[ListPrice])*tbl_OrderProduct[[#This Row],[Quantity]]</f>
        <v>17</v>
      </c>
      <c r="F1169">
        <f>_xlfn.XLOOKUP(tbl_OrderProduct[[#This Row],[OrderID]],tbl_Order[OrderID],tbl_Order[Order Year])</f>
        <v>2018</v>
      </c>
      <c r="G1169" t="str">
        <f>_xlfn.XLOOKUP(tbl_OrderProduct[[#This Row],[OrderID]],tbl_Order[OrderID],tbl_Order[Order Month Name])</f>
        <v>Oct</v>
      </c>
      <c r="H1169" t="str">
        <f>_xlfn.XLOOKUP(tbl_OrderProduct[[#This Row],[ProductID]],tbl_Product[ProductID],tbl_Product[ProductName])</f>
        <v>Pivot &amp; Paper</v>
      </c>
      <c r="I1169" t="str">
        <f>_xlfn.XLOOKUP(tbl_OrderProduct[[#This Row],[OrderID]],tbl_Order[OrderID],tbl_Order[CustomerID])</f>
        <v>CUST0001</v>
      </c>
    </row>
    <row r="1170" spans="1:9" x14ac:dyDescent="0.4">
      <c r="A1170" t="s">
        <v>648</v>
      </c>
      <c r="B1170" t="s">
        <v>161</v>
      </c>
      <c r="C1170" t="str">
        <f>_xlfn.XLOOKUP(tbl_OrderProduct[[#This Row],[ProductID]],tbl_Product[ProductID],tbl_Product[Category])</f>
        <v>Strategy</v>
      </c>
      <c r="D1170">
        <v>1</v>
      </c>
      <c r="E1170" s="3">
        <f>_xlfn.XLOOKUP(tbl_OrderProduct[[#This Row],[ProductID]],tbl_Product[ProductID],tbl_Product[ListPrice])*tbl_OrderProduct[[#This Row],[Quantity]]</f>
        <v>55.95</v>
      </c>
      <c r="F1170">
        <f>_xlfn.XLOOKUP(tbl_OrderProduct[[#This Row],[OrderID]],tbl_Order[OrderID],tbl_Order[Order Year])</f>
        <v>2018</v>
      </c>
      <c r="G1170" t="str">
        <f>_xlfn.XLOOKUP(tbl_OrderProduct[[#This Row],[OrderID]],tbl_Order[OrderID],tbl_Order[Order Month Name])</f>
        <v>Oct</v>
      </c>
      <c r="H1170" t="str">
        <f>_xlfn.XLOOKUP(tbl_OrderProduct[[#This Row],[ProductID]],tbl_Product[ProductID],tbl_Product[ProductName])</f>
        <v>The Quacks of Quarterburg</v>
      </c>
      <c r="I1170" t="str">
        <f>_xlfn.XLOOKUP(tbl_OrderProduct[[#This Row],[OrderID]],tbl_Order[OrderID],tbl_Order[CustomerID])</f>
        <v>CUST1154</v>
      </c>
    </row>
    <row r="1171" spans="1:9" x14ac:dyDescent="0.4">
      <c r="A1171" t="s">
        <v>648</v>
      </c>
      <c r="B1171" t="s">
        <v>145</v>
      </c>
      <c r="C1171" t="str">
        <f>_xlfn.XLOOKUP(tbl_OrderProduct[[#This Row],[ProductID]],tbl_Product[ProductID],tbl_Product[Category])</f>
        <v>Adventure</v>
      </c>
      <c r="D1171">
        <v>1</v>
      </c>
      <c r="E1171" s="3">
        <f>_xlfn.XLOOKUP(tbl_OrderProduct[[#This Row],[ProductID]],tbl_Product[ProductID],tbl_Product[ListPrice])*tbl_OrderProduct[[#This Row],[Quantity]]</f>
        <v>40.5</v>
      </c>
      <c r="F1171">
        <f>_xlfn.XLOOKUP(tbl_OrderProduct[[#This Row],[OrderID]],tbl_Order[OrderID],tbl_Order[Order Year])</f>
        <v>2018</v>
      </c>
      <c r="G1171" t="str">
        <f>_xlfn.XLOOKUP(tbl_OrderProduct[[#This Row],[OrderID]],tbl_Order[OrderID],tbl_Order[Order Month Name])</f>
        <v>Oct</v>
      </c>
      <c r="H1171" t="str">
        <f>_xlfn.XLOOKUP(tbl_OrderProduct[[#This Row],[ProductID]],tbl_Product[ProductID],tbl_Product[ProductName])</f>
        <v>Audit Call of Cthulhu</v>
      </c>
      <c r="I1171" t="str">
        <f>_xlfn.XLOOKUP(tbl_OrderProduct[[#This Row],[OrderID]],tbl_Order[OrderID],tbl_Order[CustomerID])</f>
        <v>CUST1154</v>
      </c>
    </row>
    <row r="1172" spans="1:9" x14ac:dyDescent="0.4">
      <c r="A1172" t="s">
        <v>649</v>
      </c>
      <c r="B1172" t="s">
        <v>7</v>
      </c>
      <c r="C1172" t="str">
        <f>_xlfn.XLOOKUP(tbl_OrderProduct[[#This Row],[ProductID]],tbl_Product[ProductID],tbl_Product[Category])</f>
        <v>Strategy</v>
      </c>
      <c r="D1172">
        <v>2</v>
      </c>
      <c r="E1172" s="3">
        <f>_xlfn.XLOOKUP(tbl_OrderProduct[[#This Row],[ProductID]],tbl_Product[ProductID],tbl_Product[ListPrice])*tbl_OrderProduct[[#This Row],[Quantity]]</f>
        <v>106</v>
      </c>
      <c r="F1172">
        <f>_xlfn.XLOOKUP(tbl_OrderProduct[[#This Row],[OrderID]],tbl_Order[OrderID],tbl_Order[Order Year])</f>
        <v>2018</v>
      </c>
      <c r="G1172" t="str">
        <f>_xlfn.XLOOKUP(tbl_OrderProduct[[#This Row],[OrderID]],tbl_Order[OrderID],tbl_Order[Order Month Name])</f>
        <v>Oct</v>
      </c>
      <c r="H1172" t="str">
        <f>_xlfn.XLOOKUP(tbl_OrderProduct[[#This Row],[ProductID]],tbl_Product[ProductID],tbl_Product[ProductName])</f>
        <v>Evercell</v>
      </c>
      <c r="I1172" t="str">
        <f>_xlfn.XLOOKUP(tbl_OrderProduct[[#This Row],[OrderID]],tbl_Order[OrderID],tbl_Order[CustomerID])</f>
        <v>CUST1096</v>
      </c>
    </row>
    <row r="1173" spans="1:9" x14ac:dyDescent="0.4">
      <c r="A1173" t="s">
        <v>650</v>
      </c>
      <c r="B1173" t="s">
        <v>132</v>
      </c>
      <c r="C1173" t="str">
        <f>_xlfn.XLOOKUP(tbl_OrderProduct[[#This Row],[ProductID]],tbl_Product[ProductID],tbl_Product[Category])</f>
        <v>Strategy</v>
      </c>
      <c r="D1173">
        <v>1</v>
      </c>
      <c r="E1173" s="3">
        <f>_xlfn.XLOOKUP(tbl_OrderProduct[[#This Row],[ProductID]],tbl_Product[ProductID],tbl_Product[ListPrice])*tbl_OrderProduct[[#This Row],[Quantity]]</f>
        <v>16.5</v>
      </c>
      <c r="F1173">
        <f>_xlfn.XLOOKUP(tbl_OrderProduct[[#This Row],[OrderID]],tbl_Order[OrderID],tbl_Order[Order Year])</f>
        <v>2018</v>
      </c>
      <c r="G1173" t="str">
        <f>_xlfn.XLOOKUP(tbl_OrderProduct[[#This Row],[OrderID]],tbl_Order[OrderID],tbl_Order[Order Month Name])</f>
        <v>Oct</v>
      </c>
      <c r="H1173" t="str">
        <f>_xlfn.XLOOKUP(tbl_OrderProduct[[#This Row],[ProductID]],tbl_Product[ProductID],tbl_Product[ProductName])</f>
        <v>Pax Excel</v>
      </c>
      <c r="I1173" t="str">
        <f>_xlfn.XLOOKUP(tbl_OrderProduct[[#This Row],[OrderID]],tbl_Order[OrderID],tbl_Order[CustomerID])</f>
        <v>CUST1234</v>
      </c>
    </row>
    <row r="1174" spans="1:9" x14ac:dyDescent="0.4">
      <c r="A1174" t="s">
        <v>650</v>
      </c>
      <c r="B1174" t="s">
        <v>130</v>
      </c>
      <c r="C1174" t="str">
        <f>_xlfn.XLOOKUP(tbl_OrderProduct[[#This Row],[ProductID]],tbl_Product[ProductID],tbl_Product[Category])</f>
        <v>Strategy</v>
      </c>
      <c r="D1174">
        <v>1</v>
      </c>
      <c r="E1174" s="3">
        <f>_xlfn.XLOOKUP(tbl_OrderProduct[[#This Row],[ProductID]],tbl_Product[ProductID],tbl_Product[ListPrice])*tbl_OrderProduct[[#This Row],[Quantity]]</f>
        <v>15.5</v>
      </c>
      <c r="F1174">
        <f>_xlfn.XLOOKUP(tbl_OrderProduct[[#This Row],[OrderID]],tbl_Order[OrderID],tbl_Order[Order Year])</f>
        <v>2018</v>
      </c>
      <c r="G1174" t="str">
        <f>_xlfn.XLOOKUP(tbl_OrderProduct[[#This Row],[OrderID]],tbl_Order[OrderID],tbl_Order[Order Month Name])</f>
        <v>Oct</v>
      </c>
      <c r="H1174" t="str">
        <f>_xlfn.XLOOKUP(tbl_OrderProduct[[#This Row],[ProductID]],tbl_Product[ProductID],tbl_Product[ProductName])</f>
        <v>Brass: Budget</v>
      </c>
      <c r="I1174" t="str">
        <f>_xlfn.XLOOKUP(tbl_OrderProduct[[#This Row],[OrderID]],tbl_Order[OrderID],tbl_Order[CustomerID])</f>
        <v>CUST1234</v>
      </c>
    </row>
    <row r="1175" spans="1:9" x14ac:dyDescent="0.4">
      <c r="A1175" t="s">
        <v>650</v>
      </c>
      <c r="B1175" t="s">
        <v>164</v>
      </c>
      <c r="C1175" t="str">
        <f>_xlfn.XLOOKUP(tbl_OrderProduct[[#This Row],[ProductID]],tbl_Product[ProductID],tbl_Product[Category])</f>
        <v>Strategy</v>
      </c>
      <c r="D1175">
        <v>1</v>
      </c>
      <c r="E1175" s="3">
        <f>_xlfn.XLOOKUP(tbl_OrderProduct[[#This Row],[ProductID]],tbl_Product[ProductID],tbl_Product[ListPrice])*tbl_OrderProduct[[#This Row],[Quantity]]</f>
        <v>29</v>
      </c>
      <c r="F1175">
        <f>_xlfn.XLOOKUP(tbl_OrderProduct[[#This Row],[OrderID]],tbl_Order[OrderID],tbl_Order[Order Year])</f>
        <v>2018</v>
      </c>
      <c r="G1175" t="str">
        <f>_xlfn.XLOOKUP(tbl_OrderProduct[[#This Row],[OrderID]],tbl_Order[OrderID],tbl_Order[Order Month Name])</f>
        <v>Oct</v>
      </c>
      <c r="H1175" t="str">
        <f>_xlfn.XLOOKUP(tbl_OrderProduct[[#This Row],[ProductID]],tbl_Product[ProductID],tbl_Product[ProductName])</f>
        <v>Great Western Lookup</v>
      </c>
      <c r="I1175" t="str">
        <f>_xlfn.XLOOKUP(tbl_OrderProduct[[#This Row],[OrderID]],tbl_Order[OrderID],tbl_Order[CustomerID])</f>
        <v>CUST1234</v>
      </c>
    </row>
    <row r="1176" spans="1:9" x14ac:dyDescent="0.4">
      <c r="A1176" t="s">
        <v>650</v>
      </c>
      <c r="B1176" t="s">
        <v>5</v>
      </c>
      <c r="C1176" t="str">
        <f>_xlfn.XLOOKUP(tbl_OrderProduct[[#This Row],[ProductID]],tbl_Product[ProductID],tbl_Product[Category])</f>
        <v>Strategy</v>
      </c>
      <c r="D1176">
        <v>1</v>
      </c>
      <c r="E1176" s="3">
        <f>_xlfn.XLOOKUP(tbl_OrderProduct[[#This Row],[ProductID]],tbl_Product[ProductID],tbl_Product[ListPrice])*tbl_OrderProduct[[#This Row],[Quantity]]</f>
        <v>49.95</v>
      </c>
      <c r="F1176">
        <f>_xlfn.XLOOKUP(tbl_OrderProduct[[#This Row],[OrderID]],tbl_Order[OrderID],tbl_Order[Order Year])</f>
        <v>2018</v>
      </c>
      <c r="G1176" t="str">
        <f>_xlfn.XLOOKUP(tbl_OrderProduct[[#This Row],[OrderID]],tbl_Order[OrderID],tbl_Order[Order Month Name])</f>
        <v>Oct</v>
      </c>
      <c r="H1176" t="str">
        <f>_xlfn.XLOOKUP(tbl_OrderProduct[[#This Row],[ProductID]],tbl_Product[ProductID],tbl_Product[ProductName])</f>
        <v>Power B.I. the Board Game</v>
      </c>
      <c r="I1176" t="str">
        <f>_xlfn.XLOOKUP(tbl_OrderProduct[[#This Row],[OrderID]],tbl_Order[OrderID],tbl_Order[CustomerID])</f>
        <v>CUST1234</v>
      </c>
    </row>
    <row r="1177" spans="1:9" x14ac:dyDescent="0.4">
      <c r="A1177" t="s">
        <v>651</v>
      </c>
      <c r="B1177" t="s">
        <v>158</v>
      </c>
      <c r="C1177" t="str">
        <f>_xlfn.XLOOKUP(tbl_OrderProduct[[#This Row],[ProductID]],tbl_Product[ProductID],tbl_Product[Category])</f>
        <v>Classic</v>
      </c>
      <c r="D1177">
        <v>1</v>
      </c>
      <c r="E1177" s="3">
        <f>_xlfn.XLOOKUP(tbl_OrderProduct[[#This Row],[ProductID]],tbl_Product[ProductID],tbl_Product[ListPrice])*tbl_OrderProduct[[#This Row],[Quantity]]</f>
        <v>45</v>
      </c>
      <c r="F1177">
        <f>_xlfn.XLOOKUP(tbl_OrderProduct[[#This Row],[OrderID]],tbl_Order[OrderID],tbl_Order[Order Year])</f>
        <v>2018</v>
      </c>
      <c r="G1177" t="str">
        <f>_xlfn.XLOOKUP(tbl_OrderProduct[[#This Row],[OrderID]],tbl_Order[OrderID],tbl_Order[Order Month Name])</f>
        <v>Oct</v>
      </c>
      <c r="H1177" t="str">
        <f>_xlfn.XLOOKUP(tbl_OrderProduct[[#This Row],[ProductID]],tbl_Product[ProductID],tbl_Product[ProductName])</f>
        <v>Carcassone: Financial Quarters</v>
      </c>
      <c r="I1177" t="str">
        <f>_xlfn.XLOOKUP(tbl_OrderProduct[[#This Row],[OrderID]],tbl_Order[OrderID],tbl_Order[CustomerID])</f>
        <v>CUST0556</v>
      </c>
    </row>
    <row r="1178" spans="1:9" x14ac:dyDescent="0.4">
      <c r="A1178" t="s">
        <v>651</v>
      </c>
      <c r="B1178" t="s">
        <v>129</v>
      </c>
      <c r="C1178" t="str">
        <f>_xlfn.XLOOKUP(tbl_OrderProduct[[#This Row],[ProductID]],tbl_Product[ProductID],tbl_Product[Category])</f>
        <v>Party</v>
      </c>
      <c r="D1178">
        <v>1</v>
      </c>
      <c r="E1178" s="3">
        <f>_xlfn.XLOOKUP(tbl_OrderProduct[[#This Row],[ProductID]],tbl_Product[ProductID],tbl_Product[ListPrice])*tbl_OrderProduct[[#This Row],[Quantity]]</f>
        <v>49.49</v>
      </c>
      <c r="F1178">
        <f>_xlfn.XLOOKUP(tbl_OrderProduct[[#This Row],[OrderID]],tbl_Order[OrderID],tbl_Order[Order Year])</f>
        <v>2018</v>
      </c>
      <c r="G1178" t="str">
        <f>_xlfn.XLOOKUP(tbl_OrderProduct[[#This Row],[OrderID]],tbl_Order[OrderID],tbl_Order[Order Month Name])</f>
        <v>Oct</v>
      </c>
      <c r="H1178" t="str">
        <f>_xlfn.XLOOKUP(tbl_OrderProduct[[#This Row],[ProductID]],tbl_Product[ProductID],tbl_Product[ProductName])</f>
        <v>Fieldnames</v>
      </c>
      <c r="I1178" t="str">
        <f>_xlfn.XLOOKUP(tbl_OrderProduct[[#This Row],[OrderID]],tbl_Order[OrderID],tbl_Order[CustomerID])</f>
        <v>CUST0556</v>
      </c>
    </row>
    <row r="1179" spans="1:9" x14ac:dyDescent="0.4">
      <c r="A1179" t="s">
        <v>652</v>
      </c>
      <c r="B1179" t="s">
        <v>132</v>
      </c>
      <c r="C1179" t="str">
        <f>_xlfn.XLOOKUP(tbl_OrderProduct[[#This Row],[ProductID]],tbl_Product[ProductID],tbl_Product[Category])</f>
        <v>Strategy</v>
      </c>
      <c r="D1179">
        <v>2</v>
      </c>
      <c r="E1179" s="3">
        <f>_xlfn.XLOOKUP(tbl_OrderProduct[[#This Row],[ProductID]],tbl_Product[ProductID],tbl_Product[ListPrice])*tbl_OrderProduct[[#This Row],[Quantity]]</f>
        <v>33</v>
      </c>
      <c r="F1179">
        <f>_xlfn.XLOOKUP(tbl_OrderProduct[[#This Row],[OrderID]],tbl_Order[OrderID],tbl_Order[Order Year])</f>
        <v>2018</v>
      </c>
      <c r="G1179" t="str">
        <f>_xlfn.XLOOKUP(tbl_OrderProduct[[#This Row],[OrderID]],tbl_Order[OrderID],tbl_Order[Order Month Name])</f>
        <v>Nov</v>
      </c>
      <c r="H1179" t="str">
        <f>_xlfn.XLOOKUP(tbl_OrderProduct[[#This Row],[ProductID]],tbl_Product[ProductID],tbl_Product[ProductName])</f>
        <v>Pax Excel</v>
      </c>
      <c r="I1179" t="str">
        <f>_xlfn.XLOOKUP(tbl_OrderProduct[[#This Row],[OrderID]],tbl_Order[OrderID],tbl_Order[CustomerID])</f>
        <v>CUST1011</v>
      </c>
    </row>
    <row r="1180" spans="1:9" x14ac:dyDescent="0.4">
      <c r="A1180" t="s">
        <v>652</v>
      </c>
      <c r="B1180" t="s">
        <v>147</v>
      </c>
      <c r="C1180" t="str">
        <f>_xlfn.XLOOKUP(tbl_OrderProduct[[#This Row],[ProductID]],tbl_Product[ProductID],tbl_Product[Category])</f>
        <v>Classic</v>
      </c>
      <c r="D1180">
        <v>2</v>
      </c>
      <c r="E1180" s="3">
        <f>_xlfn.XLOOKUP(tbl_OrderProduct[[#This Row],[ProductID]],tbl_Product[ProductID],tbl_Product[ListPrice])*tbl_OrderProduct[[#This Row],[Quantity]]</f>
        <v>81.900000000000006</v>
      </c>
      <c r="F1180">
        <f>_xlfn.XLOOKUP(tbl_OrderProduct[[#This Row],[OrderID]],tbl_Order[OrderID],tbl_Order[Order Year])</f>
        <v>2018</v>
      </c>
      <c r="G1180" t="str">
        <f>_xlfn.XLOOKUP(tbl_OrderProduct[[#This Row],[OrderID]],tbl_Order[OrderID],tbl_Order[Order Month Name])</f>
        <v>Nov</v>
      </c>
      <c r="H1180" t="str">
        <f>_xlfn.XLOOKUP(tbl_OrderProduct[[#This Row],[ProductID]],tbl_Product[ProductID],tbl_Product[ProductName])</f>
        <v>Formula Scrabble</v>
      </c>
      <c r="I1180" t="str">
        <f>_xlfn.XLOOKUP(tbl_OrderProduct[[#This Row],[OrderID]],tbl_Order[OrderID],tbl_Order[CustomerID])</f>
        <v>CUST1011</v>
      </c>
    </row>
    <row r="1181" spans="1:9" x14ac:dyDescent="0.4">
      <c r="A1181" t="s">
        <v>652</v>
      </c>
      <c r="B1181" t="s">
        <v>157</v>
      </c>
      <c r="C1181" t="str">
        <f>_xlfn.XLOOKUP(tbl_OrderProduct[[#This Row],[ProductID]],tbl_Product[ProductID],tbl_Product[Category])</f>
        <v>Strategy</v>
      </c>
      <c r="D1181">
        <v>1</v>
      </c>
      <c r="E1181" s="3">
        <f>_xlfn.XLOOKUP(tbl_OrderProduct[[#This Row],[ProductID]],tbl_Product[ProductID],tbl_Product[ListPrice])*tbl_OrderProduct[[#This Row],[Quantity]]</f>
        <v>47</v>
      </c>
      <c r="F1181">
        <f>_xlfn.XLOOKUP(tbl_OrderProduct[[#This Row],[OrderID]],tbl_Order[OrderID],tbl_Order[Order Year])</f>
        <v>2018</v>
      </c>
      <c r="G1181" t="str">
        <f>_xlfn.XLOOKUP(tbl_OrderProduct[[#This Row],[OrderID]],tbl_Order[OrderID],tbl_Order[Order Month Name])</f>
        <v>Nov</v>
      </c>
      <c r="H1181" t="str">
        <f>_xlfn.XLOOKUP(tbl_OrderProduct[[#This Row],[ProductID]],tbl_Product[ProductID],tbl_Product[ProductName])</f>
        <v>A Dasboard Contrived</v>
      </c>
      <c r="I1181" t="str">
        <f>_xlfn.XLOOKUP(tbl_OrderProduct[[#This Row],[OrderID]],tbl_Order[OrderID],tbl_Order[CustomerID])</f>
        <v>CUST1011</v>
      </c>
    </row>
    <row r="1182" spans="1:9" x14ac:dyDescent="0.4">
      <c r="A1182" t="s">
        <v>652</v>
      </c>
      <c r="B1182" t="s">
        <v>135</v>
      </c>
      <c r="C1182" t="str">
        <f>_xlfn.XLOOKUP(tbl_OrderProduct[[#This Row],[ProductID]],tbl_Product[ProductID],tbl_Product[Category])</f>
        <v>Classic</v>
      </c>
      <c r="D1182">
        <v>1</v>
      </c>
      <c r="E1182" s="3">
        <f>_xlfn.XLOOKUP(tbl_OrderProduct[[#This Row],[ProductID]],tbl_Product[ProductID],tbl_Product[ListPrice])*tbl_OrderProduct[[#This Row],[Quantity]]</f>
        <v>16.989999999999998</v>
      </c>
      <c r="F1182">
        <f>_xlfn.XLOOKUP(tbl_OrderProduct[[#This Row],[OrderID]],tbl_Order[OrderID],tbl_Order[Order Year])</f>
        <v>2018</v>
      </c>
      <c r="G1182" t="str">
        <f>_xlfn.XLOOKUP(tbl_OrderProduct[[#This Row],[OrderID]],tbl_Order[OrderID],tbl_Order[Order Month Name])</f>
        <v>Nov</v>
      </c>
      <c r="H1182" t="str">
        <f>_xlfn.XLOOKUP(tbl_OrderProduct[[#This Row],[ProductID]],tbl_Product[ProductID],tbl_Product[ProductName])</f>
        <v>Monopoly: Pivot Table Edition</v>
      </c>
      <c r="I1182" t="str">
        <f>_xlfn.XLOOKUP(tbl_OrderProduct[[#This Row],[OrderID]],tbl_Order[OrderID],tbl_Order[CustomerID])</f>
        <v>CUST1011</v>
      </c>
    </row>
    <row r="1183" spans="1:9" x14ac:dyDescent="0.4">
      <c r="A1183" t="s">
        <v>653</v>
      </c>
      <c r="B1183" t="s">
        <v>165</v>
      </c>
      <c r="C1183" t="str">
        <f>_xlfn.XLOOKUP(tbl_OrderProduct[[#This Row],[ProductID]],tbl_Product[ProductID],tbl_Product[Category])</f>
        <v>Party</v>
      </c>
      <c r="D1183">
        <v>1</v>
      </c>
      <c r="E1183" s="3">
        <f>_xlfn.XLOOKUP(tbl_OrderProduct[[#This Row],[ProductID]],tbl_Product[ProductID],tbl_Product[ListPrice])*tbl_OrderProduct[[#This Row],[Quantity]]</f>
        <v>26.49</v>
      </c>
      <c r="F1183">
        <f>_xlfn.XLOOKUP(tbl_OrderProduct[[#This Row],[OrderID]],tbl_Order[OrderID],tbl_Order[Order Year])</f>
        <v>2018</v>
      </c>
      <c r="G1183" t="str">
        <f>_xlfn.XLOOKUP(tbl_OrderProduct[[#This Row],[OrderID]],tbl_Order[OrderID],tbl_Order[Order Month Name])</f>
        <v>Nov</v>
      </c>
      <c r="H1183" t="str">
        <f>_xlfn.XLOOKUP(tbl_OrderProduct[[#This Row],[ProductID]],tbl_Product[ProductID],tbl_Product[ProductName])</f>
        <v>Dashboard Wavelength</v>
      </c>
      <c r="I1183" t="str">
        <f>_xlfn.XLOOKUP(tbl_OrderProduct[[#This Row],[OrderID]],tbl_Order[OrderID],tbl_Order[CustomerID])</f>
        <v>CUST0796</v>
      </c>
    </row>
    <row r="1184" spans="1:9" x14ac:dyDescent="0.4">
      <c r="A1184" t="s">
        <v>653</v>
      </c>
      <c r="B1184" t="s">
        <v>149</v>
      </c>
      <c r="C1184" t="str">
        <f>_xlfn.XLOOKUP(tbl_OrderProduct[[#This Row],[ProductID]],tbl_Product[ProductID],tbl_Product[Category])</f>
        <v>Co-op</v>
      </c>
      <c r="D1184">
        <v>3</v>
      </c>
      <c r="E1184" s="3">
        <f>_xlfn.XLOOKUP(tbl_OrderProduct[[#This Row],[ProductID]],tbl_Product[ProductID],tbl_Product[ListPrice])*tbl_OrderProduct[[#This Row],[Quantity]]</f>
        <v>62.97</v>
      </c>
      <c r="F1184">
        <f>_xlfn.XLOOKUP(tbl_OrderProduct[[#This Row],[OrderID]],tbl_Order[OrderID],tbl_Order[Order Year])</f>
        <v>2018</v>
      </c>
      <c r="G1184" t="str">
        <f>_xlfn.XLOOKUP(tbl_OrderProduct[[#This Row],[OrderID]],tbl_Order[OrderID],tbl_Order[Order Month Name])</f>
        <v>Nov</v>
      </c>
      <c r="H1184" t="str">
        <f>_xlfn.XLOOKUP(tbl_OrderProduct[[#This Row],[ProductID]],tbl_Product[ProductID],tbl_Product[ProductName])</f>
        <v>Pandemic: #REF! Outbreak</v>
      </c>
      <c r="I1184" t="str">
        <f>_xlfn.XLOOKUP(tbl_OrderProduct[[#This Row],[OrderID]],tbl_Order[OrderID],tbl_Order[CustomerID])</f>
        <v>CUST0796</v>
      </c>
    </row>
    <row r="1185" spans="1:9" x14ac:dyDescent="0.4">
      <c r="A1185" t="s">
        <v>654</v>
      </c>
      <c r="B1185" t="s">
        <v>150</v>
      </c>
      <c r="C1185" t="str">
        <f>_xlfn.XLOOKUP(tbl_OrderProduct[[#This Row],[ProductID]],tbl_Product[ProductID],tbl_Product[Category])</f>
        <v>Party</v>
      </c>
      <c r="D1185">
        <v>1</v>
      </c>
      <c r="E1185" s="3">
        <f>_xlfn.XLOOKUP(tbl_OrderProduct[[#This Row],[ProductID]],tbl_Product[ProductID],tbl_Product[ListPrice])*tbl_OrderProduct[[#This Row],[Quantity]]</f>
        <v>35</v>
      </c>
      <c r="F1185">
        <f>_xlfn.XLOOKUP(tbl_OrderProduct[[#This Row],[OrderID]],tbl_Order[OrderID],tbl_Order[Order Year])</f>
        <v>2018</v>
      </c>
      <c r="G1185" t="str">
        <f>_xlfn.XLOOKUP(tbl_OrderProduct[[#This Row],[OrderID]],tbl_Order[OrderID],tbl_Order[Order Month Name])</f>
        <v>Nov</v>
      </c>
      <c r="H1185" t="str">
        <f>_xlfn.XLOOKUP(tbl_OrderProduct[[#This Row],[ProductID]],tbl_Product[ProductID],tbl_Product[ProductName])</f>
        <v>Data: The Resistance</v>
      </c>
      <c r="I1185" t="str">
        <f>_xlfn.XLOOKUP(tbl_OrderProduct[[#This Row],[OrderID]],tbl_Order[OrderID],tbl_Order[CustomerID])</f>
        <v>CUST0272</v>
      </c>
    </row>
    <row r="1186" spans="1:9" x14ac:dyDescent="0.4">
      <c r="A1186" t="s">
        <v>654</v>
      </c>
      <c r="B1186" t="s">
        <v>139</v>
      </c>
      <c r="C1186" t="str">
        <f>_xlfn.XLOOKUP(tbl_OrderProduct[[#This Row],[ProductID]],tbl_Product[ProductID],tbl_Product[Category])</f>
        <v>Strategy</v>
      </c>
      <c r="D1186">
        <v>1</v>
      </c>
      <c r="E1186" s="3">
        <f>_xlfn.XLOOKUP(tbl_OrderProduct[[#This Row],[ProductID]],tbl_Product[ProductID],tbl_Product[ListPrice])*tbl_OrderProduct[[#This Row],[Quantity]]</f>
        <v>54.99</v>
      </c>
      <c r="F1186">
        <f>_xlfn.XLOOKUP(tbl_OrderProduct[[#This Row],[OrderID]],tbl_Order[OrderID],tbl_Order[Order Year])</f>
        <v>2018</v>
      </c>
      <c r="G1186" t="str">
        <f>_xlfn.XLOOKUP(tbl_OrderProduct[[#This Row],[OrderID]],tbl_Order[OrderID],tbl_Order[Order Month Name])</f>
        <v>Nov</v>
      </c>
      <c r="H1186" t="str">
        <f>_xlfn.XLOOKUP(tbl_OrderProduct[[#This Row],[ProductID]],tbl_Product[ProductID],tbl_Product[ProductName])</f>
        <v>Azul: Pie Chart Edition</v>
      </c>
      <c r="I1186" t="str">
        <f>_xlfn.XLOOKUP(tbl_OrderProduct[[#This Row],[OrderID]],tbl_Order[OrderID],tbl_Order[CustomerID])</f>
        <v>CUST0272</v>
      </c>
    </row>
    <row r="1187" spans="1:9" x14ac:dyDescent="0.4">
      <c r="A1187" t="s">
        <v>655</v>
      </c>
      <c r="B1187" t="s">
        <v>148</v>
      </c>
      <c r="C1187" t="str">
        <f>_xlfn.XLOOKUP(tbl_OrderProduct[[#This Row],[ProductID]],tbl_Product[ProductID],tbl_Product[Category])</f>
        <v>Strategy</v>
      </c>
      <c r="D1187">
        <v>1</v>
      </c>
      <c r="E1187" s="3">
        <f>_xlfn.XLOOKUP(tbl_OrderProduct[[#This Row],[ProductID]],tbl_Product[ProductID],tbl_Product[ListPrice])*tbl_OrderProduct[[#This Row],[Quantity]]</f>
        <v>20.49</v>
      </c>
      <c r="F1187">
        <f>_xlfn.XLOOKUP(tbl_OrderProduct[[#This Row],[OrderID]],tbl_Order[OrderID],tbl_Order[Order Year])</f>
        <v>2018</v>
      </c>
      <c r="G1187" t="str">
        <f>_xlfn.XLOOKUP(tbl_OrderProduct[[#This Row],[OrderID]],tbl_Order[OrderID],tbl_Order[Order Month Name])</f>
        <v>Nov</v>
      </c>
      <c r="H1187" t="str">
        <f>_xlfn.XLOOKUP(tbl_OrderProduct[[#This Row],[ProductID]],tbl_Product[ProductID],tbl_Product[ProductName])</f>
        <v>Cashflow Cascadia</v>
      </c>
      <c r="I1187" t="str">
        <f>_xlfn.XLOOKUP(tbl_OrderProduct[[#This Row],[OrderID]],tbl_Order[OrderID],tbl_Order[CustomerID])</f>
        <v>CUST0515</v>
      </c>
    </row>
    <row r="1188" spans="1:9" x14ac:dyDescent="0.4">
      <c r="A1188" t="s">
        <v>655</v>
      </c>
      <c r="B1188" t="s">
        <v>2</v>
      </c>
      <c r="C1188" t="str">
        <f>_xlfn.XLOOKUP(tbl_OrderProduct[[#This Row],[ProductID]],tbl_Product[ProductID],tbl_Product[Category])</f>
        <v>Strategy</v>
      </c>
      <c r="D1188">
        <v>1</v>
      </c>
      <c r="E1188" s="3">
        <f>_xlfn.XLOOKUP(tbl_OrderProduct[[#This Row],[ProductID]],tbl_Product[ProductID],tbl_Product[ListPrice])*tbl_OrderProduct[[#This Row],[Quantity]]</f>
        <v>12.95</v>
      </c>
      <c r="F1188">
        <f>_xlfn.XLOOKUP(tbl_OrderProduct[[#This Row],[OrderID]],tbl_Order[OrderID],tbl_Order[Order Year])</f>
        <v>2018</v>
      </c>
      <c r="G1188" t="str">
        <f>_xlfn.XLOOKUP(tbl_OrderProduct[[#This Row],[OrderID]],tbl_Order[OrderID],tbl_Order[Order Month Name])</f>
        <v>Nov</v>
      </c>
      <c r="H1188" t="str">
        <f>_xlfn.XLOOKUP(tbl_OrderProduct[[#This Row],[ProductID]],tbl_Product[ProductID],tbl_Product[ProductName])</f>
        <v>DAX Machina</v>
      </c>
      <c r="I1188" t="str">
        <f>_xlfn.XLOOKUP(tbl_OrderProduct[[#This Row],[OrderID]],tbl_Order[OrderID],tbl_Order[CustomerID])</f>
        <v>CUST0515</v>
      </c>
    </row>
    <row r="1189" spans="1:9" x14ac:dyDescent="0.4">
      <c r="A1189" t="s">
        <v>655</v>
      </c>
      <c r="B1189" t="s">
        <v>140</v>
      </c>
      <c r="C1189" t="str">
        <f>_xlfn.XLOOKUP(tbl_OrderProduct[[#This Row],[ProductID]],tbl_Product[ProductID],tbl_Product[Category])</f>
        <v>Strategy</v>
      </c>
      <c r="D1189">
        <v>1</v>
      </c>
      <c r="E1189" s="3">
        <f>_xlfn.XLOOKUP(tbl_OrderProduct[[#This Row],[ProductID]],tbl_Product[ProductID],tbl_Product[ListPrice])*tbl_OrderProduct[[#This Row],[Quantity]]</f>
        <v>63.49</v>
      </c>
      <c r="F1189">
        <f>_xlfn.XLOOKUP(tbl_OrderProduct[[#This Row],[OrderID]],tbl_Order[OrderID],tbl_Order[Order Year])</f>
        <v>2018</v>
      </c>
      <c r="G1189" t="str">
        <f>_xlfn.XLOOKUP(tbl_OrderProduct[[#This Row],[OrderID]],tbl_Order[OrderID],tbl_Order[Order Month Name])</f>
        <v>Nov</v>
      </c>
      <c r="H1189" t="str">
        <f>_xlfn.XLOOKUP(tbl_OrderProduct[[#This Row],[ProductID]],tbl_Product[ProductID],tbl_Product[ProductName])</f>
        <v>The Castles of Mad King Lambda</v>
      </c>
      <c r="I1189" t="str">
        <f>_xlfn.XLOOKUP(tbl_OrderProduct[[#This Row],[OrderID]],tbl_Order[OrderID],tbl_Order[CustomerID])</f>
        <v>CUST0515</v>
      </c>
    </row>
    <row r="1190" spans="1:9" x14ac:dyDescent="0.4">
      <c r="A1190" t="s">
        <v>655</v>
      </c>
      <c r="B1190" t="s">
        <v>157</v>
      </c>
      <c r="C1190" t="str">
        <f>_xlfn.XLOOKUP(tbl_OrderProduct[[#This Row],[ProductID]],tbl_Product[ProductID],tbl_Product[Category])</f>
        <v>Strategy</v>
      </c>
      <c r="D1190">
        <v>2</v>
      </c>
      <c r="E1190" s="3">
        <f>_xlfn.XLOOKUP(tbl_OrderProduct[[#This Row],[ProductID]],tbl_Product[ProductID],tbl_Product[ListPrice])*tbl_OrderProduct[[#This Row],[Quantity]]</f>
        <v>94</v>
      </c>
      <c r="F1190">
        <f>_xlfn.XLOOKUP(tbl_OrderProduct[[#This Row],[OrderID]],tbl_Order[OrderID],tbl_Order[Order Year])</f>
        <v>2018</v>
      </c>
      <c r="G1190" t="str">
        <f>_xlfn.XLOOKUP(tbl_OrderProduct[[#This Row],[OrderID]],tbl_Order[OrderID],tbl_Order[Order Month Name])</f>
        <v>Nov</v>
      </c>
      <c r="H1190" t="str">
        <f>_xlfn.XLOOKUP(tbl_OrderProduct[[#This Row],[ProductID]],tbl_Product[ProductID],tbl_Product[ProductName])</f>
        <v>A Dasboard Contrived</v>
      </c>
      <c r="I1190" t="str">
        <f>_xlfn.XLOOKUP(tbl_OrderProduct[[#This Row],[OrderID]],tbl_Order[OrderID],tbl_Order[CustomerID])</f>
        <v>CUST0515</v>
      </c>
    </row>
    <row r="1191" spans="1:9" x14ac:dyDescent="0.4">
      <c r="A1191" t="s">
        <v>655</v>
      </c>
      <c r="B1191" t="s">
        <v>132</v>
      </c>
      <c r="C1191" t="str">
        <f>_xlfn.XLOOKUP(tbl_OrderProduct[[#This Row],[ProductID]],tbl_Product[ProductID],tbl_Product[Category])</f>
        <v>Strategy</v>
      </c>
      <c r="D1191">
        <v>2</v>
      </c>
      <c r="E1191" s="3">
        <f>_xlfn.XLOOKUP(tbl_OrderProduct[[#This Row],[ProductID]],tbl_Product[ProductID],tbl_Product[ListPrice])*tbl_OrderProduct[[#This Row],[Quantity]]</f>
        <v>33</v>
      </c>
      <c r="F1191">
        <f>_xlfn.XLOOKUP(tbl_OrderProduct[[#This Row],[OrderID]],tbl_Order[OrderID],tbl_Order[Order Year])</f>
        <v>2018</v>
      </c>
      <c r="G1191" t="str">
        <f>_xlfn.XLOOKUP(tbl_OrderProduct[[#This Row],[OrderID]],tbl_Order[OrderID],tbl_Order[Order Month Name])</f>
        <v>Nov</v>
      </c>
      <c r="H1191" t="str">
        <f>_xlfn.XLOOKUP(tbl_OrderProduct[[#This Row],[ProductID]],tbl_Product[ProductID],tbl_Product[ProductName])</f>
        <v>Pax Excel</v>
      </c>
      <c r="I1191" t="str">
        <f>_xlfn.XLOOKUP(tbl_OrderProduct[[#This Row],[OrderID]],tbl_Order[OrderID],tbl_Order[CustomerID])</f>
        <v>CUST0515</v>
      </c>
    </row>
    <row r="1192" spans="1:9" x14ac:dyDescent="0.4">
      <c r="A1192" t="s">
        <v>655</v>
      </c>
      <c r="B1192" t="s">
        <v>160</v>
      </c>
      <c r="C1192" t="str">
        <f>_xlfn.XLOOKUP(tbl_OrderProduct[[#This Row],[ProductID]],tbl_Product[ProductID],tbl_Product[Category])</f>
        <v>Co-op</v>
      </c>
      <c r="D1192">
        <v>2</v>
      </c>
      <c r="E1192" s="3">
        <f>_xlfn.XLOOKUP(tbl_OrderProduct[[#This Row],[ProductID]],tbl_Product[ProductID],tbl_Product[ListPrice])*tbl_OrderProduct[[#This Row],[Quantity]]</f>
        <v>76.98</v>
      </c>
      <c r="F1192">
        <f>_xlfn.XLOOKUP(tbl_OrderProduct[[#This Row],[OrderID]],tbl_Order[OrderID],tbl_Order[Order Year])</f>
        <v>2018</v>
      </c>
      <c r="G1192" t="str">
        <f>_xlfn.XLOOKUP(tbl_OrderProduct[[#This Row],[OrderID]],tbl_Order[OrderID],tbl_Order[Order Month Name])</f>
        <v>Nov</v>
      </c>
      <c r="H1192" t="str">
        <f>_xlfn.XLOOKUP(tbl_OrderProduct[[#This Row],[ProductID]],tbl_Product[ProductID],tbl_Product[ProductName])</f>
        <v>Forbidden Functions</v>
      </c>
      <c r="I1192" t="str">
        <f>_xlfn.XLOOKUP(tbl_OrderProduct[[#This Row],[OrderID]],tbl_Order[OrderID],tbl_Order[CustomerID])</f>
        <v>CUST0515</v>
      </c>
    </row>
    <row r="1193" spans="1:9" x14ac:dyDescent="0.4">
      <c r="A1193" t="s">
        <v>656</v>
      </c>
      <c r="B1193" t="s">
        <v>158</v>
      </c>
      <c r="C1193" t="str">
        <f>_xlfn.XLOOKUP(tbl_OrderProduct[[#This Row],[ProductID]],tbl_Product[ProductID],tbl_Product[Category])</f>
        <v>Classic</v>
      </c>
      <c r="D1193">
        <v>1</v>
      </c>
      <c r="E1193" s="3">
        <f>_xlfn.XLOOKUP(tbl_OrderProduct[[#This Row],[ProductID]],tbl_Product[ProductID],tbl_Product[ListPrice])*tbl_OrderProduct[[#This Row],[Quantity]]</f>
        <v>45</v>
      </c>
      <c r="F1193">
        <f>_xlfn.XLOOKUP(tbl_OrderProduct[[#This Row],[OrderID]],tbl_Order[OrderID],tbl_Order[Order Year])</f>
        <v>2018</v>
      </c>
      <c r="G1193" t="str">
        <f>_xlfn.XLOOKUP(tbl_OrderProduct[[#This Row],[OrderID]],tbl_Order[OrderID],tbl_Order[Order Month Name])</f>
        <v>Nov</v>
      </c>
      <c r="H1193" t="str">
        <f>_xlfn.XLOOKUP(tbl_OrderProduct[[#This Row],[ProductID]],tbl_Product[ProductID],tbl_Product[ProductName])</f>
        <v>Carcassone: Financial Quarters</v>
      </c>
      <c r="I1193" t="str">
        <f>_xlfn.XLOOKUP(tbl_OrderProduct[[#This Row],[OrderID]],tbl_Order[OrderID],tbl_Order[CustomerID])</f>
        <v>CUST0531</v>
      </c>
    </row>
    <row r="1194" spans="1:9" x14ac:dyDescent="0.4">
      <c r="A1194" t="s">
        <v>656</v>
      </c>
      <c r="B1194" t="s">
        <v>155</v>
      </c>
      <c r="C1194" t="str">
        <f>_xlfn.XLOOKUP(tbl_OrderProduct[[#This Row],[ProductID]],tbl_Product[ProductID],tbl_Product[Category])</f>
        <v>Strategy</v>
      </c>
      <c r="D1194">
        <v>1</v>
      </c>
      <c r="E1194" s="3">
        <f>_xlfn.XLOOKUP(tbl_OrderProduct[[#This Row],[ProductID]],tbl_Product[ProductID],tbl_Product[ListPrice])*tbl_OrderProduct[[#This Row],[Quantity]]</f>
        <v>27</v>
      </c>
      <c r="F1194">
        <f>_xlfn.XLOOKUP(tbl_OrderProduct[[#This Row],[OrderID]],tbl_Order[OrderID],tbl_Order[Order Year])</f>
        <v>2018</v>
      </c>
      <c r="G1194" t="str">
        <f>_xlfn.XLOOKUP(tbl_OrderProduct[[#This Row],[OrderID]],tbl_Order[OrderID],tbl_Order[Order Month Name])</f>
        <v>Nov</v>
      </c>
      <c r="H1194" t="str">
        <f>_xlfn.XLOOKUP(tbl_OrderProduct[[#This Row],[ProductID]],tbl_Product[ProductID],tbl_Product[ProductName])</f>
        <v>Depreciation Trail</v>
      </c>
      <c r="I1194" t="str">
        <f>_xlfn.XLOOKUP(tbl_OrderProduct[[#This Row],[OrderID]],tbl_Order[OrderID],tbl_Order[CustomerID])</f>
        <v>CUST0531</v>
      </c>
    </row>
    <row r="1195" spans="1:9" x14ac:dyDescent="0.4">
      <c r="A1195" t="s">
        <v>657</v>
      </c>
      <c r="B1195" t="s">
        <v>157</v>
      </c>
      <c r="C1195" t="str">
        <f>_xlfn.XLOOKUP(tbl_OrderProduct[[#This Row],[ProductID]],tbl_Product[ProductID],tbl_Product[Category])</f>
        <v>Strategy</v>
      </c>
      <c r="D1195">
        <v>1</v>
      </c>
      <c r="E1195" s="3">
        <f>_xlfn.XLOOKUP(tbl_OrderProduct[[#This Row],[ProductID]],tbl_Product[ProductID],tbl_Product[ListPrice])*tbl_OrderProduct[[#This Row],[Quantity]]</f>
        <v>47</v>
      </c>
      <c r="F1195">
        <f>_xlfn.XLOOKUP(tbl_OrderProduct[[#This Row],[OrderID]],tbl_Order[OrderID],tbl_Order[Order Year])</f>
        <v>2018</v>
      </c>
      <c r="G1195" t="str">
        <f>_xlfn.XLOOKUP(tbl_OrderProduct[[#This Row],[OrderID]],tbl_Order[OrderID],tbl_Order[Order Month Name])</f>
        <v>Nov</v>
      </c>
      <c r="H1195" t="str">
        <f>_xlfn.XLOOKUP(tbl_OrderProduct[[#This Row],[ProductID]],tbl_Product[ProductID],tbl_Product[ProductName])</f>
        <v>A Dasboard Contrived</v>
      </c>
      <c r="I1195" t="str">
        <f>_xlfn.XLOOKUP(tbl_OrderProduct[[#This Row],[OrderID]],tbl_Order[OrderID],tbl_Order[CustomerID])</f>
        <v>CUST0988</v>
      </c>
    </row>
    <row r="1196" spans="1:9" x14ac:dyDescent="0.4">
      <c r="A1196" t="s">
        <v>657</v>
      </c>
      <c r="B1196" t="s">
        <v>7</v>
      </c>
      <c r="C1196" t="str">
        <f>_xlfn.XLOOKUP(tbl_OrderProduct[[#This Row],[ProductID]],tbl_Product[ProductID],tbl_Product[Category])</f>
        <v>Strategy</v>
      </c>
      <c r="D1196">
        <v>2</v>
      </c>
      <c r="E1196" s="3">
        <f>_xlfn.XLOOKUP(tbl_OrderProduct[[#This Row],[ProductID]],tbl_Product[ProductID],tbl_Product[ListPrice])*tbl_OrderProduct[[#This Row],[Quantity]]</f>
        <v>106</v>
      </c>
      <c r="F1196">
        <f>_xlfn.XLOOKUP(tbl_OrderProduct[[#This Row],[OrderID]],tbl_Order[OrderID],tbl_Order[Order Year])</f>
        <v>2018</v>
      </c>
      <c r="G1196" t="str">
        <f>_xlfn.XLOOKUP(tbl_OrderProduct[[#This Row],[OrderID]],tbl_Order[OrderID],tbl_Order[Order Month Name])</f>
        <v>Nov</v>
      </c>
      <c r="H1196" t="str">
        <f>_xlfn.XLOOKUP(tbl_OrderProduct[[#This Row],[ProductID]],tbl_Product[ProductID],tbl_Product[ProductName])</f>
        <v>Evercell</v>
      </c>
      <c r="I1196" t="str">
        <f>_xlfn.XLOOKUP(tbl_OrderProduct[[#This Row],[OrderID]],tbl_Order[OrderID],tbl_Order[CustomerID])</f>
        <v>CUST0988</v>
      </c>
    </row>
    <row r="1197" spans="1:9" x14ac:dyDescent="0.4">
      <c r="A1197" t="s">
        <v>658</v>
      </c>
      <c r="B1197" t="s">
        <v>152</v>
      </c>
      <c r="C1197" t="str">
        <f>_xlfn.XLOOKUP(tbl_OrderProduct[[#This Row],[ProductID]],tbl_Product[ProductID],tbl_Product[Category])</f>
        <v>Party</v>
      </c>
      <c r="D1197">
        <v>1</v>
      </c>
      <c r="E1197" s="3">
        <f>_xlfn.XLOOKUP(tbl_OrderProduct[[#This Row],[ProductID]],tbl_Product[ProductID],tbl_Product[ListPrice])*tbl_OrderProduct[[#This Row],[Quantity]]</f>
        <v>59.95</v>
      </c>
      <c r="F1197">
        <f>_xlfn.XLOOKUP(tbl_OrderProduct[[#This Row],[OrderID]],tbl_Order[OrderID],tbl_Order[Order Year])</f>
        <v>2018</v>
      </c>
      <c r="G1197" t="str">
        <f>_xlfn.XLOOKUP(tbl_OrderProduct[[#This Row],[OrderID]],tbl_Order[OrderID],tbl_Order[Order Month Name])</f>
        <v>Nov</v>
      </c>
      <c r="H1197" t="str">
        <f>_xlfn.XLOOKUP(tbl_OrderProduct[[#This Row],[ProductID]],tbl_Product[ProductID],tbl_Product[ProductName])</f>
        <v>Formulate!</v>
      </c>
      <c r="I1197" t="str">
        <f>_xlfn.XLOOKUP(tbl_OrderProduct[[#This Row],[OrderID]],tbl_Order[OrderID],tbl_Order[CustomerID])</f>
        <v>CUST0682</v>
      </c>
    </row>
    <row r="1198" spans="1:9" x14ac:dyDescent="0.4">
      <c r="A1198" t="s">
        <v>659</v>
      </c>
      <c r="B1198" t="s">
        <v>165</v>
      </c>
      <c r="C1198" t="str">
        <f>_xlfn.XLOOKUP(tbl_OrderProduct[[#This Row],[ProductID]],tbl_Product[ProductID],tbl_Product[Category])</f>
        <v>Party</v>
      </c>
      <c r="D1198">
        <v>1</v>
      </c>
      <c r="E1198" s="3">
        <f>_xlfn.XLOOKUP(tbl_OrderProduct[[#This Row],[ProductID]],tbl_Product[ProductID],tbl_Product[ListPrice])*tbl_OrderProduct[[#This Row],[Quantity]]</f>
        <v>26.49</v>
      </c>
      <c r="F1198">
        <f>_xlfn.XLOOKUP(tbl_OrderProduct[[#This Row],[OrderID]],tbl_Order[OrderID],tbl_Order[Order Year])</f>
        <v>2018</v>
      </c>
      <c r="G1198" t="str">
        <f>_xlfn.XLOOKUP(tbl_OrderProduct[[#This Row],[OrderID]],tbl_Order[OrderID],tbl_Order[Order Month Name])</f>
        <v>Nov</v>
      </c>
      <c r="H1198" t="str">
        <f>_xlfn.XLOOKUP(tbl_OrderProduct[[#This Row],[ProductID]],tbl_Product[ProductID],tbl_Product[ProductName])</f>
        <v>Dashboard Wavelength</v>
      </c>
      <c r="I1198" t="str">
        <f>_xlfn.XLOOKUP(tbl_OrderProduct[[#This Row],[OrderID]],tbl_Order[OrderID],tbl_Order[CustomerID])</f>
        <v>CUST1257</v>
      </c>
    </row>
    <row r="1199" spans="1:9" x14ac:dyDescent="0.4">
      <c r="A1199" t="s">
        <v>659</v>
      </c>
      <c r="B1199" t="s">
        <v>154</v>
      </c>
      <c r="C1199" t="str">
        <f>_xlfn.XLOOKUP(tbl_OrderProduct[[#This Row],[ProductID]],tbl_Product[ProductID],tbl_Product[Category])</f>
        <v>Strategy</v>
      </c>
      <c r="D1199">
        <v>1</v>
      </c>
      <c r="E1199" s="3">
        <f>_xlfn.XLOOKUP(tbl_OrderProduct[[#This Row],[ProductID]],tbl_Product[ProductID],tbl_Product[ListPrice])*tbl_OrderProduct[[#This Row],[Quantity]]</f>
        <v>31</v>
      </c>
      <c r="F1199">
        <f>_xlfn.XLOOKUP(tbl_OrderProduct[[#This Row],[OrderID]],tbl_Order[OrderID],tbl_Order[Order Year])</f>
        <v>2018</v>
      </c>
      <c r="G1199" t="str">
        <f>_xlfn.XLOOKUP(tbl_OrderProduct[[#This Row],[OrderID]],tbl_Order[OrderID],tbl_Order[Order Month Name])</f>
        <v>Nov</v>
      </c>
      <c r="H1199" t="str">
        <f>_xlfn.XLOOKUP(tbl_OrderProduct[[#This Row],[ProductID]],tbl_Product[ProductID],tbl_Product[ProductName])</f>
        <v>Roll for Regression</v>
      </c>
      <c r="I1199" t="str">
        <f>_xlfn.XLOOKUP(tbl_OrderProduct[[#This Row],[OrderID]],tbl_Order[OrderID],tbl_Order[CustomerID])</f>
        <v>CUST1257</v>
      </c>
    </row>
    <row r="1200" spans="1:9" x14ac:dyDescent="0.4">
      <c r="A1200" t="s">
        <v>659</v>
      </c>
      <c r="B1200" t="s">
        <v>4</v>
      </c>
      <c r="C1200" t="str">
        <f>_xlfn.XLOOKUP(tbl_OrderProduct[[#This Row],[ProductID]],tbl_Product[ProductID],tbl_Product[Category])</f>
        <v>Strategy</v>
      </c>
      <c r="D1200">
        <v>1</v>
      </c>
      <c r="E1200" s="3">
        <f>_xlfn.XLOOKUP(tbl_OrderProduct[[#This Row],[ProductID]],tbl_Product[ProductID],tbl_Product[ListPrice])*tbl_OrderProduct[[#This Row],[Quantity]]</f>
        <v>34.99</v>
      </c>
      <c r="F1200">
        <f>_xlfn.XLOOKUP(tbl_OrderProduct[[#This Row],[OrderID]],tbl_Order[OrderID],tbl_Order[Order Year])</f>
        <v>2018</v>
      </c>
      <c r="G1200" t="str">
        <f>_xlfn.XLOOKUP(tbl_OrderProduct[[#This Row],[OrderID]],tbl_Order[OrderID],tbl_Order[Order Month Name])</f>
        <v>Nov</v>
      </c>
      <c r="H1200" t="str">
        <f>_xlfn.XLOOKUP(tbl_OrderProduct[[#This Row],[ProductID]],tbl_Product[ProductID],tbl_Product[ProductName])</f>
        <v>Root Cause Analysis</v>
      </c>
      <c r="I1200" t="str">
        <f>_xlfn.XLOOKUP(tbl_OrderProduct[[#This Row],[OrderID]],tbl_Order[OrderID],tbl_Order[CustomerID])</f>
        <v>CUST1257</v>
      </c>
    </row>
    <row r="1201" spans="1:9" x14ac:dyDescent="0.4">
      <c r="A1201" t="s">
        <v>659</v>
      </c>
      <c r="B1201" t="s">
        <v>138</v>
      </c>
      <c r="C1201" t="str">
        <f>_xlfn.XLOOKUP(tbl_OrderProduct[[#This Row],[ProductID]],tbl_Product[ProductID],tbl_Product[Category])</f>
        <v>Classic</v>
      </c>
      <c r="D1201">
        <v>2</v>
      </c>
      <c r="E1201" s="3">
        <f>_xlfn.XLOOKUP(tbl_OrderProduct[[#This Row],[ProductID]],tbl_Product[ProductID],tbl_Product[ListPrice])*tbl_OrderProduct[[#This Row],[Quantity]]</f>
        <v>124</v>
      </c>
      <c r="F1201">
        <f>_xlfn.XLOOKUP(tbl_OrderProduct[[#This Row],[OrderID]],tbl_Order[OrderID],tbl_Order[Order Year])</f>
        <v>2018</v>
      </c>
      <c r="G1201" t="str">
        <f>_xlfn.XLOOKUP(tbl_OrderProduct[[#This Row],[OrderID]],tbl_Order[OrderID],tbl_Order[Order Month Name])</f>
        <v>Nov</v>
      </c>
      <c r="H1201" t="str">
        <f>_xlfn.XLOOKUP(tbl_OrderProduct[[#This Row],[ProductID]],tbl_Product[ProductID],tbl_Product[ProductName])</f>
        <v>YahtSheets</v>
      </c>
      <c r="I1201" t="str">
        <f>_xlfn.XLOOKUP(tbl_OrderProduct[[#This Row],[OrderID]],tbl_Order[OrderID],tbl_Order[CustomerID])</f>
        <v>CUST1257</v>
      </c>
    </row>
    <row r="1202" spans="1:9" x14ac:dyDescent="0.4">
      <c r="A1202" t="s">
        <v>660</v>
      </c>
      <c r="B1202" t="s">
        <v>3</v>
      </c>
      <c r="C1202" t="str">
        <f>_xlfn.XLOOKUP(tbl_OrderProduct[[#This Row],[ProductID]],tbl_Product[ProductID],tbl_Product[Category])</f>
        <v>Co-op</v>
      </c>
      <c r="D1202">
        <v>1</v>
      </c>
      <c r="E1202" s="3">
        <f>_xlfn.XLOOKUP(tbl_OrderProduct[[#This Row],[ProductID]],tbl_Product[ProductID],tbl_Product[ListPrice])*tbl_OrderProduct[[#This Row],[Quantity]]</f>
        <v>34.950000000000003</v>
      </c>
      <c r="F1202">
        <f>_xlfn.XLOOKUP(tbl_OrderProduct[[#This Row],[OrderID]],tbl_Order[OrderID],tbl_Order[Order Year])</f>
        <v>2018</v>
      </c>
      <c r="G1202" t="str">
        <f>_xlfn.XLOOKUP(tbl_OrderProduct[[#This Row],[OrderID]],tbl_Order[OrderID],tbl_Order[Order Month Name])</f>
        <v>Nov</v>
      </c>
      <c r="H1202" t="str">
        <f>_xlfn.XLOOKUP(tbl_OrderProduct[[#This Row],[ProductID]],tbl_Product[ProductID],tbl_Product[ProductName])</f>
        <v>Pivot Panic!</v>
      </c>
      <c r="I1202" t="str">
        <f>_xlfn.XLOOKUP(tbl_OrderProduct[[#This Row],[OrderID]],tbl_Order[OrderID],tbl_Order[CustomerID])</f>
        <v>CUST0558</v>
      </c>
    </row>
    <row r="1203" spans="1:9" x14ac:dyDescent="0.4">
      <c r="A1203" t="s">
        <v>660</v>
      </c>
      <c r="B1203" t="s">
        <v>150</v>
      </c>
      <c r="C1203" t="str">
        <f>_xlfn.XLOOKUP(tbl_OrderProduct[[#This Row],[ProductID]],tbl_Product[ProductID],tbl_Product[Category])</f>
        <v>Party</v>
      </c>
      <c r="D1203">
        <v>2</v>
      </c>
      <c r="E1203" s="3">
        <f>_xlfn.XLOOKUP(tbl_OrderProduct[[#This Row],[ProductID]],tbl_Product[ProductID],tbl_Product[ListPrice])*tbl_OrderProduct[[#This Row],[Quantity]]</f>
        <v>70</v>
      </c>
      <c r="F1203">
        <f>_xlfn.XLOOKUP(tbl_OrderProduct[[#This Row],[OrderID]],tbl_Order[OrderID],tbl_Order[Order Year])</f>
        <v>2018</v>
      </c>
      <c r="G1203" t="str">
        <f>_xlfn.XLOOKUP(tbl_OrderProduct[[#This Row],[OrderID]],tbl_Order[OrderID],tbl_Order[Order Month Name])</f>
        <v>Nov</v>
      </c>
      <c r="H1203" t="str">
        <f>_xlfn.XLOOKUP(tbl_OrderProduct[[#This Row],[ProductID]],tbl_Product[ProductID],tbl_Product[ProductName])</f>
        <v>Data: The Resistance</v>
      </c>
      <c r="I1203" t="str">
        <f>_xlfn.XLOOKUP(tbl_OrderProduct[[#This Row],[OrderID]],tbl_Order[OrderID],tbl_Order[CustomerID])</f>
        <v>CUST0558</v>
      </c>
    </row>
    <row r="1204" spans="1:9" x14ac:dyDescent="0.4">
      <c r="A1204" t="s">
        <v>661</v>
      </c>
      <c r="B1204" t="s">
        <v>130</v>
      </c>
      <c r="C1204" t="str">
        <f>_xlfn.XLOOKUP(tbl_OrderProduct[[#This Row],[ProductID]],tbl_Product[ProductID],tbl_Product[Category])</f>
        <v>Strategy</v>
      </c>
      <c r="D1204">
        <v>1</v>
      </c>
      <c r="E1204" s="3">
        <f>_xlfn.XLOOKUP(tbl_OrderProduct[[#This Row],[ProductID]],tbl_Product[ProductID],tbl_Product[ListPrice])*tbl_OrderProduct[[#This Row],[Quantity]]</f>
        <v>15.5</v>
      </c>
      <c r="F1204">
        <f>_xlfn.XLOOKUP(tbl_OrderProduct[[#This Row],[OrderID]],tbl_Order[OrderID],tbl_Order[Order Year])</f>
        <v>2018</v>
      </c>
      <c r="G1204" t="str">
        <f>_xlfn.XLOOKUP(tbl_OrderProduct[[#This Row],[OrderID]],tbl_Order[OrderID],tbl_Order[Order Month Name])</f>
        <v>Nov</v>
      </c>
      <c r="H1204" t="str">
        <f>_xlfn.XLOOKUP(tbl_OrderProduct[[#This Row],[ProductID]],tbl_Product[ProductID],tbl_Product[ProductName])</f>
        <v>Brass: Budget</v>
      </c>
      <c r="I1204" t="str">
        <f>_xlfn.XLOOKUP(tbl_OrderProduct[[#This Row],[OrderID]],tbl_Order[OrderID],tbl_Order[CustomerID])</f>
        <v>CUST1286</v>
      </c>
    </row>
    <row r="1205" spans="1:9" x14ac:dyDescent="0.4">
      <c r="A1205" t="s">
        <v>661</v>
      </c>
      <c r="B1205" t="s">
        <v>163</v>
      </c>
      <c r="C1205" t="str">
        <f>_xlfn.XLOOKUP(tbl_OrderProduct[[#This Row],[ProductID]],tbl_Product[ProductID],tbl_Product[Category])</f>
        <v>Party</v>
      </c>
      <c r="D1205">
        <v>1</v>
      </c>
      <c r="E1205" s="3">
        <f>_xlfn.XLOOKUP(tbl_OrderProduct[[#This Row],[ProductID]],tbl_Product[ProductID],tbl_Product[ListPrice])*tbl_OrderProduct[[#This Row],[Quantity]]</f>
        <v>38</v>
      </c>
      <c r="F1205">
        <f>_xlfn.XLOOKUP(tbl_OrderProduct[[#This Row],[OrderID]],tbl_Order[OrderID],tbl_Order[Order Year])</f>
        <v>2018</v>
      </c>
      <c r="G1205" t="str">
        <f>_xlfn.XLOOKUP(tbl_OrderProduct[[#This Row],[OrderID]],tbl_Order[OrderID],tbl_Order[Order Month Name])</f>
        <v>Nov</v>
      </c>
      <c r="H1205" t="str">
        <f>_xlfn.XLOOKUP(tbl_OrderProduct[[#This Row],[ProductID]],tbl_Product[ProductID],tbl_Product[ProductName])</f>
        <v>Charts Against Humanity</v>
      </c>
      <c r="I1205" t="str">
        <f>_xlfn.XLOOKUP(tbl_OrderProduct[[#This Row],[OrderID]],tbl_Order[OrderID],tbl_Order[CustomerID])</f>
        <v>CUST1286</v>
      </c>
    </row>
    <row r="1206" spans="1:9" x14ac:dyDescent="0.4">
      <c r="A1206" t="s">
        <v>661</v>
      </c>
      <c r="B1206" t="s">
        <v>132</v>
      </c>
      <c r="C1206" t="str">
        <f>_xlfn.XLOOKUP(tbl_OrderProduct[[#This Row],[ProductID]],tbl_Product[ProductID],tbl_Product[Category])</f>
        <v>Strategy</v>
      </c>
      <c r="D1206">
        <v>1</v>
      </c>
      <c r="E1206" s="3">
        <f>_xlfn.XLOOKUP(tbl_OrderProduct[[#This Row],[ProductID]],tbl_Product[ProductID],tbl_Product[ListPrice])*tbl_OrderProduct[[#This Row],[Quantity]]</f>
        <v>16.5</v>
      </c>
      <c r="F1206">
        <f>_xlfn.XLOOKUP(tbl_OrderProduct[[#This Row],[OrderID]],tbl_Order[OrderID],tbl_Order[Order Year])</f>
        <v>2018</v>
      </c>
      <c r="G1206" t="str">
        <f>_xlfn.XLOOKUP(tbl_OrderProduct[[#This Row],[OrderID]],tbl_Order[OrderID],tbl_Order[Order Month Name])</f>
        <v>Nov</v>
      </c>
      <c r="H1206" t="str">
        <f>_xlfn.XLOOKUP(tbl_OrderProduct[[#This Row],[ProductID]],tbl_Product[ProductID],tbl_Product[ProductName])</f>
        <v>Pax Excel</v>
      </c>
      <c r="I1206" t="str">
        <f>_xlfn.XLOOKUP(tbl_OrderProduct[[#This Row],[OrderID]],tbl_Order[OrderID],tbl_Order[CustomerID])</f>
        <v>CUST1286</v>
      </c>
    </row>
    <row r="1207" spans="1:9" x14ac:dyDescent="0.4">
      <c r="A1207" t="s">
        <v>661</v>
      </c>
      <c r="B1207" t="s">
        <v>153</v>
      </c>
      <c r="C1207" t="str">
        <f>_xlfn.XLOOKUP(tbl_OrderProduct[[#This Row],[ProductID]],tbl_Product[ProductID],tbl_Product[Category])</f>
        <v>Strategy</v>
      </c>
      <c r="D1207">
        <v>2</v>
      </c>
      <c r="E1207" s="3">
        <f>_xlfn.XLOOKUP(tbl_OrderProduct[[#This Row],[ProductID]],tbl_Product[ProductID],tbl_Product[ListPrice])*tbl_OrderProduct[[#This Row],[Quantity]]</f>
        <v>75.900000000000006</v>
      </c>
      <c r="F1207">
        <f>_xlfn.XLOOKUP(tbl_OrderProduct[[#This Row],[OrderID]],tbl_Order[OrderID],tbl_Order[Order Year])</f>
        <v>2018</v>
      </c>
      <c r="G1207" t="str">
        <f>_xlfn.XLOOKUP(tbl_OrderProduct[[#This Row],[OrderID]],tbl_Order[OrderID],tbl_Order[Order Month Name])</f>
        <v>Nov</v>
      </c>
      <c r="H1207" t="str">
        <f>_xlfn.XLOOKUP(tbl_OrderProduct[[#This Row],[ProductID]],tbl_Product[ProductID],tbl_Product[ProductName])</f>
        <v>Sheetstorm</v>
      </c>
      <c r="I1207" t="str">
        <f>_xlfn.XLOOKUP(tbl_OrderProduct[[#This Row],[OrderID]],tbl_Order[OrderID],tbl_Order[CustomerID])</f>
        <v>CUST1286</v>
      </c>
    </row>
    <row r="1208" spans="1:9" x14ac:dyDescent="0.4">
      <c r="A1208" t="s">
        <v>661</v>
      </c>
      <c r="B1208" t="s">
        <v>6</v>
      </c>
      <c r="C1208" t="str">
        <f>_xlfn.XLOOKUP(tbl_OrderProduct[[#This Row],[ProductID]],tbl_Product[ProductID],tbl_Product[Category])</f>
        <v>Adventure</v>
      </c>
      <c r="D1208">
        <v>1</v>
      </c>
      <c r="E1208" s="3">
        <f>_xlfn.XLOOKUP(tbl_OrderProduct[[#This Row],[ProductID]],tbl_Product[ProductID],tbl_Product[ListPrice])*tbl_OrderProduct[[#This Row],[Quantity]]</f>
        <v>17</v>
      </c>
      <c r="F1208">
        <f>_xlfn.XLOOKUP(tbl_OrderProduct[[#This Row],[OrderID]],tbl_Order[OrderID],tbl_Order[Order Year])</f>
        <v>2018</v>
      </c>
      <c r="G1208" t="str">
        <f>_xlfn.XLOOKUP(tbl_OrderProduct[[#This Row],[OrderID]],tbl_Order[OrderID],tbl_Order[Order Month Name])</f>
        <v>Nov</v>
      </c>
      <c r="H1208" t="str">
        <f>_xlfn.XLOOKUP(tbl_OrderProduct[[#This Row],[ProductID]],tbl_Product[ProductID],tbl_Product[ProductName])</f>
        <v>Pivot &amp; Paper</v>
      </c>
      <c r="I1208" t="str">
        <f>_xlfn.XLOOKUP(tbl_OrderProduct[[#This Row],[OrderID]],tbl_Order[OrderID],tbl_Order[CustomerID])</f>
        <v>CUST1286</v>
      </c>
    </row>
    <row r="1209" spans="1:9" x14ac:dyDescent="0.4">
      <c r="A1209" t="s">
        <v>662</v>
      </c>
      <c r="B1209" t="s">
        <v>163</v>
      </c>
      <c r="C1209" t="str">
        <f>_xlfn.XLOOKUP(tbl_OrderProduct[[#This Row],[ProductID]],tbl_Product[ProductID],tbl_Product[Category])</f>
        <v>Party</v>
      </c>
      <c r="D1209">
        <v>1</v>
      </c>
      <c r="E1209" s="3">
        <f>_xlfn.XLOOKUP(tbl_OrderProduct[[#This Row],[ProductID]],tbl_Product[ProductID],tbl_Product[ListPrice])*tbl_OrderProduct[[#This Row],[Quantity]]</f>
        <v>38</v>
      </c>
      <c r="F1209">
        <f>_xlfn.XLOOKUP(tbl_OrderProduct[[#This Row],[OrderID]],tbl_Order[OrderID],tbl_Order[Order Year])</f>
        <v>2018</v>
      </c>
      <c r="G1209" t="str">
        <f>_xlfn.XLOOKUP(tbl_OrderProduct[[#This Row],[OrderID]],tbl_Order[OrderID],tbl_Order[Order Month Name])</f>
        <v>Nov</v>
      </c>
      <c r="H1209" t="str">
        <f>_xlfn.XLOOKUP(tbl_OrderProduct[[#This Row],[ProductID]],tbl_Product[ProductID],tbl_Product[ProductName])</f>
        <v>Charts Against Humanity</v>
      </c>
      <c r="I1209" t="str">
        <f>_xlfn.XLOOKUP(tbl_OrderProduct[[#This Row],[OrderID]],tbl_Order[OrderID],tbl_Order[CustomerID])</f>
        <v>CUST0712</v>
      </c>
    </row>
    <row r="1210" spans="1:9" x14ac:dyDescent="0.4">
      <c r="A1210" t="s">
        <v>663</v>
      </c>
      <c r="B1210" t="s">
        <v>152</v>
      </c>
      <c r="C1210" t="str">
        <f>_xlfn.XLOOKUP(tbl_OrderProduct[[#This Row],[ProductID]],tbl_Product[ProductID],tbl_Product[Category])</f>
        <v>Party</v>
      </c>
      <c r="D1210">
        <v>1</v>
      </c>
      <c r="E1210" s="3">
        <f>_xlfn.XLOOKUP(tbl_OrderProduct[[#This Row],[ProductID]],tbl_Product[ProductID],tbl_Product[ListPrice])*tbl_OrderProduct[[#This Row],[Quantity]]</f>
        <v>59.95</v>
      </c>
      <c r="F1210">
        <f>_xlfn.XLOOKUP(tbl_OrderProduct[[#This Row],[OrderID]],tbl_Order[OrderID],tbl_Order[Order Year])</f>
        <v>2018</v>
      </c>
      <c r="G1210" t="str">
        <f>_xlfn.XLOOKUP(tbl_OrderProduct[[#This Row],[OrderID]],tbl_Order[OrderID],tbl_Order[Order Month Name])</f>
        <v>Nov</v>
      </c>
      <c r="H1210" t="str">
        <f>_xlfn.XLOOKUP(tbl_OrderProduct[[#This Row],[ProductID]],tbl_Product[ProductID],tbl_Product[ProductName])</f>
        <v>Formulate!</v>
      </c>
      <c r="I1210" t="str">
        <f>_xlfn.XLOOKUP(tbl_OrderProduct[[#This Row],[OrderID]],tbl_Order[OrderID],tbl_Order[CustomerID])</f>
        <v>CUST0854</v>
      </c>
    </row>
    <row r="1211" spans="1:9" x14ac:dyDescent="0.4">
      <c r="A1211" t="s">
        <v>664</v>
      </c>
      <c r="B1211" t="s">
        <v>149</v>
      </c>
      <c r="C1211" t="str">
        <f>_xlfn.XLOOKUP(tbl_OrderProduct[[#This Row],[ProductID]],tbl_Product[ProductID],tbl_Product[Category])</f>
        <v>Co-op</v>
      </c>
      <c r="D1211">
        <v>1</v>
      </c>
      <c r="E1211" s="3">
        <f>_xlfn.XLOOKUP(tbl_OrderProduct[[#This Row],[ProductID]],tbl_Product[ProductID],tbl_Product[ListPrice])*tbl_OrderProduct[[#This Row],[Quantity]]</f>
        <v>20.99</v>
      </c>
      <c r="F1211">
        <f>_xlfn.XLOOKUP(tbl_OrderProduct[[#This Row],[OrderID]],tbl_Order[OrderID],tbl_Order[Order Year])</f>
        <v>2018</v>
      </c>
      <c r="G1211" t="str">
        <f>_xlfn.XLOOKUP(tbl_OrderProduct[[#This Row],[OrderID]],tbl_Order[OrderID],tbl_Order[Order Month Name])</f>
        <v>Nov</v>
      </c>
      <c r="H1211" t="str">
        <f>_xlfn.XLOOKUP(tbl_OrderProduct[[#This Row],[ProductID]],tbl_Product[ProductID],tbl_Product[ProductName])</f>
        <v>Pandemic: #REF! Outbreak</v>
      </c>
      <c r="I1211" t="str">
        <f>_xlfn.XLOOKUP(tbl_OrderProduct[[#This Row],[OrderID]],tbl_Order[OrderID],tbl_Order[CustomerID])</f>
        <v>CUST0759</v>
      </c>
    </row>
    <row r="1212" spans="1:9" x14ac:dyDescent="0.4">
      <c r="A1212" t="s">
        <v>665</v>
      </c>
      <c r="B1212" t="s">
        <v>3</v>
      </c>
      <c r="C1212" t="str">
        <f>_xlfn.XLOOKUP(tbl_OrderProduct[[#This Row],[ProductID]],tbl_Product[ProductID],tbl_Product[Category])</f>
        <v>Co-op</v>
      </c>
      <c r="D1212">
        <v>1</v>
      </c>
      <c r="E1212" s="3">
        <f>_xlfn.XLOOKUP(tbl_OrderProduct[[#This Row],[ProductID]],tbl_Product[ProductID],tbl_Product[ListPrice])*tbl_OrderProduct[[#This Row],[Quantity]]</f>
        <v>34.950000000000003</v>
      </c>
      <c r="F1212">
        <f>_xlfn.XLOOKUP(tbl_OrderProduct[[#This Row],[OrderID]],tbl_Order[OrderID],tbl_Order[Order Year])</f>
        <v>2018</v>
      </c>
      <c r="G1212" t="str">
        <f>_xlfn.XLOOKUP(tbl_OrderProduct[[#This Row],[OrderID]],tbl_Order[OrderID],tbl_Order[Order Month Name])</f>
        <v>Nov</v>
      </c>
      <c r="H1212" t="str">
        <f>_xlfn.XLOOKUP(tbl_OrderProduct[[#This Row],[ProductID]],tbl_Product[ProductID],tbl_Product[ProductName])</f>
        <v>Pivot Panic!</v>
      </c>
      <c r="I1212" t="str">
        <f>_xlfn.XLOOKUP(tbl_OrderProduct[[#This Row],[OrderID]],tbl_Order[OrderID],tbl_Order[CustomerID])</f>
        <v>CUST1119</v>
      </c>
    </row>
    <row r="1213" spans="1:9" x14ac:dyDescent="0.4">
      <c r="A1213" t="s">
        <v>666</v>
      </c>
      <c r="B1213" t="s">
        <v>150</v>
      </c>
      <c r="C1213" t="str">
        <f>_xlfn.XLOOKUP(tbl_OrderProduct[[#This Row],[ProductID]],tbl_Product[ProductID],tbl_Product[Category])</f>
        <v>Party</v>
      </c>
      <c r="D1213">
        <v>1</v>
      </c>
      <c r="E1213" s="3">
        <f>_xlfn.XLOOKUP(tbl_OrderProduct[[#This Row],[ProductID]],tbl_Product[ProductID],tbl_Product[ListPrice])*tbl_OrderProduct[[#This Row],[Quantity]]</f>
        <v>35</v>
      </c>
      <c r="F1213">
        <f>_xlfn.XLOOKUP(tbl_OrderProduct[[#This Row],[OrderID]],tbl_Order[OrderID],tbl_Order[Order Year])</f>
        <v>2018</v>
      </c>
      <c r="G1213" t="str">
        <f>_xlfn.XLOOKUP(tbl_OrderProduct[[#This Row],[OrderID]],tbl_Order[OrderID],tbl_Order[Order Month Name])</f>
        <v>Nov</v>
      </c>
      <c r="H1213" t="str">
        <f>_xlfn.XLOOKUP(tbl_OrderProduct[[#This Row],[ProductID]],tbl_Product[ProductID],tbl_Product[ProductName])</f>
        <v>Data: The Resistance</v>
      </c>
      <c r="I1213" t="str">
        <f>_xlfn.XLOOKUP(tbl_OrderProduct[[#This Row],[OrderID]],tbl_Order[OrderID],tbl_Order[CustomerID])</f>
        <v>CUST0824</v>
      </c>
    </row>
    <row r="1214" spans="1:9" x14ac:dyDescent="0.4">
      <c r="A1214" t="s">
        <v>667</v>
      </c>
      <c r="B1214" t="s">
        <v>159</v>
      </c>
      <c r="C1214" t="str">
        <f>_xlfn.XLOOKUP(tbl_OrderProduct[[#This Row],[ProductID]],tbl_Product[ProductID],tbl_Product[Category])</f>
        <v>Strategy</v>
      </c>
      <c r="D1214">
        <v>1</v>
      </c>
      <c r="E1214" s="3">
        <f>_xlfn.XLOOKUP(tbl_OrderProduct[[#This Row],[ProductID]],tbl_Product[ProductID],tbl_Product[ListPrice])*tbl_OrderProduct[[#This Row],[Quantity]]</f>
        <v>58</v>
      </c>
      <c r="F1214">
        <f>_xlfn.XLOOKUP(tbl_OrderProduct[[#This Row],[OrderID]],tbl_Order[OrderID],tbl_Order[Order Year])</f>
        <v>2018</v>
      </c>
      <c r="G1214" t="str">
        <f>_xlfn.XLOOKUP(tbl_OrderProduct[[#This Row],[OrderID]],tbl_Order[OrderID],tbl_Order[Order Month Name])</f>
        <v>Nov</v>
      </c>
      <c r="H1214" t="str">
        <f>_xlfn.XLOOKUP(tbl_OrderProduct[[#This Row],[ProductID]],tbl_Product[ProductID],tbl_Product[ProductName])</f>
        <v>Welcome To … The Dashboard</v>
      </c>
      <c r="I1214" t="str">
        <f>_xlfn.XLOOKUP(tbl_OrderProduct[[#This Row],[OrderID]],tbl_Order[OrderID],tbl_Order[CustomerID])</f>
        <v>CUST0783</v>
      </c>
    </row>
    <row r="1215" spans="1:9" x14ac:dyDescent="0.4">
      <c r="A1215" t="s">
        <v>667</v>
      </c>
      <c r="B1215" t="s">
        <v>137</v>
      </c>
      <c r="C1215" t="str">
        <f>_xlfn.XLOOKUP(tbl_OrderProduct[[#This Row],[ProductID]],tbl_Product[ProductID],tbl_Product[Category])</f>
        <v>Classic</v>
      </c>
      <c r="D1215">
        <v>1</v>
      </c>
      <c r="E1215" s="3">
        <f>_xlfn.XLOOKUP(tbl_OrderProduct[[#This Row],[ProductID]],tbl_Product[ProductID],tbl_Product[ListPrice])*tbl_OrderProduct[[#This Row],[Quantity]]</f>
        <v>70.989999999999995</v>
      </c>
      <c r="F1215">
        <f>_xlfn.XLOOKUP(tbl_OrderProduct[[#This Row],[OrderID]],tbl_Order[OrderID],tbl_Order[Order Year])</f>
        <v>2018</v>
      </c>
      <c r="G1215" t="str">
        <f>_xlfn.XLOOKUP(tbl_OrderProduct[[#This Row],[OrderID]],tbl_Order[OrderID],tbl_Order[Order Month Name])</f>
        <v>Nov</v>
      </c>
      <c r="H1215" t="str">
        <f>_xlfn.XLOOKUP(tbl_OrderProduct[[#This Row],[ProductID]],tbl_Product[ProductID],tbl_Product[ProductName])</f>
        <v>Ticket to Ride: Financial Express</v>
      </c>
      <c r="I1215" t="str">
        <f>_xlfn.XLOOKUP(tbl_OrderProduct[[#This Row],[OrderID]],tbl_Order[OrderID],tbl_Order[CustomerID])</f>
        <v>CUST0783</v>
      </c>
    </row>
    <row r="1216" spans="1:9" x14ac:dyDescent="0.4">
      <c r="A1216" t="s">
        <v>668</v>
      </c>
      <c r="B1216" t="s">
        <v>162</v>
      </c>
      <c r="C1216" t="str">
        <f>_xlfn.XLOOKUP(tbl_OrderProduct[[#This Row],[ProductID]],tbl_Product[ProductID],tbl_Product[Category])</f>
        <v>Strategy</v>
      </c>
      <c r="D1216">
        <v>1</v>
      </c>
      <c r="E1216" s="3">
        <f>_xlfn.XLOOKUP(tbl_OrderProduct[[#This Row],[ProductID]],tbl_Product[ProductID],tbl_Product[ListPrice])*tbl_OrderProduct[[#This Row],[Quantity]]</f>
        <v>17.5</v>
      </c>
      <c r="F1216">
        <f>_xlfn.XLOOKUP(tbl_OrderProduct[[#This Row],[OrderID]],tbl_Order[OrderID],tbl_Order[Order Year])</f>
        <v>2018</v>
      </c>
      <c r="G1216" t="str">
        <f>_xlfn.XLOOKUP(tbl_OrderProduct[[#This Row],[OrderID]],tbl_Order[OrderID],tbl_Order[Order Month Name])</f>
        <v>Nov</v>
      </c>
      <c r="H1216" t="str">
        <f>_xlfn.XLOOKUP(tbl_OrderProduct[[#This Row],[ProductID]],tbl_Product[ProductID],tbl_Product[ProductName])</f>
        <v>Spreadsheet Legacy</v>
      </c>
      <c r="I1216" t="str">
        <f>_xlfn.XLOOKUP(tbl_OrderProduct[[#This Row],[OrderID]],tbl_Order[OrderID],tbl_Order[CustomerID])</f>
        <v>CUST0393</v>
      </c>
    </row>
    <row r="1217" spans="1:9" x14ac:dyDescent="0.4">
      <c r="A1217" t="s">
        <v>668</v>
      </c>
      <c r="B1217" t="s">
        <v>133</v>
      </c>
      <c r="C1217" t="str">
        <f>_xlfn.XLOOKUP(tbl_OrderProduct[[#This Row],[ProductID]],tbl_Product[ProductID],tbl_Product[Category])</f>
        <v>Adventure</v>
      </c>
      <c r="D1217">
        <v>1</v>
      </c>
      <c r="E1217" s="3">
        <f>_xlfn.XLOOKUP(tbl_OrderProduct[[#This Row],[ProductID]],tbl_Product[ProductID],tbl_Product[ListPrice])*tbl_OrderProduct[[#This Row],[Quantity]]</f>
        <v>23.95</v>
      </c>
      <c r="F1217">
        <f>_xlfn.XLOOKUP(tbl_OrderProduct[[#This Row],[OrderID]],tbl_Order[OrderID],tbl_Order[Order Year])</f>
        <v>2018</v>
      </c>
      <c r="G1217" t="str">
        <f>_xlfn.XLOOKUP(tbl_OrderProduct[[#This Row],[OrderID]],tbl_Order[OrderID],tbl_Order[Order Month Name])</f>
        <v>Nov</v>
      </c>
      <c r="H1217" t="str">
        <f>_xlfn.XLOOKUP(tbl_OrderProduct[[#This Row],[ProductID]],tbl_Product[ProductID],tbl_Product[ProductName])</f>
        <v>DataCraft: Fields &amp; Measures</v>
      </c>
      <c r="I1217" t="str">
        <f>_xlfn.XLOOKUP(tbl_OrderProduct[[#This Row],[OrderID]],tbl_Order[OrderID],tbl_Order[CustomerID])</f>
        <v>CUST0393</v>
      </c>
    </row>
    <row r="1218" spans="1:9" x14ac:dyDescent="0.4">
      <c r="A1218" t="s">
        <v>669</v>
      </c>
      <c r="B1218" t="s">
        <v>10</v>
      </c>
      <c r="C1218" t="str">
        <f>_xlfn.XLOOKUP(tbl_OrderProduct[[#This Row],[ProductID]],tbl_Product[ProductID],tbl_Product[Category])</f>
        <v>Party</v>
      </c>
      <c r="D1218">
        <v>1</v>
      </c>
      <c r="E1218" s="3">
        <f>_xlfn.XLOOKUP(tbl_OrderProduct[[#This Row],[ProductID]],tbl_Product[ProductID],tbl_Product[ListPrice])*tbl_OrderProduct[[#This Row],[Quantity]]</f>
        <v>49</v>
      </c>
      <c r="F1218">
        <f>_xlfn.XLOOKUP(tbl_OrderProduct[[#This Row],[OrderID]],tbl_Order[OrderID],tbl_Order[Order Year])</f>
        <v>2018</v>
      </c>
      <c r="G1218" t="str">
        <f>_xlfn.XLOOKUP(tbl_OrderProduct[[#This Row],[OrderID]],tbl_Order[OrderID],tbl_Order[Order Month Name])</f>
        <v>Nov</v>
      </c>
      <c r="H1218" t="str">
        <f>_xlfn.XLOOKUP(tbl_OrderProduct[[#This Row],[ProductID]],tbl_Product[ProductID],tbl_Product[ProductName])</f>
        <v>Pivot or Perish</v>
      </c>
      <c r="I1218" t="str">
        <f>_xlfn.XLOOKUP(tbl_OrderProduct[[#This Row],[OrderID]],tbl_Order[OrderID],tbl_Order[CustomerID])</f>
        <v>CUST0120</v>
      </c>
    </row>
    <row r="1219" spans="1:9" x14ac:dyDescent="0.4">
      <c r="A1219" t="s">
        <v>669</v>
      </c>
      <c r="B1219" t="s">
        <v>136</v>
      </c>
      <c r="C1219" t="str">
        <f>_xlfn.XLOOKUP(tbl_OrderProduct[[#This Row],[ProductID]],tbl_Product[ProductID],tbl_Product[Category])</f>
        <v>Party</v>
      </c>
      <c r="D1219">
        <v>1</v>
      </c>
      <c r="E1219" s="3">
        <f>_xlfn.XLOOKUP(tbl_OrderProduct[[#This Row],[ProductID]],tbl_Product[ProductID],tbl_Product[ListPrice])*tbl_OrderProduct[[#This Row],[Quantity]]</f>
        <v>33</v>
      </c>
      <c r="F1219">
        <f>_xlfn.XLOOKUP(tbl_OrderProduct[[#This Row],[OrderID]],tbl_Order[OrderID],tbl_Order[Order Year])</f>
        <v>2018</v>
      </c>
      <c r="G1219" t="str">
        <f>_xlfn.XLOOKUP(tbl_OrderProduct[[#This Row],[OrderID]],tbl_Order[OrderID],tbl_Order[Order Month Name])</f>
        <v>Nov</v>
      </c>
      <c r="H1219" t="str">
        <f>_xlfn.XLOOKUP(tbl_OrderProduct[[#This Row],[ProductID]],tbl_Product[ProductID],tbl_Product[ProductName])</f>
        <v>Don't Split the Data</v>
      </c>
      <c r="I1219" t="str">
        <f>_xlfn.XLOOKUP(tbl_OrderProduct[[#This Row],[OrderID]],tbl_Order[OrderID],tbl_Order[CustomerID])</f>
        <v>CUST0120</v>
      </c>
    </row>
    <row r="1220" spans="1:9" x14ac:dyDescent="0.4">
      <c r="A1220" t="s">
        <v>670</v>
      </c>
      <c r="B1220" t="s">
        <v>139</v>
      </c>
      <c r="C1220" t="str">
        <f>_xlfn.XLOOKUP(tbl_OrderProduct[[#This Row],[ProductID]],tbl_Product[ProductID],tbl_Product[Category])</f>
        <v>Strategy</v>
      </c>
      <c r="D1220">
        <v>1</v>
      </c>
      <c r="E1220" s="3">
        <f>_xlfn.XLOOKUP(tbl_OrderProduct[[#This Row],[ProductID]],tbl_Product[ProductID],tbl_Product[ListPrice])*tbl_OrderProduct[[#This Row],[Quantity]]</f>
        <v>54.99</v>
      </c>
      <c r="F1220">
        <f>_xlfn.XLOOKUP(tbl_OrderProduct[[#This Row],[OrderID]],tbl_Order[OrderID],tbl_Order[Order Year])</f>
        <v>2018</v>
      </c>
      <c r="G1220" t="str">
        <f>_xlfn.XLOOKUP(tbl_OrderProduct[[#This Row],[OrderID]],tbl_Order[OrderID],tbl_Order[Order Month Name])</f>
        <v>Dec</v>
      </c>
      <c r="H1220" t="str">
        <f>_xlfn.XLOOKUP(tbl_OrderProduct[[#This Row],[ProductID]],tbl_Product[ProductID],tbl_Product[ProductName])</f>
        <v>Azul: Pie Chart Edition</v>
      </c>
      <c r="I1220" t="str">
        <f>_xlfn.XLOOKUP(tbl_OrderProduct[[#This Row],[OrderID]],tbl_Order[OrderID],tbl_Order[CustomerID])</f>
        <v>CUST1060</v>
      </c>
    </row>
    <row r="1221" spans="1:9" x14ac:dyDescent="0.4">
      <c r="A1221" t="s">
        <v>670</v>
      </c>
      <c r="B1221" t="s">
        <v>9</v>
      </c>
      <c r="C1221" t="str">
        <f>_xlfn.XLOOKUP(tbl_OrderProduct[[#This Row],[ProductID]],tbl_Product[ProductID],tbl_Product[Category])</f>
        <v>Strategy</v>
      </c>
      <c r="D1221">
        <v>1</v>
      </c>
      <c r="E1221" s="3">
        <f>_xlfn.XLOOKUP(tbl_OrderProduct[[#This Row],[ProductID]],tbl_Product[ProductID],tbl_Product[ListPrice])*tbl_OrderProduct[[#This Row],[Quantity]]</f>
        <v>73.95</v>
      </c>
      <c r="F1221">
        <f>_xlfn.XLOOKUP(tbl_OrderProduct[[#This Row],[OrderID]],tbl_Order[OrderID],tbl_Order[Order Year])</f>
        <v>2018</v>
      </c>
      <c r="G1221" t="str">
        <f>_xlfn.XLOOKUP(tbl_OrderProduct[[#This Row],[OrderID]],tbl_Order[OrderID],tbl_Order[Order Month Name])</f>
        <v>Dec</v>
      </c>
      <c r="H1221" t="str">
        <f>_xlfn.XLOOKUP(tbl_OrderProduct[[#This Row],[ProductID]],tbl_Product[ProductID],tbl_Product[ProductName])</f>
        <v>Tiny Epic Formulas</v>
      </c>
      <c r="I1221" t="str">
        <f>_xlfn.XLOOKUP(tbl_OrderProduct[[#This Row],[OrderID]],tbl_Order[OrderID],tbl_Order[CustomerID])</f>
        <v>CUST1060</v>
      </c>
    </row>
    <row r="1222" spans="1:9" x14ac:dyDescent="0.4">
      <c r="A1222" t="s">
        <v>671</v>
      </c>
      <c r="B1222" t="s">
        <v>3</v>
      </c>
      <c r="C1222" t="str">
        <f>_xlfn.XLOOKUP(tbl_OrderProduct[[#This Row],[ProductID]],tbl_Product[ProductID],tbl_Product[Category])</f>
        <v>Co-op</v>
      </c>
      <c r="D1222">
        <v>1</v>
      </c>
      <c r="E1222" s="3">
        <f>_xlfn.XLOOKUP(tbl_OrderProduct[[#This Row],[ProductID]],tbl_Product[ProductID],tbl_Product[ListPrice])*tbl_OrderProduct[[#This Row],[Quantity]]</f>
        <v>34.950000000000003</v>
      </c>
      <c r="F1222">
        <f>_xlfn.XLOOKUP(tbl_OrderProduct[[#This Row],[OrderID]],tbl_Order[OrderID],tbl_Order[Order Year])</f>
        <v>2018</v>
      </c>
      <c r="G1222" t="str">
        <f>_xlfn.XLOOKUP(tbl_OrderProduct[[#This Row],[OrderID]],tbl_Order[OrderID],tbl_Order[Order Month Name])</f>
        <v>Dec</v>
      </c>
      <c r="H1222" t="str">
        <f>_xlfn.XLOOKUP(tbl_OrderProduct[[#This Row],[ProductID]],tbl_Product[ProductID],tbl_Product[ProductName])</f>
        <v>Pivot Panic!</v>
      </c>
      <c r="I1222" t="str">
        <f>_xlfn.XLOOKUP(tbl_OrderProduct[[#This Row],[OrderID]],tbl_Order[OrderID],tbl_Order[CustomerID])</f>
        <v>CUST1035</v>
      </c>
    </row>
    <row r="1223" spans="1:9" x14ac:dyDescent="0.4">
      <c r="A1223" t="s">
        <v>672</v>
      </c>
      <c r="B1223" t="s">
        <v>142</v>
      </c>
      <c r="C1223" t="str">
        <f>_xlfn.XLOOKUP(tbl_OrderProduct[[#This Row],[ProductID]],tbl_Product[ProductID],tbl_Product[Category])</f>
        <v>Classic</v>
      </c>
      <c r="D1223">
        <v>3</v>
      </c>
      <c r="E1223" s="3">
        <f>_xlfn.XLOOKUP(tbl_OrderProduct[[#This Row],[ProductID]],tbl_Product[ProductID],tbl_Product[ListPrice])*tbl_OrderProduct[[#This Row],[Quantity]]</f>
        <v>148.47</v>
      </c>
      <c r="F1223">
        <f>_xlfn.XLOOKUP(tbl_OrderProduct[[#This Row],[OrderID]],tbl_Order[OrderID],tbl_Order[Order Year])</f>
        <v>2018</v>
      </c>
      <c r="G1223" t="str">
        <f>_xlfn.XLOOKUP(tbl_OrderProduct[[#This Row],[OrderID]],tbl_Order[OrderID],tbl_Order[Order Month Name])</f>
        <v>Dec</v>
      </c>
      <c r="H1223" t="str">
        <f>_xlfn.XLOOKUP(tbl_OrderProduct[[#This Row],[ProductID]],tbl_Product[ProductID],tbl_Product[ProductName])</f>
        <v>Don't Wake the Stakeholders</v>
      </c>
      <c r="I1223" t="str">
        <f>_xlfn.XLOOKUP(tbl_OrderProduct[[#This Row],[OrderID]],tbl_Order[OrderID],tbl_Order[CustomerID])</f>
        <v>CUST0987</v>
      </c>
    </row>
    <row r="1224" spans="1:9" x14ac:dyDescent="0.4">
      <c r="A1224" t="s">
        <v>672</v>
      </c>
      <c r="B1224" t="s">
        <v>144</v>
      </c>
      <c r="C1224" t="str">
        <f>_xlfn.XLOOKUP(tbl_OrderProduct[[#This Row],[ProductID]],tbl_Product[ProductID],tbl_Product[Category])</f>
        <v>Strategy</v>
      </c>
      <c r="D1224">
        <v>2</v>
      </c>
      <c r="E1224" s="3">
        <f>_xlfn.XLOOKUP(tbl_OrderProduct[[#This Row],[ProductID]],tbl_Product[ProductID],tbl_Product[ListPrice])*tbl_OrderProduct[[#This Row],[Quantity]]</f>
        <v>129.9</v>
      </c>
      <c r="F1224">
        <f>_xlfn.XLOOKUP(tbl_OrderProduct[[#This Row],[OrderID]],tbl_Order[OrderID],tbl_Order[Order Year])</f>
        <v>2018</v>
      </c>
      <c r="G1224" t="str">
        <f>_xlfn.XLOOKUP(tbl_OrderProduct[[#This Row],[OrderID]],tbl_Order[OrderID],tbl_Order[Order Month Name])</f>
        <v>Dec</v>
      </c>
      <c r="H1224" t="str">
        <f>_xlfn.XLOOKUP(tbl_OrderProduct[[#This Row],[ProductID]],tbl_Product[ProductID],tbl_Product[ProductName])</f>
        <v>Between Two Spreadsheets</v>
      </c>
      <c r="I1224" t="str">
        <f>_xlfn.XLOOKUP(tbl_OrderProduct[[#This Row],[OrderID]],tbl_Order[OrderID],tbl_Order[CustomerID])</f>
        <v>CUST0987</v>
      </c>
    </row>
    <row r="1225" spans="1:9" x14ac:dyDescent="0.4">
      <c r="A1225" t="s">
        <v>672</v>
      </c>
      <c r="B1225" t="s">
        <v>4</v>
      </c>
      <c r="C1225" t="str">
        <f>_xlfn.XLOOKUP(tbl_OrderProduct[[#This Row],[ProductID]],tbl_Product[ProductID],tbl_Product[Category])</f>
        <v>Strategy</v>
      </c>
      <c r="D1225">
        <v>1</v>
      </c>
      <c r="E1225" s="3">
        <f>_xlfn.XLOOKUP(tbl_OrderProduct[[#This Row],[ProductID]],tbl_Product[ProductID],tbl_Product[ListPrice])*tbl_OrderProduct[[#This Row],[Quantity]]</f>
        <v>34.99</v>
      </c>
      <c r="F1225">
        <f>_xlfn.XLOOKUP(tbl_OrderProduct[[#This Row],[OrderID]],tbl_Order[OrderID],tbl_Order[Order Year])</f>
        <v>2018</v>
      </c>
      <c r="G1225" t="str">
        <f>_xlfn.XLOOKUP(tbl_OrderProduct[[#This Row],[OrderID]],tbl_Order[OrderID],tbl_Order[Order Month Name])</f>
        <v>Dec</v>
      </c>
      <c r="H1225" t="str">
        <f>_xlfn.XLOOKUP(tbl_OrderProduct[[#This Row],[ProductID]],tbl_Product[ProductID],tbl_Product[ProductName])</f>
        <v>Root Cause Analysis</v>
      </c>
      <c r="I1225" t="str">
        <f>_xlfn.XLOOKUP(tbl_OrderProduct[[#This Row],[OrderID]],tbl_Order[OrderID],tbl_Order[CustomerID])</f>
        <v>CUST0987</v>
      </c>
    </row>
    <row r="1226" spans="1:9" x14ac:dyDescent="0.4">
      <c r="A1226" t="s">
        <v>672</v>
      </c>
      <c r="B1226" t="s">
        <v>153</v>
      </c>
      <c r="C1226" t="str">
        <f>_xlfn.XLOOKUP(tbl_OrderProduct[[#This Row],[ProductID]],tbl_Product[ProductID],tbl_Product[Category])</f>
        <v>Strategy</v>
      </c>
      <c r="D1226">
        <v>1</v>
      </c>
      <c r="E1226" s="3">
        <f>_xlfn.XLOOKUP(tbl_OrderProduct[[#This Row],[ProductID]],tbl_Product[ProductID],tbl_Product[ListPrice])*tbl_OrderProduct[[#This Row],[Quantity]]</f>
        <v>37.950000000000003</v>
      </c>
      <c r="F1226">
        <f>_xlfn.XLOOKUP(tbl_OrderProduct[[#This Row],[OrderID]],tbl_Order[OrderID],tbl_Order[Order Year])</f>
        <v>2018</v>
      </c>
      <c r="G1226" t="str">
        <f>_xlfn.XLOOKUP(tbl_OrderProduct[[#This Row],[OrderID]],tbl_Order[OrderID],tbl_Order[Order Month Name])</f>
        <v>Dec</v>
      </c>
      <c r="H1226" t="str">
        <f>_xlfn.XLOOKUP(tbl_OrderProduct[[#This Row],[ProductID]],tbl_Product[ProductID],tbl_Product[ProductName])</f>
        <v>Sheetstorm</v>
      </c>
      <c r="I1226" t="str">
        <f>_xlfn.XLOOKUP(tbl_OrderProduct[[#This Row],[OrderID]],tbl_Order[OrderID],tbl_Order[CustomerID])</f>
        <v>CUST0987</v>
      </c>
    </row>
    <row r="1227" spans="1:9" x14ac:dyDescent="0.4">
      <c r="A1227" t="s">
        <v>673</v>
      </c>
      <c r="B1227" t="s">
        <v>154</v>
      </c>
      <c r="C1227" t="str">
        <f>_xlfn.XLOOKUP(tbl_OrderProduct[[#This Row],[ProductID]],tbl_Product[ProductID],tbl_Product[Category])</f>
        <v>Strategy</v>
      </c>
      <c r="D1227">
        <v>1</v>
      </c>
      <c r="E1227" s="3">
        <f>_xlfn.XLOOKUP(tbl_OrderProduct[[#This Row],[ProductID]],tbl_Product[ProductID],tbl_Product[ListPrice])*tbl_OrderProduct[[#This Row],[Quantity]]</f>
        <v>31</v>
      </c>
      <c r="F1227">
        <f>_xlfn.XLOOKUP(tbl_OrderProduct[[#This Row],[OrderID]],tbl_Order[OrderID],tbl_Order[Order Year])</f>
        <v>2018</v>
      </c>
      <c r="G1227" t="str">
        <f>_xlfn.XLOOKUP(tbl_OrderProduct[[#This Row],[OrderID]],tbl_Order[OrderID],tbl_Order[Order Month Name])</f>
        <v>Dec</v>
      </c>
      <c r="H1227" t="str">
        <f>_xlfn.XLOOKUP(tbl_OrderProduct[[#This Row],[ProductID]],tbl_Product[ProductID],tbl_Product[ProductName])</f>
        <v>Roll for Regression</v>
      </c>
      <c r="I1227" t="str">
        <f>_xlfn.XLOOKUP(tbl_OrderProduct[[#This Row],[OrderID]],tbl_Order[OrderID],tbl_Order[CustomerID])</f>
        <v>CUST0176</v>
      </c>
    </row>
    <row r="1228" spans="1:9" x14ac:dyDescent="0.4">
      <c r="A1228" t="s">
        <v>674</v>
      </c>
      <c r="B1228" t="s">
        <v>135</v>
      </c>
      <c r="C1228" t="str">
        <f>_xlfn.XLOOKUP(tbl_OrderProduct[[#This Row],[ProductID]],tbl_Product[ProductID],tbl_Product[Category])</f>
        <v>Classic</v>
      </c>
      <c r="D1228">
        <v>3</v>
      </c>
      <c r="E1228" s="3">
        <f>_xlfn.XLOOKUP(tbl_OrderProduct[[#This Row],[ProductID]],tbl_Product[ProductID],tbl_Product[ListPrice])*tbl_OrderProduct[[#This Row],[Quantity]]</f>
        <v>50.97</v>
      </c>
      <c r="F1228">
        <f>_xlfn.XLOOKUP(tbl_OrderProduct[[#This Row],[OrderID]],tbl_Order[OrderID],tbl_Order[Order Year])</f>
        <v>2018</v>
      </c>
      <c r="G1228" t="str">
        <f>_xlfn.XLOOKUP(tbl_OrderProduct[[#This Row],[OrderID]],tbl_Order[OrderID],tbl_Order[Order Month Name])</f>
        <v>Dec</v>
      </c>
      <c r="H1228" t="str">
        <f>_xlfn.XLOOKUP(tbl_OrderProduct[[#This Row],[ProductID]],tbl_Product[ProductID],tbl_Product[ProductName])</f>
        <v>Monopoly: Pivot Table Edition</v>
      </c>
      <c r="I1228" t="str">
        <f>_xlfn.XLOOKUP(tbl_OrderProduct[[#This Row],[OrderID]],tbl_Order[OrderID],tbl_Order[CustomerID])</f>
        <v>CUST0528</v>
      </c>
    </row>
    <row r="1229" spans="1:9" x14ac:dyDescent="0.4">
      <c r="A1229" t="s">
        <v>675</v>
      </c>
      <c r="B1229" t="s">
        <v>7</v>
      </c>
      <c r="C1229" t="str">
        <f>_xlfn.XLOOKUP(tbl_OrderProduct[[#This Row],[ProductID]],tbl_Product[ProductID],tbl_Product[Category])</f>
        <v>Strategy</v>
      </c>
      <c r="D1229">
        <v>1</v>
      </c>
      <c r="E1229" s="3">
        <f>_xlfn.XLOOKUP(tbl_OrderProduct[[#This Row],[ProductID]],tbl_Product[ProductID],tbl_Product[ListPrice])*tbl_OrderProduct[[#This Row],[Quantity]]</f>
        <v>53</v>
      </c>
      <c r="F1229">
        <f>_xlfn.XLOOKUP(tbl_OrderProduct[[#This Row],[OrderID]],tbl_Order[OrderID],tbl_Order[Order Year])</f>
        <v>2018</v>
      </c>
      <c r="G1229" t="str">
        <f>_xlfn.XLOOKUP(tbl_OrderProduct[[#This Row],[OrderID]],tbl_Order[OrderID],tbl_Order[Order Month Name])</f>
        <v>Dec</v>
      </c>
      <c r="H1229" t="str">
        <f>_xlfn.XLOOKUP(tbl_OrderProduct[[#This Row],[ProductID]],tbl_Product[ProductID],tbl_Product[ProductName])</f>
        <v>Evercell</v>
      </c>
      <c r="I1229" t="str">
        <f>_xlfn.XLOOKUP(tbl_OrderProduct[[#This Row],[OrderID]],tbl_Order[OrderID],tbl_Order[CustomerID])</f>
        <v>CUST0917</v>
      </c>
    </row>
    <row r="1230" spans="1:9" x14ac:dyDescent="0.4">
      <c r="A1230" t="s">
        <v>675</v>
      </c>
      <c r="B1230" t="s">
        <v>143</v>
      </c>
      <c r="C1230" t="str">
        <f>_xlfn.XLOOKUP(tbl_OrderProduct[[#This Row],[ProductID]],tbl_Product[ProductID],tbl_Product[Category])</f>
        <v>Party</v>
      </c>
      <c r="D1230">
        <v>1</v>
      </c>
      <c r="E1230" s="3">
        <f>_xlfn.XLOOKUP(tbl_OrderProduct[[#This Row],[ProductID]],tbl_Product[ProductID],tbl_Product[ListPrice])*tbl_OrderProduct[[#This Row],[Quantity]]</f>
        <v>21.95</v>
      </c>
      <c r="F1230">
        <f>_xlfn.XLOOKUP(tbl_OrderProduct[[#This Row],[OrderID]],tbl_Order[OrderID],tbl_Order[Order Year])</f>
        <v>2018</v>
      </c>
      <c r="G1230" t="str">
        <f>_xlfn.XLOOKUP(tbl_OrderProduct[[#This Row],[OrderID]],tbl_Order[OrderID],tbl_Order[Order Month Name])</f>
        <v>Dec</v>
      </c>
      <c r="H1230" t="str">
        <f>_xlfn.XLOOKUP(tbl_OrderProduct[[#This Row],[ProductID]],tbl_Product[ProductID],tbl_Product[ProductName])</f>
        <v>Sheets of Nottingham</v>
      </c>
      <c r="I1230" t="str">
        <f>_xlfn.XLOOKUP(tbl_OrderProduct[[#This Row],[OrderID]],tbl_Order[OrderID],tbl_Order[CustomerID])</f>
        <v>CUST0917</v>
      </c>
    </row>
    <row r="1231" spans="1:9" x14ac:dyDescent="0.4">
      <c r="A1231" t="s">
        <v>675</v>
      </c>
      <c r="B1231" t="s">
        <v>3</v>
      </c>
      <c r="C1231" t="str">
        <f>_xlfn.XLOOKUP(tbl_OrderProduct[[#This Row],[ProductID]],tbl_Product[ProductID],tbl_Product[Category])</f>
        <v>Co-op</v>
      </c>
      <c r="D1231">
        <v>1</v>
      </c>
      <c r="E1231" s="3">
        <f>_xlfn.XLOOKUP(tbl_OrderProduct[[#This Row],[ProductID]],tbl_Product[ProductID],tbl_Product[ListPrice])*tbl_OrderProduct[[#This Row],[Quantity]]</f>
        <v>34.950000000000003</v>
      </c>
      <c r="F1231">
        <f>_xlfn.XLOOKUP(tbl_OrderProduct[[#This Row],[OrderID]],tbl_Order[OrderID],tbl_Order[Order Year])</f>
        <v>2018</v>
      </c>
      <c r="G1231" t="str">
        <f>_xlfn.XLOOKUP(tbl_OrderProduct[[#This Row],[OrderID]],tbl_Order[OrderID],tbl_Order[Order Month Name])</f>
        <v>Dec</v>
      </c>
      <c r="H1231" t="str">
        <f>_xlfn.XLOOKUP(tbl_OrderProduct[[#This Row],[ProductID]],tbl_Product[ProductID],tbl_Product[ProductName])</f>
        <v>Pivot Panic!</v>
      </c>
      <c r="I1231" t="str">
        <f>_xlfn.XLOOKUP(tbl_OrderProduct[[#This Row],[OrderID]],tbl_Order[OrderID],tbl_Order[CustomerID])</f>
        <v>CUST0917</v>
      </c>
    </row>
    <row r="1232" spans="1:9" x14ac:dyDescent="0.4">
      <c r="A1232" t="s">
        <v>675</v>
      </c>
      <c r="B1232" t="s">
        <v>162</v>
      </c>
      <c r="C1232" t="str">
        <f>_xlfn.XLOOKUP(tbl_OrderProduct[[#This Row],[ProductID]],tbl_Product[ProductID],tbl_Product[Category])</f>
        <v>Strategy</v>
      </c>
      <c r="D1232">
        <v>1</v>
      </c>
      <c r="E1232" s="3">
        <f>_xlfn.XLOOKUP(tbl_OrderProduct[[#This Row],[ProductID]],tbl_Product[ProductID],tbl_Product[ListPrice])*tbl_OrderProduct[[#This Row],[Quantity]]</f>
        <v>17.5</v>
      </c>
      <c r="F1232">
        <f>_xlfn.XLOOKUP(tbl_OrderProduct[[#This Row],[OrderID]],tbl_Order[OrderID],tbl_Order[Order Year])</f>
        <v>2018</v>
      </c>
      <c r="G1232" t="str">
        <f>_xlfn.XLOOKUP(tbl_OrderProduct[[#This Row],[OrderID]],tbl_Order[OrderID],tbl_Order[Order Month Name])</f>
        <v>Dec</v>
      </c>
      <c r="H1232" t="str">
        <f>_xlfn.XLOOKUP(tbl_OrderProduct[[#This Row],[ProductID]],tbl_Product[ProductID],tbl_Product[ProductName])</f>
        <v>Spreadsheet Legacy</v>
      </c>
      <c r="I1232" t="str">
        <f>_xlfn.XLOOKUP(tbl_OrderProduct[[#This Row],[OrderID]],tbl_Order[OrderID],tbl_Order[CustomerID])</f>
        <v>CUST0917</v>
      </c>
    </row>
    <row r="1233" spans="1:9" x14ac:dyDescent="0.4">
      <c r="A1233" t="s">
        <v>676</v>
      </c>
      <c r="B1233" t="s">
        <v>136</v>
      </c>
      <c r="C1233" t="str">
        <f>_xlfn.XLOOKUP(tbl_OrderProduct[[#This Row],[ProductID]],tbl_Product[ProductID],tbl_Product[Category])</f>
        <v>Party</v>
      </c>
      <c r="D1233">
        <v>2</v>
      </c>
      <c r="E1233" s="3">
        <f>_xlfn.XLOOKUP(tbl_OrderProduct[[#This Row],[ProductID]],tbl_Product[ProductID],tbl_Product[ListPrice])*tbl_OrderProduct[[#This Row],[Quantity]]</f>
        <v>66</v>
      </c>
      <c r="F1233">
        <f>_xlfn.XLOOKUP(tbl_OrderProduct[[#This Row],[OrderID]],tbl_Order[OrderID],tbl_Order[Order Year])</f>
        <v>2018</v>
      </c>
      <c r="G1233" t="str">
        <f>_xlfn.XLOOKUP(tbl_OrderProduct[[#This Row],[OrderID]],tbl_Order[OrderID],tbl_Order[Order Month Name])</f>
        <v>Dec</v>
      </c>
      <c r="H1233" t="str">
        <f>_xlfn.XLOOKUP(tbl_OrderProduct[[#This Row],[ProductID]],tbl_Product[ProductID],tbl_Product[ProductName])</f>
        <v>Don't Split the Data</v>
      </c>
      <c r="I1233" t="str">
        <f>_xlfn.XLOOKUP(tbl_OrderProduct[[#This Row],[OrderID]],tbl_Order[OrderID],tbl_Order[CustomerID])</f>
        <v>CUST0001</v>
      </c>
    </row>
    <row r="1234" spans="1:9" x14ac:dyDescent="0.4">
      <c r="A1234" t="s">
        <v>677</v>
      </c>
      <c r="B1234" t="s">
        <v>2</v>
      </c>
      <c r="C1234" t="str">
        <f>_xlfn.XLOOKUP(tbl_OrderProduct[[#This Row],[ProductID]],tbl_Product[ProductID],tbl_Product[Category])</f>
        <v>Strategy</v>
      </c>
      <c r="D1234">
        <v>1</v>
      </c>
      <c r="E1234" s="3">
        <f>_xlfn.XLOOKUP(tbl_OrderProduct[[#This Row],[ProductID]],tbl_Product[ProductID],tbl_Product[ListPrice])*tbl_OrderProduct[[#This Row],[Quantity]]</f>
        <v>12.95</v>
      </c>
      <c r="F1234">
        <f>_xlfn.XLOOKUP(tbl_OrderProduct[[#This Row],[OrderID]],tbl_Order[OrderID],tbl_Order[Order Year])</f>
        <v>2018</v>
      </c>
      <c r="G1234" t="str">
        <f>_xlfn.XLOOKUP(tbl_OrderProduct[[#This Row],[OrderID]],tbl_Order[OrderID],tbl_Order[Order Month Name])</f>
        <v>Dec</v>
      </c>
      <c r="H1234" t="str">
        <f>_xlfn.XLOOKUP(tbl_OrderProduct[[#This Row],[ProductID]],tbl_Product[ProductID],tbl_Product[ProductName])</f>
        <v>DAX Machina</v>
      </c>
      <c r="I1234" t="str">
        <f>_xlfn.XLOOKUP(tbl_OrderProduct[[#This Row],[OrderID]],tbl_Order[OrderID],tbl_Order[CustomerID])</f>
        <v>CUST1103</v>
      </c>
    </row>
    <row r="1235" spans="1:9" x14ac:dyDescent="0.4">
      <c r="A1235" t="s">
        <v>677</v>
      </c>
      <c r="B1235" t="s">
        <v>132</v>
      </c>
      <c r="C1235" t="str">
        <f>_xlfn.XLOOKUP(tbl_OrderProduct[[#This Row],[ProductID]],tbl_Product[ProductID],tbl_Product[Category])</f>
        <v>Strategy</v>
      </c>
      <c r="D1235">
        <v>2</v>
      </c>
      <c r="E1235" s="3">
        <f>_xlfn.XLOOKUP(tbl_OrderProduct[[#This Row],[ProductID]],tbl_Product[ProductID],tbl_Product[ListPrice])*tbl_OrderProduct[[#This Row],[Quantity]]</f>
        <v>33</v>
      </c>
      <c r="F1235">
        <f>_xlfn.XLOOKUP(tbl_OrderProduct[[#This Row],[OrderID]],tbl_Order[OrderID],tbl_Order[Order Year])</f>
        <v>2018</v>
      </c>
      <c r="G1235" t="str">
        <f>_xlfn.XLOOKUP(tbl_OrderProduct[[#This Row],[OrderID]],tbl_Order[OrderID],tbl_Order[Order Month Name])</f>
        <v>Dec</v>
      </c>
      <c r="H1235" t="str">
        <f>_xlfn.XLOOKUP(tbl_OrderProduct[[#This Row],[ProductID]],tbl_Product[ProductID],tbl_Product[ProductName])</f>
        <v>Pax Excel</v>
      </c>
      <c r="I1235" t="str">
        <f>_xlfn.XLOOKUP(tbl_OrderProduct[[#This Row],[OrderID]],tbl_Order[OrderID],tbl_Order[CustomerID])</f>
        <v>CUST1103</v>
      </c>
    </row>
    <row r="1236" spans="1:9" x14ac:dyDescent="0.4">
      <c r="A1236" t="s">
        <v>678</v>
      </c>
      <c r="B1236" t="s">
        <v>137</v>
      </c>
      <c r="C1236" t="str">
        <f>_xlfn.XLOOKUP(tbl_OrderProduct[[#This Row],[ProductID]],tbl_Product[ProductID],tbl_Product[Category])</f>
        <v>Classic</v>
      </c>
      <c r="D1236">
        <v>2</v>
      </c>
      <c r="E1236" s="3">
        <f>_xlfn.XLOOKUP(tbl_OrderProduct[[#This Row],[ProductID]],tbl_Product[ProductID],tbl_Product[ListPrice])*tbl_OrderProduct[[#This Row],[Quantity]]</f>
        <v>141.97999999999999</v>
      </c>
      <c r="F1236">
        <f>_xlfn.XLOOKUP(tbl_OrderProduct[[#This Row],[OrderID]],tbl_Order[OrderID],tbl_Order[Order Year])</f>
        <v>2018</v>
      </c>
      <c r="G1236" t="str">
        <f>_xlfn.XLOOKUP(tbl_OrderProduct[[#This Row],[OrderID]],tbl_Order[OrderID],tbl_Order[Order Month Name])</f>
        <v>Dec</v>
      </c>
      <c r="H1236" t="str">
        <f>_xlfn.XLOOKUP(tbl_OrderProduct[[#This Row],[ProductID]],tbl_Product[ProductID],tbl_Product[ProductName])</f>
        <v>Ticket to Ride: Financial Express</v>
      </c>
      <c r="I1236" t="str">
        <f>_xlfn.XLOOKUP(tbl_OrderProduct[[#This Row],[OrderID]],tbl_Order[OrderID],tbl_Order[CustomerID])</f>
        <v>CUST0004</v>
      </c>
    </row>
    <row r="1237" spans="1:9" x14ac:dyDescent="0.4">
      <c r="A1237" t="s">
        <v>679</v>
      </c>
      <c r="B1237" t="s">
        <v>2</v>
      </c>
      <c r="C1237" t="str">
        <f>_xlfn.XLOOKUP(tbl_OrderProduct[[#This Row],[ProductID]],tbl_Product[ProductID],tbl_Product[Category])</f>
        <v>Strategy</v>
      </c>
      <c r="D1237">
        <v>1</v>
      </c>
      <c r="E1237" s="3">
        <f>_xlfn.XLOOKUP(tbl_OrderProduct[[#This Row],[ProductID]],tbl_Product[ProductID],tbl_Product[ListPrice])*tbl_OrderProduct[[#This Row],[Quantity]]</f>
        <v>12.95</v>
      </c>
      <c r="F1237">
        <f>_xlfn.XLOOKUP(tbl_OrderProduct[[#This Row],[OrderID]],tbl_Order[OrderID],tbl_Order[Order Year])</f>
        <v>2018</v>
      </c>
      <c r="G1237" t="str">
        <f>_xlfn.XLOOKUP(tbl_OrderProduct[[#This Row],[OrderID]],tbl_Order[OrderID],tbl_Order[Order Month Name])</f>
        <v>Dec</v>
      </c>
      <c r="H1237" t="str">
        <f>_xlfn.XLOOKUP(tbl_OrderProduct[[#This Row],[ProductID]],tbl_Product[ProductID],tbl_Product[ProductName])</f>
        <v>DAX Machina</v>
      </c>
      <c r="I1237" t="str">
        <f>_xlfn.XLOOKUP(tbl_OrderProduct[[#This Row],[OrderID]],tbl_Order[OrderID],tbl_Order[CustomerID])</f>
        <v>CUST0277</v>
      </c>
    </row>
    <row r="1238" spans="1:9" x14ac:dyDescent="0.4">
      <c r="A1238" t="s">
        <v>679</v>
      </c>
      <c r="B1238" t="s">
        <v>11</v>
      </c>
      <c r="C1238" t="str">
        <f>_xlfn.XLOOKUP(tbl_OrderProduct[[#This Row],[ProductID]],tbl_Product[ProductID],tbl_Product[Category])</f>
        <v>Adventure</v>
      </c>
      <c r="D1238">
        <v>1</v>
      </c>
      <c r="E1238" s="3">
        <f>_xlfn.XLOOKUP(tbl_OrderProduct[[#This Row],[ProductID]],tbl_Product[ProductID],tbl_Product[ListPrice])*tbl_OrderProduct[[#This Row],[Quantity]]</f>
        <v>19.95</v>
      </c>
      <c r="F1238">
        <f>_xlfn.XLOOKUP(tbl_OrderProduct[[#This Row],[OrderID]],tbl_Order[OrderID],tbl_Order[Order Year])</f>
        <v>2018</v>
      </c>
      <c r="G1238" t="str">
        <f>_xlfn.XLOOKUP(tbl_OrderProduct[[#This Row],[OrderID]],tbl_Order[OrderID],tbl_Order[Order Month Name])</f>
        <v>Dec</v>
      </c>
      <c r="H1238" t="str">
        <f>_xlfn.XLOOKUP(tbl_OrderProduct[[#This Row],[ProductID]],tbl_Product[ProductID],tbl_Product[ProductName])</f>
        <v>Dungeons &amp; Datasets</v>
      </c>
      <c r="I1238" t="str">
        <f>_xlfn.XLOOKUP(tbl_OrderProduct[[#This Row],[OrderID]],tbl_Order[OrderID],tbl_Order[CustomerID])</f>
        <v>CUST0277</v>
      </c>
    </row>
    <row r="1239" spans="1:9" x14ac:dyDescent="0.4">
      <c r="A1239" t="s">
        <v>679</v>
      </c>
      <c r="B1239" t="s">
        <v>137</v>
      </c>
      <c r="C1239" t="str">
        <f>_xlfn.XLOOKUP(tbl_OrderProduct[[#This Row],[ProductID]],tbl_Product[ProductID],tbl_Product[Category])</f>
        <v>Classic</v>
      </c>
      <c r="D1239">
        <v>1</v>
      </c>
      <c r="E1239" s="3">
        <f>_xlfn.XLOOKUP(tbl_OrderProduct[[#This Row],[ProductID]],tbl_Product[ProductID],tbl_Product[ListPrice])*tbl_OrderProduct[[#This Row],[Quantity]]</f>
        <v>70.989999999999995</v>
      </c>
      <c r="F1239">
        <f>_xlfn.XLOOKUP(tbl_OrderProduct[[#This Row],[OrderID]],tbl_Order[OrderID],tbl_Order[Order Year])</f>
        <v>2018</v>
      </c>
      <c r="G1239" t="str">
        <f>_xlfn.XLOOKUP(tbl_OrderProduct[[#This Row],[OrderID]],tbl_Order[OrderID],tbl_Order[Order Month Name])</f>
        <v>Dec</v>
      </c>
      <c r="H1239" t="str">
        <f>_xlfn.XLOOKUP(tbl_OrderProduct[[#This Row],[ProductID]],tbl_Product[ProductID],tbl_Product[ProductName])</f>
        <v>Ticket to Ride: Financial Express</v>
      </c>
      <c r="I1239" t="str">
        <f>_xlfn.XLOOKUP(tbl_OrderProduct[[#This Row],[OrderID]],tbl_Order[OrderID],tbl_Order[CustomerID])</f>
        <v>CUST0277</v>
      </c>
    </row>
    <row r="1240" spans="1:9" x14ac:dyDescent="0.4">
      <c r="A1240" t="s">
        <v>680</v>
      </c>
      <c r="B1240" t="s">
        <v>136</v>
      </c>
      <c r="C1240" t="str">
        <f>_xlfn.XLOOKUP(tbl_OrderProduct[[#This Row],[ProductID]],tbl_Product[ProductID],tbl_Product[Category])</f>
        <v>Party</v>
      </c>
      <c r="D1240">
        <v>1</v>
      </c>
      <c r="E1240" s="3">
        <f>_xlfn.XLOOKUP(tbl_OrderProduct[[#This Row],[ProductID]],tbl_Product[ProductID],tbl_Product[ListPrice])*tbl_OrderProduct[[#This Row],[Quantity]]</f>
        <v>33</v>
      </c>
      <c r="F1240">
        <f>_xlfn.XLOOKUP(tbl_OrderProduct[[#This Row],[OrderID]],tbl_Order[OrderID],tbl_Order[Order Year])</f>
        <v>2018</v>
      </c>
      <c r="G1240" t="str">
        <f>_xlfn.XLOOKUP(tbl_OrderProduct[[#This Row],[OrderID]],tbl_Order[OrderID],tbl_Order[Order Month Name])</f>
        <v>Dec</v>
      </c>
      <c r="H1240" t="str">
        <f>_xlfn.XLOOKUP(tbl_OrderProduct[[#This Row],[ProductID]],tbl_Product[ProductID],tbl_Product[ProductName])</f>
        <v>Don't Split the Data</v>
      </c>
      <c r="I1240" t="str">
        <f>_xlfn.XLOOKUP(tbl_OrderProduct[[#This Row],[OrderID]],tbl_Order[OrderID],tbl_Order[CustomerID])</f>
        <v>CUST1297</v>
      </c>
    </row>
    <row r="1241" spans="1:9" x14ac:dyDescent="0.4">
      <c r="A1241" t="s">
        <v>680</v>
      </c>
      <c r="B1241" t="s">
        <v>10</v>
      </c>
      <c r="C1241" t="str">
        <f>_xlfn.XLOOKUP(tbl_OrderProduct[[#This Row],[ProductID]],tbl_Product[ProductID],tbl_Product[Category])</f>
        <v>Party</v>
      </c>
      <c r="D1241">
        <v>2</v>
      </c>
      <c r="E1241" s="3">
        <f>_xlfn.XLOOKUP(tbl_OrderProduct[[#This Row],[ProductID]],tbl_Product[ProductID],tbl_Product[ListPrice])*tbl_OrderProduct[[#This Row],[Quantity]]</f>
        <v>98</v>
      </c>
      <c r="F1241">
        <f>_xlfn.XLOOKUP(tbl_OrderProduct[[#This Row],[OrderID]],tbl_Order[OrderID],tbl_Order[Order Year])</f>
        <v>2018</v>
      </c>
      <c r="G1241" t="str">
        <f>_xlfn.XLOOKUP(tbl_OrderProduct[[#This Row],[OrderID]],tbl_Order[OrderID],tbl_Order[Order Month Name])</f>
        <v>Dec</v>
      </c>
      <c r="H1241" t="str">
        <f>_xlfn.XLOOKUP(tbl_OrderProduct[[#This Row],[ProductID]],tbl_Product[ProductID],tbl_Product[ProductName])</f>
        <v>Pivot or Perish</v>
      </c>
      <c r="I1241" t="str">
        <f>_xlfn.XLOOKUP(tbl_OrderProduct[[#This Row],[OrderID]],tbl_Order[OrderID],tbl_Order[CustomerID])</f>
        <v>CUST1297</v>
      </c>
    </row>
    <row r="1242" spans="1:9" x14ac:dyDescent="0.4">
      <c r="A1242" t="s">
        <v>681</v>
      </c>
      <c r="B1242" t="s">
        <v>149</v>
      </c>
      <c r="C1242" t="str">
        <f>_xlfn.XLOOKUP(tbl_OrderProduct[[#This Row],[ProductID]],tbl_Product[ProductID],tbl_Product[Category])</f>
        <v>Co-op</v>
      </c>
      <c r="D1242">
        <v>1</v>
      </c>
      <c r="E1242" s="3">
        <f>_xlfn.XLOOKUP(tbl_OrderProduct[[#This Row],[ProductID]],tbl_Product[ProductID],tbl_Product[ListPrice])*tbl_OrderProduct[[#This Row],[Quantity]]</f>
        <v>20.99</v>
      </c>
      <c r="F1242">
        <f>_xlfn.XLOOKUP(tbl_OrderProduct[[#This Row],[OrderID]],tbl_Order[OrderID],tbl_Order[Order Year])</f>
        <v>2018</v>
      </c>
      <c r="G1242" t="str">
        <f>_xlfn.XLOOKUP(tbl_OrderProduct[[#This Row],[OrderID]],tbl_Order[OrderID],tbl_Order[Order Month Name])</f>
        <v>Dec</v>
      </c>
      <c r="H1242" t="str">
        <f>_xlfn.XLOOKUP(tbl_OrderProduct[[#This Row],[ProductID]],tbl_Product[ProductID],tbl_Product[ProductName])</f>
        <v>Pandemic: #REF! Outbreak</v>
      </c>
      <c r="I1242" t="str">
        <f>_xlfn.XLOOKUP(tbl_OrderProduct[[#This Row],[OrderID]],tbl_Order[OrderID],tbl_Order[CustomerID])</f>
        <v>CUST0620</v>
      </c>
    </row>
    <row r="1243" spans="1:9" x14ac:dyDescent="0.4">
      <c r="A1243" t="s">
        <v>681</v>
      </c>
      <c r="B1243" t="s">
        <v>135</v>
      </c>
      <c r="C1243" t="str">
        <f>_xlfn.XLOOKUP(tbl_OrderProduct[[#This Row],[ProductID]],tbl_Product[ProductID],tbl_Product[Category])</f>
        <v>Classic</v>
      </c>
      <c r="D1243">
        <v>3</v>
      </c>
      <c r="E1243" s="3">
        <f>_xlfn.XLOOKUP(tbl_OrderProduct[[#This Row],[ProductID]],tbl_Product[ProductID],tbl_Product[ListPrice])*tbl_OrderProduct[[#This Row],[Quantity]]</f>
        <v>50.97</v>
      </c>
      <c r="F1243">
        <f>_xlfn.XLOOKUP(tbl_OrderProduct[[#This Row],[OrderID]],tbl_Order[OrderID],tbl_Order[Order Year])</f>
        <v>2018</v>
      </c>
      <c r="G1243" t="str">
        <f>_xlfn.XLOOKUP(tbl_OrderProduct[[#This Row],[OrderID]],tbl_Order[OrderID],tbl_Order[Order Month Name])</f>
        <v>Dec</v>
      </c>
      <c r="H1243" t="str">
        <f>_xlfn.XLOOKUP(tbl_OrderProduct[[#This Row],[ProductID]],tbl_Product[ProductID],tbl_Product[ProductName])</f>
        <v>Monopoly: Pivot Table Edition</v>
      </c>
      <c r="I1243" t="str">
        <f>_xlfn.XLOOKUP(tbl_OrderProduct[[#This Row],[OrderID]],tbl_Order[OrderID],tbl_Order[CustomerID])</f>
        <v>CUST0620</v>
      </c>
    </row>
    <row r="1244" spans="1:9" x14ac:dyDescent="0.4">
      <c r="A1244" t="s">
        <v>681</v>
      </c>
      <c r="B1244" t="s">
        <v>129</v>
      </c>
      <c r="C1244" t="str">
        <f>_xlfn.XLOOKUP(tbl_OrderProduct[[#This Row],[ProductID]],tbl_Product[ProductID],tbl_Product[Category])</f>
        <v>Party</v>
      </c>
      <c r="D1244">
        <v>2</v>
      </c>
      <c r="E1244" s="3">
        <f>_xlfn.XLOOKUP(tbl_OrderProduct[[#This Row],[ProductID]],tbl_Product[ProductID],tbl_Product[ListPrice])*tbl_OrderProduct[[#This Row],[Quantity]]</f>
        <v>98.98</v>
      </c>
      <c r="F1244">
        <f>_xlfn.XLOOKUP(tbl_OrderProduct[[#This Row],[OrderID]],tbl_Order[OrderID],tbl_Order[Order Year])</f>
        <v>2018</v>
      </c>
      <c r="G1244" t="str">
        <f>_xlfn.XLOOKUP(tbl_OrderProduct[[#This Row],[OrderID]],tbl_Order[OrderID],tbl_Order[Order Month Name])</f>
        <v>Dec</v>
      </c>
      <c r="H1244" t="str">
        <f>_xlfn.XLOOKUP(tbl_OrderProduct[[#This Row],[ProductID]],tbl_Product[ProductID],tbl_Product[ProductName])</f>
        <v>Fieldnames</v>
      </c>
      <c r="I1244" t="str">
        <f>_xlfn.XLOOKUP(tbl_OrderProduct[[#This Row],[OrderID]],tbl_Order[OrderID],tbl_Order[CustomerID])</f>
        <v>CUST0620</v>
      </c>
    </row>
    <row r="1245" spans="1:9" x14ac:dyDescent="0.4">
      <c r="A1245" t="s">
        <v>681</v>
      </c>
      <c r="B1245" t="s">
        <v>4</v>
      </c>
      <c r="C1245" t="str">
        <f>_xlfn.XLOOKUP(tbl_OrderProduct[[#This Row],[ProductID]],tbl_Product[ProductID],tbl_Product[Category])</f>
        <v>Strategy</v>
      </c>
      <c r="D1245">
        <v>3</v>
      </c>
      <c r="E1245" s="3">
        <f>_xlfn.XLOOKUP(tbl_OrderProduct[[#This Row],[ProductID]],tbl_Product[ProductID],tbl_Product[ListPrice])*tbl_OrderProduct[[#This Row],[Quantity]]</f>
        <v>104.97</v>
      </c>
      <c r="F1245">
        <f>_xlfn.XLOOKUP(tbl_OrderProduct[[#This Row],[OrderID]],tbl_Order[OrderID],tbl_Order[Order Year])</f>
        <v>2018</v>
      </c>
      <c r="G1245" t="str">
        <f>_xlfn.XLOOKUP(tbl_OrderProduct[[#This Row],[OrderID]],tbl_Order[OrderID],tbl_Order[Order Month Name])</f>
        <v>Dec</v>
      </c>
      <c r="H1245" t="str">
        <f>_xlfn.XLOOKUP(tbl_OrderProduct[[#This Row],[ProductID]],tbl_Product[ProductID],tbl_Product[ProductName])</f>
        <v>Root Cause Analysis</v>
      </c>
      <c r="I1245" t="str">
        <f>_xlfn.XLOOKUP(tbl_OrderProduct[[#This Row],[OrderID]],tbl_Order[OrderID],tbl_Order[CustomerID])</f>
        <v>CUST0620</v>
      </c>
    </row>
    <row r="1246" spans="1:9" x14ac:dyDescent="0.4">
      <c r="A1246" t="s">
        <v>682</v>
      </c>
      <c r="B1246" t="s">
        <v>153</v>
      </c>
      <c r="C1246" t="str">
        <f>_xlfn.XLOOKUP(tbl_OrderProduct[[#This Row],[ProductID]],tbl_Product[ProductID],tbl_Product[Category])</f>
        <v>Strategy</v>
      </c>
      <c r="D1246">
        <v>3</v>
      </c>
      <c r="E1246" s="3">
        <f>_xlfn.XLOOKUP(tbl_OrderProduct[[#This Row],[ProductID]],tbl_Product[ProductID],tbl_Product[ListPrice])*tbl_OrderProduct[[#This Row],[Quantity]]</f>
        <v>113.85000000000001</v>
      </c>
      <c r="F1246">
        <f>_xlfn.XLOOKUP(tbl_OrderProduct[[#This Row],[OrderID]],tbl_Order[OrderID],tbl_Order[Order Year])</f>
        <v>2018</v>
      </c>
      <c r="G1246" t="str">
        <f>_xlfn.XLOOKUP(tbl_OrderProduct[[#This Row],[OrderID]],tbl_Order[OrderID],tbl_Order[Order Month Name])</f>
        <v>Dec</v>
      </c>
      <c r="H1246" t="str">
        <f>_xlfn.XLOOKUP(tbl_OrderProduct[[#This Row],[ProductID]],tbl_Product[ProductID],tbl_Product[ProductName])</f>
        <v>Sheetstorm</v>
      </c>
      <c r="I1246" t="str">
        <f>_xlfn.XLOOKUP(tbl_OrderProduct[[#This Row],[OrderID]],tbl_Order[OrderID],tbl_Order[CustomerID])</f>
        <v>CUST0988</v>
      </c>
    </row>
    <row r="1247" spans="1:9" x14ac:dyDescent="0.4">
      <c r="A1247" t="s">
        <v>682</v>
      </c>
      <c r="B1247" t="s">
        <v>151</v>
      </c>
      <c r="C1247" t="str">
        <f>_xlfn.XLOOKUP(tbl_OrderProduct[[#This Row],[ProductID]],tbl_Product[ProductID],tbl_Product[Category])</f>
        <v>Adventure</v>
      </c>
      <c r="D1247">
        <v>1</v>
      </c>
      <c r="E1247" s="3">
        <f>_xlfn.XLOOKUP(tbl_OrderProduct[[#This Row],[ProductID]],tbl_Product[ProductID],tbl_Product[ListPrice])*tbl_OrderProduct[[#This Row],[Quantity]]</f>
        <v>60.95</v>
      </c>
      <c r="F1247">
        <f>_xlfn.XLOOKUP(tbl_OrderProduct[[#This Row],[OrderID]],tbl_Order[OrderID],tbl_Order[Order Year])</f>
        <v>2018</v>
      </c>
      <c r="G1247" t="str">
        <f>_xlfn.XLOOKUP(tbl_OrderProduct[[#This Row],[OrderID]],tbl_Order[OrderID],tbl_Order[Order Month Name])</f>
        <v>Dec</v>
      </c>
      <c r="H1247" t="str">
        <f>_xlfn.XLOOKUP(tbl_OrderProduct[[#This Row],[ProductID]],tbl_Product[ProductID],tbl_Product[ProductName])</f>
        <v>Unmatched: Analyst's Edition</v>
      </c>
      <c r="I1247" t="str">
        <f>_xlfn.XLOOKUP(tbl_OrderProduct[[#This Row],[OrderID]],tbl_Order[OrderID],tbl_Order[CustomerID])</f>
        <v>CUST0988</v>
      </c>
    </row>
    <row r="1248" spans="1:9" x14ac:dyDescent="0.4">
      <c r="A1248" t="s">
        <v>682</v>
      </c>
      <c r="B1248" t="s">
        <v>2</v>
      </c>
      <c r="C1248" t="str">
        <f>_xlfn.XLOOKUP(tbl_OrderProduct[[#This Row],[ProductID]],tbl_Product[ProductID],tbl_Product[Category])</f>
        <v>Strategy</v>
      </c>
      <c r="D1248">
        <v>1</v>
      </c>
      <c r="E1248" s="3">
        <f>_xlfn.XLOOKUP(tbl_OrderProduct[[#This Row],[ProductID]],tbl_Product[ProductID],tbl_Product[ListPrice])*tbl_OrderProduct[[#This Row],[Quantity]]</f>
        <v>12.95</v>
      </c>
      <c r="F1248">
        <f>_xlfn.XLOOKUP(tbl_OrderProduct[[#This Row],[OrderID]],tbl_Order[OrderID],tbl_Order[Order Year])</f>
        <v>2018</v>
      </c>
      <c r="G1248" t="str">
        <f>_xlfn.XLOOKUP(tbl_OrderProduct[[#This Row],[OrderID]],tbl_Order[OrderID],tbl_Order[Order Month Name])</f>
        <v>Dec</v>
      </c>
      <c r="H1248" t="str">
        <f>_xlfn.XLOOKUP(tbl_OrderProduct[[#This Row],[ProductID]],tbl_Product[ProductID],tbl_Product[ProductName])</f>
        <v>DAX Machina</v>
      </c>
      <c r="I1248" t="str">
        <f>_xlfn.XLOOKUP(tbl_OrderProduct[[#This Row],[OrderID]],tbl_Order[OrderID],tbl_Order[CustomerID])</f>
        <v>CUST0988</v>
      </c>
    </row>
    <row r="1249" spans="1:9" x14ac:dyDescent="0.4">
      <c r="A1249" t="s">
        <v>682</v>
      </c>
      <c r="B1249" t="s">
        <v>152</v>
      </c>
      <c r="C1249" t="str">
        <f>_xlfn.XLOOKUP(tbl_OrderProduct[[#This Row],[ProductID]],tbl_Product[ProductID],tbl_Product[Category])</f>
        <v>Party</v>
      </c>
      <c r="D1249">
        <v>1</v>
      </c>
      <c r="E1249" s="3">
        <f>_xlfn.XLOOKUP(tbl_OrderProduct[[#This Row],[ProductID]],tbl_Product[ProductID],tbl_Product[ListPrice])*tbl_OrderProduct[[#This Row],[Quantity]]</f>
        <v>59.95</v>
      </c>
      <c r="F1249">
        <f>_xlfn.XLOOKUP(tbl_OrderProduct[[#This Row],[OrderID]],tbl_Order[OrderID],tbl_Order[Order Year])</f>
        <v>2018</v>
      </c>
      <c r="G1249" t="str">
        <f>_xlfn.XLOOKUP(tbl_OrderProduct[[#This Row],[OrderID]],tbl_Order[OrderID],tbl_Order[Order Month Name])</f>
        <v>Dec</v>
      </c>
      <c r="H1249" t="str">
        <f>_xlfn.XLOOKUP(tbl_OrderProduct[[#This Row],[ProductID]],tbl_Product[ProductID],tbl_Product[ProductName])</f>
        <v>Formulate!</v>
      </c>
      <c r="I1249" t="str">
        <f>_xlfn.XLOOKUP(tbl_OrderProduct[[#This Row],[OrderID]],tbl_Order[OrderID],tbl_Order[CustomerID])</f>
        <v>CUST0988</v>
      </c>
    </row>
    <row r="1250" spans="1:9" x14ac:dyDescent="0.4">
      <c r="A1250" t="s">
        <v>682</v>
      </c>
      <c r="B1250" t="s">
        <v>154</v>
      </c>
      <c r="C1250" t="str">
        <f>_xlfn.XLOOKUP(tbl_OrderProduct[[#This Row],[ProductID]],tbl_Product[ProductID],tbl_Product[Category])</f>
        <v>Strategy</v>
      </c>
      <c r="D1250">
        <v>2</v>
      </c>
      <c r="E1250" s="3">
        <f>_xlfn.XLOOKUP(tbl_OrderProduct[[#This Row],[ProductID]],tbl_Product[ProductID],tbl_Product[ListPrice])*tbl_OrderProduct[[#This Row],[Quantity]]</f>
        <v>62</v>
      </c>
      <c r="F1250">
        <f>_xlfn.XLOOKUP(tbl_OrderProduct[[#This Row],[OrderID]],tbl_Order[OrderID],tbl_Order[Order Year])</f>
        <v>2018</v>
      </c>
      <c r="G1250" t="str">
        <f>_xlfn.XLOOKUP(tbl_OrderProduct[[#This Row],[OrderID]],tbl_Order[OrderID],tbl_Order[Order Month Name])</f>
        <v>Dec</v>
      </c>
      <c r="H1250" t="str">
        <f>_xlfn.XLOOKUP(tbl_OrderProduct[[#This Row],[ProductID]],tbl_Product[ProductID],tbl_Product[ProductName])</f>
        <v>Roll for Regression</v>
      </c>
      <c r="I1250" t="str">
        <f>_xlfn.XLOOKUP(tbl_OrderProduct[[#This Row],[OrderID]],tbl_Order[OrderID],tbl_Order[CustomerID])</f>
        <v>CUST0988</v>
      </c>
    </row>
    <row r="1251" spans="1:9" x14ac:dyDescent="0.4">
      <c r="A1251" t="s">
        <v>682</v>
      </c>
      <c r="B1251" t="s">
        <v>135</v>
      </c>
      <c r="C1251" t="str">
        <f>_xlfn.XLOOKUP(tbl_OrderProduct[[#This Row],[ProductID]],tbl_Product[ProductID],tbl_Product[Category])</f>
        <v>Classic</v>
      </c>
      <c r="D1251">
        <v>1</v>
      </c>
      <c r="E1251" s="3">
        <f>_xlfn.XLOOKUP(tbl_OrderProduct[[#This Row],[ProductID]],tbl_Product[ProductID],tbl_Product[ListPrice])*tbl_OrderProduct[[#This Row],[Quantity]]</f>
        <v>16.989999999999998</v>
      </c>
      <c r="F1251">
        <f>_xlfn.XLOOKUP(tbl_OrderProduct[[#This Row],[OrderID]],tbl_Order[OrderID],tbl_Order[Order Year])</f>
        <v>2018</v>
      </c>
      <c r="G1251" t="str">
        <f>_xlfn.XLOOKUP(tbl_OrderProduct[[#This Row],[OrderID]],tbl_Order[OrderID],tbl_Order[Order Month Name])</f>
        <v>Dec</v>
      </c>
      <c r="H1251" t="str">
        <f>_xlfn.XLOOKUP(tbl_OrderProduct[[#This Row],[ProductID]],tbl_Product[ProductID],tbl_Product[ProductName])</f>
        <v>Monopoly: Pivot Table Edition</v>
      </c>
      <c r="I1251" t="str">
        <f>_xlfn.XLOOKUP(tbl_OrderProduct[[#This Row],[OrderID]],tbl_Order[OrderID],tbl_Order[CustomerID])</f>
        <v>CUST0988</v>
      </c>
    </row>
    <row r="1252" spans="1:9" x14ac:dyDescent="0.4">
      <c r="A1252" t="s">
        <v>683</v>
      </c>
      <c r="B1252" t="s">
        <v>132</v>
      </c>
      <c r="C1252" t="str">
        <f>_xlfn.XLOOKUP(tbl_OrderProduct[[#This Row],[ProductID]],tbl_Product[ProductID],tbl_Product[Category])</f>
        <v>Strategy</v>
      </c>
      <c r="D1252">
        <v>2</v>
      </c>
      <c r="E1252" s="3">
        <f>_xlfn.XLOOKUP(tbl_OrderProduct[[#This Row],[ProductID]],tbl_Product[ProductID],tbl_Product[ListPrice])*tbl_OrderProduct[[#This Row],[Quantity]]</f>
        <v>33</v>
      </c>
      <c r="F1252">
        <f>_xlfn.XLOOKUP(tbl_OrderProduct[[#This Row],[OrderID]],tbl_Order[OrderID],tbl_Order[Order Year])</f>
        <v>2018</v>
      </c>
      <c r="G1252" t="str">
        <f>_xlfn.XLOOKUP(tbl_OrderProduct[[#This Row],[OrderID]],tbl_Order[OrderID],tbl_Order[Order Month Name])</f>
        <v>Dec</v>
      </c>
      <c r="H1252" t="str">
        <f>_xlfn.XLOOKUP(tbl_OrderProduct[[#This Row],[ProductID]],tbl_Product[ProductID],tbl_Product[ProductName])</f>
        <v>Pax Excel</v>
      </c>
      <c r="I1252" t="str">
        <f>_xlfn.XLOOKUP(tbl_OrderProduct[[#This Row],[OrderID]],tbl_Order[OrderID],tbl_Order[CustomerID])</f>
        <v>CUST1247</v>
      </c>
    </row>
    <row r="1253" spans="1:9" x14ac:dyDescent="0.4">
      <c r="A1253" t="s">
        <v>683</v>
      </c>
      <c r="B1253" t="s">
        <v>156</v>
      </c>
      <c r="C1253" t="str">
        <f>_xlfn.XLOOKUP(tbl_OrderProduct[[#This Row],[ProductID]],tbl_Product[ProductID],tbl_Product[Category])</f>
        <v>Strategy</v>
      </c>
      <c r="D1253">
        <v>1</v>
      </c>
      <c r="E1253" s="3">
        <f>_xlfn.XLOOKUP(tbl_OrderProduct[[#This Row],[ProductID]],tbl_Product[ProductID],tbl_Product[ListPrice])*tbl_OrderProduct[[#This Row],[Quantity]]</f>
        <v>40.99</v>
      </c>
      <c r="F1253">
        <f>_xlfn.XLOOKUP(tbl_OrderProduct[[#This Row],[OrderID]],tbl_Order[OrderID],tbl_Order[Order Year])</f>
        <v>2018</v>
      </c>
      <c r="G1253" t="str">
        <f>_xlfn.XLOOKUP(tbl_OrderProduct[[#This Row],[OrderID]],tbl_Order[OrderID],tbl_Order[Order Month Name])</f>
        <v>Dec</v>
      </c>
      <c r="H1253" t="str">
        <f>_xlfn.XLOOKUP(tbl_OrderProduct[[#This Row],[ProductID]],tbl_Product[ProductID],tbl_Product[ProductName])</f>
        <v>Cells of Caledonia</v>
      </c>
      <c r="I1253" t="str">
        <f>_xlfn.XLOOKUP(tbl_OrderProduct[[#This Row],[OrderID]],tbl_Order[OrderID],tbl_Order[CustomerID])</f>
        <v>CUST1247</v>
      </c>
    </row>
    <row r="1254" spans="1:9" x14ac:dyDescent="0.4">
      <c r="A1254" t="s">
        <v>683</v>
      </c>
      <c r="B1254" t="s">
        <v>139</v>
      </c>
      <c r="C1254" t="str">
        <f>_xlfn.XLOOKUP(tbl_OrderProduct[[#This Row],[ProductID]],tbl_Product[ProductID],tbl_Product[Category])</f>
        <v>Strategy</v>
      </c>
      <c r="D1254">
        <v>1</v>
      </c>
      <c r="E1254" s="3">
        <f>_xlfn.XLOOKUP(tbl_OrderProduct[[#This Row],[ProductID]],tbl_Product[ProductID],tbl_Product[ListPrice])*tbl_OrderProduct[[#This Row],[Quantity]]</f>
        <v>54.99</v>
      </c>
      <c r="F1254">
        <f>_xlfn.XLOOKUP(tbl_OrderProduct[[#This Row],[OrderID]],tbl_Order[OrderID],tbl_Order[Order Year])</f>
        <v>2018</v>
      </c>
      <c r="G1254" t="str">
        <f>_xlfn.XLOOKUP(tbl_OrderProduct[[#This Row],[OrderID]],tbl_Order[OrderID],tbl_Order[Order Month Name])</f>
        <v>Dec</v>
      </c>
      <c r="H1254" t="str">
        <f>_xlfn.XLOOKUP(tbl_OrderProduct[[#This Row],[ProductID]],tbl_Product[ProductID],tbl_Product[ProductName])</f>
        <v>Azul: Pie Chart Edition</v>
      </c>
      <c r="I1254" t="str">
        <f>_xlfn.XLOOKUP(tbl_OrderProduct[[#This Row],[OrderID]],tbl_Order[OrderID],tbl_Order[CustomerID])</f>
        <v>CUST1247</v>
      </c>
    </row>
    <row r="1255" spans="1:9" x14ac:dyDescent="0.4">
      <c r="A1255" t="s">
        <v>683</v>
      </c>
      <c r="B1255" t="s">
        <v>145</v>
      </c>
      <c r="C1255" t="str">
        <f>_xlfn.XLOOKUP(tbl_OrderProduct[[#This Row],[ProductID]],tbl_Product[ProductID],tbl_Product[Category])</f>
        <v>Adventure</v>
      </c>
      <c r="D1255">
        <v>1</v>
      </c>
      <c r="E1255" s="3">
        <f>_xlfn.XLOOKUP(tbl_OrderProduct[[#This Row],[ProductID]],tbl_Product[ProductID],tbl_Product[ListPrice])*tbl_OrderProduct[[#This Row],[Quantity]]</f>
        <v>40.5</v>
      </c>
      <c r="F1255">
        <f>_xlfn.XLOOKUP(tbl_OrderProduct[[#This Row],[OrderID]],tbl_Order[OrderID],tbl_Order[Order Year])</f>
        <v>2018</v>
      </c>
      <c r="G1255" t="str">
        <f>_xlfn.XLOOKUP(tbl_OrderProduct[[#This Row],[OrderID]],tbl_Order[OrderID],tbl_Order[Order Month Name])</f>
        <v>Dec</v>
      </c>
      <c r="H1255" t="str">
        <f>_xlfn.XLOOKUP(tbl_OrderProduct[[#This Row],[ProductID]],tbl_Product[ProductID],tbl_Product[ProductName])</f>
        <v>Audit Call of Cthulhu</v>
      </c>
      <c r="I1255" t="str">
        <f>_xlfn.XLOOKUP(tbl_OrderProduct[[#This Row],[OrderID]],tbl_Order[OrderID],tbl_Order[CustomerID])</f>
        <v>CUST1247</v>
      </c>
    </row>
    <row r="1256" spans="1:9" x14ac:dyDescent="0.4">
      <c r="A1256" t="s">
        <v>684</v>
      </c>
      <c r="B1256" t="s">
        <v>9</v>
      </c>
      <c r="C1256" t="str">
        <f>_xlfn.XLOOKUP(tbl_OrderProduct[[#This Row],[ProductID]],tbl_Product[ProductID],tbl_Product[Category])</f>
        <v>Strategy</v>
      </c>
      <c r="D1256">
        <v>2</v>
      </c>
      <c r="E1256" s="3">
        <f>_xlfn.XLOOKUP(tbl_OrderProduct[[#This Row],[ProductID]],tbl_Product[ProductID],tbl_Product[ListPrice])*tbl_OrderProduct[[#This Row],[Quantity]]</f>
        <v>147.9</v>
      </c>
      <c r="F1256">
        <f>_xlfn.XLOOKUP(tbl_OrderProduct[[#This Row],[OrderID]],tbl_Order[OrderID],tbl_Order[Order Year])</f>
        <v>2019</v>
      </c>
      <c r="G1256" t="str">
        <f>_xlfn.XLOOKUP(tbl_OrderProduct[[#This Row],[OrderID]],tbl_Order[OrderID],tbl_Order[Order Month Name])</f>
        <v>Jan</v>
      </c>
      <c r="H1256" t="str">
        <f>_xlfn.XLOOKUP(tbl_OrderProduct[[#This Row],[ProductID]],tbl_Product[ProductID],tbl_Product[ProductName])</f>
        <v>Tiny Epic Formulas</v>
      </c>
      <c r="I1256" t="str">
        <f>_xlfn.XLOOKUP(tbl_OrderProduct[[#This Row],[OrderID]],tbl_Order[OrderID],tbl_Order[CustomerID])</f>
        <v>CUST1277</v>
      </c>
    </row>
    <row r="1257" spans="1:9" x14ac:dyDescent="0.4">
      <c r="A1257" t="s">
        <v>684</v>
      </c>
      <c r="B1257" t="s">
        <v>10</v>
      </c>
      <c r="C1257" t="str">
        <f>_xlfn.XLOOKUP(tbl_OrderProduct[[#This Row],[ProductID]],tbl_Product[ProductID],tbl_Product[Category])</f>
        <v>Party</v>
      </c>
      <c r="D1257">
        <v>1</v>
      </c>
      <c r="E1257" s="3">
        <f>_xlfn.XLOOKUP(tbl_OrderProduct[[#This Row],[ProductID]],tbl_Product[ProductID],tbl_Product[ListPrice])*tbl_OrderProduct[[#This Row],[Quantity]]</f>
        <v>49</v>
      </c>
      <c r="F1257">
        <f>_xlfn.XLOOKUP(tbl_OrderProduct[[#This Row],[OrderID]],tbl_Order[OrderID],tbl_Order[Order Year])</f>
        <v>2019</v>
      </c>
      <c r="G1257" t="str">
        <f>_xlfn.XLOOKUP(tbl_OrderProduct[[#This Row],[OrderID]],tbl_Order[OrderID],tbl_Order[Order Month Name])</f>
        <v>Jan</v>
      </c>
      <c r="H1257" t="str">
        <f>_xlfn.XLOOKUP(tbl_OrderProduct[[#This Row],[ProductID]],tbl_Product[ProductID],tbl_Product[ProductName])</f>
        <v>Pivot or Perish</v>
      </c>
      <c r="I1257" t="str">
        <f>_xlfn.XLOOKUP(tbl_OrderProduct[[#This Row],[OrderID]],tbl_Order[OrderID],tbl_Order[CustomerID])</f>
        <v>CUST1277</v>
      </c>
    </row>
    <row r="1258" spans="1:9" x14ac:dyDescent="0.4">
      <c r="A1258" t="s">
        <v>685</v>
      </c>
      <c r="B1258" t="s">
        <v>156</v>
      </c>
      <c r="C1258" t="str">
        <f>_xlfn.XLOOKUP(tbl_OrderProduct[[#This Row],[ProductID]],tbl_Product[ProductID],tbl_Product[Category])</f>
        <v>Strategy</v>
      </c>
      <c r="D1258">
        <v>1</v>
      </c>
      <c r="E1258" s="3">
        <f>_xlfn.XLOOKUP(tbl_OrderProduct[[#This Row],[ProductID]],tbl_Product[ProductID],tbl_Product[ListPrice])*tbl_OrderProduct[[#This Row],[Quantity]]</f>
        <v>40.99</v>
      </c>
      <c r="F1258">
        <f>_xlfn.XLOOKUP(tbl_OrderProduct[[#This Row],[OrderID]],tbl_Order[OrderID],tbl_Order[Order Year])</f>
        <v>2019</v>
      </c>
      <c r="G1258" t="str">
        <f>_xlfn.XLOOKUP(tbl_OrderProduct[[#This Row],[OrderID]],tbl_Order[OrderID],tbl_Order[Order Month Name])</f>
        <v>Jan</v>
      </c>
      <c r="H1258" t="str">
        <f>_xlfn.XLOOKUP(tbl_OrderProduct[[#This Row],[ProductID]],tbl_Product[ProductID],tbl_Product[ProductName])</f>
        <v>Cells of Caledonia</v>
      </c>
      <c r="I1258" t="str">
        <f>_xlfn.XLOOKUP(tbl_OrderProduct[[#This Row],[OrderID]],tbl_Order[OrderID],tbl_Order[CustomerID])</f>
        <v>CUST0474</v>
      </c>
    </row>
    <row r="1259" spans="1:9" x14ac:dyDescent="0.4">
      <c r="A1259" t="s">
        <v>686</v>
      </c>
      <c r="B1259" t="s">
        <v>4</v>
      </c>
      <c r="C1259" t="str">
        <f>_xlfn.XLOOKUP(tbl_OrderProduct[[#This Row],[ProductID]],tbl_Product[ProductID],tbl_Product[Category])</f>
        <v>Strategy</v>
      </c>
      <c r="D1259">
        <v>1</v>
      </c>
      <c r="E1259" s="3">
        <f>_xlfn.XLOOKUP(tbl_OrderProduct[[#This Row],[ProductID]],tbl_Product[ProductID],tbl_Product[ListPrice])*tbl_OrderProduct[[#This Row],[Quantity]]</f>
        <v>34.99</v>
      </c>
      <c r="F1259">
        <f>_xlfn.XLOOKUP(tbl_OrderProduct[[#This Row],[OrderID]],tbl_Order[OrderID],tbl_Order[Order Year])</f>
        <v>2019</v>
      </c>
      <c r="G1259" t="str">
        <f>_xlfn.XLOOKUP(tbl_OrderProduct[[#This Row],[OrderID]],tbl_Order[OrderID],tbl_Order[Order Month Name])</f>
        <v>Jan</v>
      </c>
      <c r="H1259" t="str">
        <f>_xlfn.XLOOKUP(tbl_OrderProduct[[#This Row],[ProductID]],tbl_Product[ProductID],tbl_Product[ProductName])</f>
        <v>Root Cause Analysis</v>
      </c>
      <c r="I1259" t="str">
        <f>_xlfn.XLOOKUP(tbl_OrderProduct[[#This Row],[OrderID]],tbl_Order[OrderID],tbl_Order[CustomerID])</f>
        <v>CUST1031</v>
      </c>
    </row>
    <row r="1260" spans="1:9" x14ac:dyDescent="0.4">
      <c r="A1260" t="s">
        <v>686</v>
      </c>
      <c r="B1260" t="s">
        <v>142</v>
      </c>
      <c r="C1260" t="str">
        <f>_xlfn.XLOOKUP(tbl_OrderProduct[[#This Row],[ProductID]],tbl_Product[ProductID],tbl_Product[Category])</f>
        <v>Classic</v>
      </c>
      <c r="D1260">
        <v>1</v>
      </c>
      <c r="E1260" s="3">
        <f>_xlfn.XLOOKUP(tbl_OrderProduct[[#This Row],[ProductID]],tbl_Product[ProductID],tbl_Product[ListPrice])*tbl_OrderProduct[[#This Row],[Quantity]]</f>
        <v>49.49</v>
      </c>
      <c r="F1260">
        <f>_xlfn.XLOOKUP(tbl_OrderProduct[[#This Row],[OrderID]],tbl_Order[OrderID],tbl_Order[Order Year])</f>
        <v>2019</v>
      </c>
      <c r="G1260" t="str">
        <f>_xlfn.XLOOKUP(tbl_OrderProduct[[#This Row],[OrderID]],tbl_Order[OrderID],tbl_Order[Order Month Name])</f>
        <v>Jan</v>
      </c>
      <c r="H1260" t="str">
        <f>_xlfn.XLOOKUP(tbl_OrderProduct[[#This Row],[ProductID]],tbl_Product[ProductID],tbl_Product[ProductName])</f>
        <v>Don't Wake the Stakeholders</v>
      </c>
      <c r="I1260" t="str">
        <f>_xlfn.XLOOKUP(tbl_OrderProduct[[#This Row],[OrderID]],tbl_Order[OrderID],tbl_Order[CustomerID])</f>
        <v>CUST1031</v>
      </c>
    </row>
    <row r="1261" spans="1:9" x14ac:dyDescent="0.4">
      <c r="A1261" t="s">
        <v>686</v>
      </c>
      <c r="B1261" t="s">
        <v>155</v>
      </c>
      <c r="C1261" t="str">
        <f>_xlfn.XLOOKUP(tbl_OrderProduct[[#This Row],[ProductID]],tbl_Product[ProductID],tbl_Product[Category])</f>
        <v>Strategy</v>
      </c>
      <c r="D1261">
        <v>1</v>
      </c>
      <c r="E1261" s="3">
        <f>_xlfn.XLOOKUP(tbl_OrderProduct[[#This Row],[ProductID]],tbl_Product[ProductID],tbl_Product[ListPrice])*tbl_OrderProduct[[#This Row],[Quantity]]</f>
        <v>27</v>
      </c>
      <c r="F1261">
        <f>_xlfn.XLOOKUP(tbl_OrderProduct[[#This Row],[OrderID]],tbl_Order[OrderID],tbl_Order[Order Year])</f>
        <v>2019</v>
      </c>
      <c r="G1261" t="str">
        <f>_xlfn.XLOOKUP(tbl_OrderProduct[[#This Row],[OrderID]],tbl_Order[OrderID],tbl_Order[Order Month Name])</f>
        <v>Jan</v>
      </c>
      <c r="H1261" t="str">
        <f>_xlfn.XLOOKUP(tbl_OrderProduct[[#This Row],[ProductID]],tbl_Product[ProductID],tbl_Product[ProductName])</f>
        <v>Depreciation Trail</v>
      </c>
      <c r="I1261" t="str">
        <f>_xlfn.XLOOKUP(tbl_OrderProduct[[#This Row],[OrderID]],tbl_Order[OrderID],tbl_Order[CustomerID])</f>
        <v>CUST1031</v>
      </c>
    </row>
    <row r="1262" spans="1:9" x14ac:dyDescent="0.4">
      <c r="A1262" t="s">
        <v>687</v>
      </c>
      <c r="B1262" t="s">
        <v>160</v>
      </c>
      <c r="C1262" t="str">
        <f>_xlfn.XLOOKUP(tbl_OrderProduct[[#This Row],[ProductID]],tbl_Product[ProductID],tbl_Product[Category])</f>
        <v>Co-op</v>
      </c>
      <c r="D1262">
        <v>2</v>
      </c>
      <c r="E1262" s="3">
        <f>_xlfn.XLOOKUP(tbl_OrderProduct[[#This Row],[ProductID]],tbl_Product[ProductID],tbl_Product[ListPrice])*tbl_OrderProduct[[#This Row],[Quantity]]</f>
        <v>76.98</v>
      </c>
      <c r="F1262">
        <f>_xlfn.XLOOKUP(tbl_OrderProduct[[#This Row],[OrderID]],tbl_Order[OrderID],tbl_Order[Order Year])</f>
        <v>2019</v>
      </c>
      <c r="G1262" t="str">
        <f>_xlfn.XLOOKUP(tbl_OrderProduct[[#This Row],[OrderID]],tbl_Order[OrderID],tbl_Order[Order Month Name])</f>
        <v>Jan</v>
      </c>
      <c r="H1262" t="str">
        <f>_xlfn.XLOOKUP(tbl_OrderProduct[[#This Row],[ProductID]],tbl_Product[ProductID],tbl_Product[ProductName])</f>
        <v>Forbidden Functions</v>
      </c>
      <c r="I1262" t="str">
        <f>_xlfn.XLOOKUP(tbl_OrderProduct[[#This Row],[OrderID]],tbl_Order[OrderID],tbl_Order[CustomerID])</f>
        <v>CUST0178</v>
      </c>
    </row>
    <row r="1263" spans="1:9" x14ac:dyDescent="0.4">
      <c r="A1263" t="s">
        <v>688</v>
      </c>
      <c r="B1263" t="s">
        <v>136</v>
      </c>
      <c r="C1263" t="str">
        <f>_xlfn.XLOOKUP(tbl_OrderProduct[[#This Row],[ProductID]],tbl_Product[ProductID],tbl_Product[Category])</f>
        <v>Party</v>
      </c>
      <c r="D1263">
        <v>1</v>
      </c>
      <c r="E1263" s="3">
        <f>_xlfn.XLOOKUP(tbl_OrderProduct[[#This Row],[ProductID]],tbl_Product[ProductID],tbl_Product[ListPrice])*tbl_OrderProduct[[#This Row],[Quantity]]</f>
        <v>33</v>
      </c>
      <c r="F1263">
        <f>_xlfn.XLOOKUP(tbl_OrderProduct[[#This Row],[OrderID]],tbl_Order[OrderID],tbl_Order[Order Year])</f>
        <v>2019</v>
      </c>
      <c r="G1263" t="str">
        <f>_xlfn.XLOOKUP(tbl_OrderProduct[[#This Row],[OrderID]],tbl_Order[OrderID],tbl_Order[Order Month Name])</f>
        <v>Jan</v>
      </c>
      <c r="H1263" t="str">
        <f>_xlfn.XLOOKUP(tbl_OrderProduct[[#This Row],[ProductID]],tbl_Product[ProductID],tbl_Product[ProductName])</f>
        <v>Don't Split the Data</v>
      </c>
      <c r="I1263" t="str">
        <f>_xlfn.XLOOKUP(tbl_OrderProduct[[#This Row],[OrderID]],tbl_Order[OrderID],tbl_Order[CustomerID])</f>
        <v>CUST0094</v>
      </c>
    </row>
    <row r="1264" spans="1:9" x14ac:dyDescent="0.4">
      <c r="A1264" t="s">
        <v>688</v>
      </c>
      <c r="B1264" t="s">
        <v>7</v>
      </c>
      <c r="C1264" t="str">
        <f>_xlfn.XLOOKUP(tbl_OrderProduct[[#This Row],[ProductID]],tbl_Product[ProductID],tbl_Product[Category])</f>
        <v>Strategy</v>
      </c>
      <c r="D1264">
        <v>3</v>
      </c>
      <c r="E1264" s="3">
        <f>_xlfn.XLOOKUP(tbl_OrderProduct[[#This Row],[ProductID]],tbl_Product[ProductID],tbl_Product[ListPrice])*tbl_OrderProduct[[#This Row],[Quantity]]</f>
        <v>159</v>
      </c>
      <c r="F1264">
        <f>_xlfn.XLOOKUP(tbl_OrderProduct[[#This Row],[OrderID]],tbl_Order[OrderID],tbl_Order[Order Year])</f>
        <v>2019</v>
      </c>
      <c r="G1264" t="str">
        <f>_xlfn.XLOOKUP(tbl_OrderProduct[[#This Row],[OrderID]],tbl_Order[OrderID],tbl_Order[Order Month Name])</f>
        <v>Jan</v>
      </c>
      <c r="H1264" t="str">
        <f>_xlfn.XLOOKUP(tbl_OrderProduct[[#This Row],[ProductID]],tbl_Product[ProductID],tbl_Product[ProductName])</f>
        <v>Evercell</v>
      </c>
      <c r="I1264" t="str">
        <f>_xlfn.XLOOKUP(tbl_OrderProduct[[#This Row],[OrderID]],tbl_Order[OrderID],tbl_Order[CustomerID])</f>
        <v>CUST0094</v>
      </c>
    </row>
    <row r="1265" spans="1:9" x14ac:dyDescent="0.4">
      <c r="A1265" t="s">
        <v>689</v>
      </c>
      <c r="B1265" t="s">
        <v>148</v>
      </c>
      <c r="C1265" t="str">
        <f>_xlfn.XLOOKUP(tbl_OrderProduct[[#This Row],[ProductID]],tbl_Product[ProductID],tbl_Product[Category])</f>
        <v>Strategy</v>
      </c>
      <c r="D1265">
        <v>3</v>
      </c>
      <c r="E1265" s="3">
        <f>_xlfn.XLOOKUP(tbl_OrderProduct[[#This Row],[ProductID]],tbl_Product[ProductID],tbl_Product[ListPrice])*tbl_OrderProduct[[#This Row],[Quantity]]</f>
        <v>61.47</v>
      </c>
      <c r="F1265">
        <f>_xlfn.XLOOKUP(tbl_OrderProduct[[#This Row],[OrderID]],tbl_Order[OrderID],tbl_Order[Order Year])</f>
        <v>2019</v>
      </c>
      <c r="G1265" t="str">
        <f>_xlfn.XLOOKUP(tbl_OrderProduct[[#This Row],[OrderID]],tbl_Order[OrderID],tbl_Order[Order Month Name])</f>
        <v>Jan</v>
      </c>
      <c r="H1265" t="str">
        <f>_xlfn.XLOOKUP(tbl_OrderProduct[[#This Row],[ProductID]],tbl_Product[ProductID],tbl_Product[ProductName])</f>
        <v>Cashflow Cascadia</v>
      </c>
      <c r="I1265" t="str">
        <f>_xlfn.XLOOKUP(tbl_OrderProduct[[#This Row],[OrderID]],tbl_Order[OrderID],tbl_Order[CustomerID])</f>
        <v>CUST0928</v>
      </c>
    </row>
    <row r="1266" spans="1:9" x14ac:dyDescent="0.4">
      <c r="A1266" t="s">
        <v>689</v>
      </c>
      <c r="B1266" t="s">
        <v>156</v>
      </c>
      <c r="C1266" t="str">
        <f>_xlfn.XLOOKUP(tbl_OrderProduct[[#This Row],[ProductID]],tbl_Product[ProductID],tbl_Product[Category])</f>
        <v>Strategy</v>
      </c>
      <c r="D1266">
        <v>1</v>
      </c>
      <c r="E1266" s="3">
        <f>_xlfn.XLOOKUP(tbl_OrderProduct[[#This Row],[ProductID]],tbl_Product[ProductID],tbl_Product[ListPrice])*tbl_OrderProduct[[#This Row],[Quantity]]</f>
        <v>40.99</v>
      </c>
      <c r="F1266">
        <f>_xlfn.XLOOKUP(tbl_OrderProduct[[#This Row],[OrderID]],tbl_Order[OrderID],tbl_Order[Order Year])</f>
        <v>2019</v>
      </c>
      <c r="G1266" t="str">
        <f>_xlfn.XLOOKUP(tbl_OrderProduct[[#This Row],[OrderID]],tbl_Order[OrderID],tbl_Order[Order Month Name])</f>
        <v>Jan</v>
      </c>
      <c r="H1266" t="str">
        <f>_xlfn.XLOOKUP(tbl_OrderProduct[[#This Row],[ProductID]],tbl_Product[ProductID],tbl_Product[ProductName])</f>
        <v>Cells of Caledonia</v>
      </c>
      <c r="I1266" t="str">
        <f>_xlfn.XLOOKUP(tbl_OrderProduct[[#This Row],[OrderID]],tbl_Order[OrderID],tbl_Order[CustomerID])</f>
        <v>CUST0928</v>
      </c>
    </row>
    <row r="1267" spans="1:9" x14ac:dyDescent="0.4">
      <c r="A1267" t="s">
        <v>689</v>
      </c>
      <c r="B1267" t="s">
        <v>159</v>
      </c>
      <c r="C1267" t="str">
        <f>_xlfn.XLOOKUP(tbl_OrderProduct[[#This Row],[ProductID]],tbl_Product[ProductID],tbl_Product[Category])</f>
        <v>Strategy</v>
      </c>
      <c r="D1267">
        <v>1</v>
      </c>
      <c r="E1267" s="3">
        <f>_xlfn.XLOOKUP(tbl_OrderProduct[[#This Row],[ProductID]],tbl_Product[ProductID],tbl_Product[ListPrice])*tbl_OrderProduct[[#This Row],[Quantity]]</f>
        <v>58</v>
      </c>
      <c r="F1267">
        <f>_xlfn.XLOOKUP(tbl_OrderProduct[[#This Row],[OrderID]],tbl_Order[OrderID],tbl_Order[Order Year])</f>
        <v>2019</v>
      </c>
      <c r="G1267" t="str">
        <f>_xlfn.XLOOKUP(tbl_OrderProduct[[#This Row],[OrderID]],tbl_Order[OrderID],tbl_Order[Order Month Name])</f>
        <v>Jan</v>
      </c>
      <c r="H1267" t="str">
        <f>_xlfn.XLOOKUP(tbl_OrderProduct[[#This Row],[ProductID]],tbl_Product[ProductID],tbl_Product[ProductName])</f>
        <v>Welcome To … The Dashboard</v>
      </c>
      <c r="I1267" t="str">
        <f>_xlfn.XLOOKUP(tbl_OrderProduct[[#This Row],[OrderID]],tbl_Order[OrderID],tbl_Order[CustomerID])</f>
        <v>CUST0928</v>
      </c>
    </row>
    <row r="1268" spans="1:9" x14ac:dyDescent="0.4">
      <c r="A1268" t="s">
        <v>689</v>
      </c>
      <c r="B1268" t="s">
        <v>131</v>
      </c>
      <c r="C1268" t="str">
        <f>_xlfn.XLOOKUP(tbl_OrderProduct[[#This Row],[ProductID]],tbl_Product[ProductID],tbl_Product[Category])</f>
        <v>Strategy</v>
      </c>
      <c r="D1268">
        <v>1</v>
      </c>
      <c r="E1268" s="3">
        <f>_xlfn.XLOOKUP(tbl_OrderProduct[[#This Row],[ProductID]],tbl_Product[ProductID],tbl_Product[ListPrice])*tbl_OrderProduct[[#This Row],[Quantity]]</f>
        <v>49</v>
      </c>
      <c r="F1268">
        <f>_xlfn.XLOOKUP(tbl_OrderProduct[[#This Row],[OrderID]],tbl_Order[OrderID],tbl_Order[Order Year])</f>
        <v>2019</v>
      </c>
      <c r="G1268" t="str">
        <f>_xlfn.XLOOKUP(tbl_OrderProduct[[#This Row],[OrderID]],tbl_Order[OrderID],tbl_Order[Order Month Name])</f>
        <v>Jan</v>
      </c>
      <c r="H1268" t="str">
        <f>_xlfn.XLOOKUP(tbl_OrderProduct[[#This Row],[ProductID]],tbl_Product[ProductID],tbl_Product[ProductName])</f>
        <v>7 Chart Wonders</v>
      </c>
      <c r="I1268" t="str">
        <f>_xlfn.XLOOKUP(tbl_OrderProduct[[#This Row],[OrderID]],tbl_Order[OrderID],tbl_Order[CustomerID])</f>
        <v>CUST0928</v>
      </c>
    </row>
    <row r="1269" spans="1:9" x14ac:dyDescent="0.4">
      <c r="A1269" t="s">
        <v>690</v>
      </c>
      <c r="B1269" t="s">
        <v>132</v>
      </c>
      <c r="C1269" t="str">
        <f>_xlfn.XLOOKUP(tbl_OrderProduct[[#This Row],[ProductID]],tbl_Product[ProductID],tbl_Product[Category])</f>
        <v>Strategy</v>
      </c>
      <c r="D1269">
        <v>1</v>
      </c>
      <c r="E1269" s="3">
        <f>_xlfn.XLOOKUP(tbl_OrderProduct[[#This Row],[ProductID]],tbl_Product[ProductID],tbl_Product[ListPrice])*tbl_OrderProduct[[#This Row],[Quantity]]</f>
        <v>16.5</v>
      </c>
      <c r="F1269">
        <f>_xlfn.XLOOKUP(tbl_OrderProduct[[#This Row],[OrderID]],tbl_Order[OrderID],tbl_Order[Order Year])</f>
        <v>2019</v>
      </c>
      <c r="G1269" t="str">
        <f>_xlfn.XLOOKUP(tbl_OrderProduct[[#This Row],[OrderID]],tbl_Order[OrderID],tbl_Order[Order Month Name])</f>
        <v>Jan</v>
      </c>
      <c r="H1269" t="str">
        <f>_xlfn.XLOOKUP(tbl_OrderProduct[[#This Row],[ProductID]],tbl_Product[ProductID],tbl_Product[ProductName])</f>
        <v>Pax Excel</v>
      </c>
      <c r="I1269" t="str">
        <f>_xlfn.XLOOKUP(tbl_OrderProduct[[#This Row],[OrderID]],tbl_Order[OrderID],tbl_Order[CustomerID])</f>
        <v>CUST0188</v>
      </c>
    </row>
    <row r="1270" spans="1:9" x14ac:dyDescent="0.4">
      <c r="A1270" t="s">
        <v>690</v>
      </c>
      <c r="B1270" t="s">
        <v>7</v>
      </c>
      <c r="C1270" t="str">
        <f>_xlfn.XLOOKUP(tbl_OrderProduct[[#This Row],[ProductID]],tbl_Product[ProductID],tbl_Product[Category])</f>
        <v>Strategy</v>
      </c>
      <c r="D1270">
        <v>1</v>
      </c>
      <c r="E1270" s="3">
        <f>_xlfn.XLOOKUP(tbl_OrderProduct[[#This Row],[ProductID]],tbl_Product[ProductID],tbl_Product[ListPrice])*tbl_OrderProduct[[#This Row],[Quantity]]</f>
        <v>53</v>
      </c>
      <c r="F1270">
        <f>_xlfn.XLOOKUP(tbl_OrderProduct[[#This Row],[OrderID]],tbl_Order[OrderID],tbl_Order[Order Year])</f>
        <v>2019</v>
      </c>
      <c r="G1270" t="str">
        <f>_xlfn.XLOOKUP(tbl_OrderProduct[[#This Row],[OrderID]],tbl_Order[OrderID],tbl_Order[Order Month Name])</f>
        <v>Jan</v>
      </c>
      <c r="H1270" t="str">
        <f>_xlfn.XLOOKUP(tbl_OrderProduct[[#This Row],[ProductID]],tbl_Product[ProductID],tbl_Product[ProductName])</f>
        <v>Evercell</v>
      </c>
      <c r="I1270" t="str">
        <f>_xlfn.XLOOKUP(tbl_OrderProduct[[#This Row],[OrderID]],tbl_Order[OrderID],tbl_Order[CustomerID])</f>
        <v>CUST0188</v>
      </c>
    </row>
    <row r="1271" spans="1:9" x14ac:dyDescent="0.4">
      <c r="A1271" t="s">
        <v>690</v>
      </c>
      <c r="B1271" t="s">
        <v>130</v>
      </c>
      <c r="C1271" t="str">
        <f>_xlfn.XLOOKUP(tbl_OrderProduct[[#This Row],[ProductID]],tbl_Product[ProductID],tbl_Product[Category])</f>
        <v>Strategy</v>
      </c>
      <c r="D1271">
        <v>1</v>
      </c>
      <c r="E1271" s="3">
        <f>_xlfn.XLOOKUP(tbl_OrderProduct[[#This Row],[ProductID]],tbl_Product[ProductID],tbl_Product[ListPrice])*tbl_OrderProduct[[#This Row],[Quantity]]</f>
        <v>15.5</v>
      </c>
      <c r="F1271">
        <f>_xlfn.XLOOKUP(tbl_OrderProduct[[#This Row],[OrderID]],tbl_Order[OrderID],tbl_Order[Order Year])</f>
        <v>2019</v>
      </c>
      <c r="G1271" t="str">
        <f>_xlfn.XLOOKUP(tbl_OrderProduct[[#This Row],[OrderID]],tbl_Order[OrderID],tbl_Order[Order Month Name])</f>
        <v>Jan</v>
      </c>
      <c r="H1271" t="str">
        <f>_xlfn.XLOOKUP(tbl_OrderProduct[[#This Row],[ProductID]],tbl_Product[ProductID],tbl_Product[ProductName])</f>
        <v>Brass: Budget</v>
      </c>
      <c r="I1271" t="str">
        <f>_xlfn.XLOOKUP(tbl_OrderProduct[[#This Row],[OrderID]],tbl_Order[OrderID],tbl_Order[CustomerID])</f>
        <v>CUST0188</v>
      </c>
    </row>
    <row r="1272" spans="1:9" x14ac:dyDescent="0.4">
      <c r="A1272" t="s">
        <v>690</v>
      </c>
      <c r="B1272" t="s">
        <v>162</v>
      </c>
      <c r="C1272" t="str">
        <f>_xlfn.XLOOKUP(tbl_OrderProduct[[#This Row],[ProductID]],tbl_Product[ProductID],tbl_Product[Category])</f>
        <v>Strategy</v>
      </c>
      <c r="D1272">
        <v>1</v>
      </c>
      <c r="E1272" s="3">
        <f>_xlfn.XLOOKUP(tbl_OrderProduct[[#This Row],[ProductID]],tbl_Product[ProductID],tbl_Product[ListPrice])*tbl_OrderProduct[[#This Row],[Quantity]]</f>
        <v>17.5</v>
      </c>
      <c r="F1272">
        <f>_xlfn.XLOOKUP(tbl_OrderProduct[[#This Row],[OrderID]],tbl_Order[OrderID],tbl_Order[Order Year])</f>
        <v>2019</v>
      </c>
      <c r="G1272" t="str">
        <f>_xlfn.XLOOKUP(tbl_OrderProduct[[#This Row],[OrderID]],tbl_Order[OrderID],tbl_Order[Order Month Name])</f>
        <v>Jan</v>
      </c>
      <c r="H1272" t="str">
        <f>_xlfn.XLOOKUP(tbl_OrderProduct[[#This Row],[ProductID]],tbl_Product[ProductID],tbl_Product[ProductName])</f>
        <v>Spreadsheet Legacy</v>
      </c>
      <c r="I1272" t="str">
        <f>_xlfn.XLOOKUP(tbl_OrderProduct[[#This Row],[OrderID]],tbl_Order[OrderID],tbl_Order[CustomerID])</f>
        <v>CUST0188</v>
      </c>
    </row>
    <row r="1273" spans="1:9" x14ac:dyDescent="0.4">
      <c r="A1273" t="s">
        <v>690</v>
      </c>
      <c r="B1273" t="s">
        <v>155</v>
      </c>
      <c r="C1273" t="str">
        <f>_xlfn.XLOOKUP(tbl_OrderProduct[[#This Row],[ProductID]],tbl_Product[ProductID],tbl_Product[Category])</f>
        <v>Strategy</v>
      </c>
      <c r="D1273">
        <v>1</v>
      </c>
      <c r="E1273" s="3">
        <f>_xlfn.XLOOKUP(tbl_OrderProduct[[#This Row],[ProductID]],tbl_Product[ProductID],tbl_Product[ListPrice])*tbl_OrderProduct[[#This Row],[Quantity]]</f>
        <v>27</v>
      </c>
      <c r="F1273">
        <f>_xlfn.XLOOKUP(tbl_OrderProduct[[#This Row],[OrderID]],tbl_Order[OrderID],tbl_Order[Order Year])</f>
        <v>2019</v>
      </c>
      <c r="G1273" t="str">
        <f>_xlfn.XLOOKUP(tbl_OrderProduct[[#This Row],[OrderID]],tbl_Order[OrderID],tbl_Order[Order Month Name])</f>
        <v>Jan</v>
      </c>
      <c r="H1273" t="str">
        <f>_xlfn.XLOOKUP(tbl_OrderProduct[[#This Row],[ProductID]],tbl_Product[ProductID],tbl_Product[ProductName])</f>
        <v>Depreciation Trail</v>
      </c>
      <c r="I1273" t="str">
        <f>_xlfn.XLOOKUP(tbl_OrderProduct[[#This Row],[OrderID]],tbl_Order[OrderID],tbl_Order[CustomerID])</f>
        <v>CUST0188</v>
      </c>
    </row>
    <row r="1274" spans="1:9" x14ac:dyDescent="0.4">
      <c r="A1274" t="s">
        <v>691</v>
      </c>
      <c r="B1274" t="s">
        <v>164</v>
      </c>
      <c r="C1274" t="str">
        <f>_xlfn.XLOOKUP(tbl_OrderProduct[[#This Row],[ProductID]],tbl_Product[ProductID],tbl_Product[Category])</f>
        <v>Strategy</v>
      </c>
      <c r="D1274">
        <v>1</v>
      </c>
      <c r="E1274" s="3">
        <f>_xlfn.XLOOKUP(tbl_OrderProduct[[#This Row],[ProductID]],tbl_Product[ProductID],tbl_Product[ListPrice])*tbl_OrderProduct[[#This Row],[Quantity]]</f>
        <v>29</v>
      </c>
      <c r="F1274">
        <f>_xlfn.XLOOKUP(tbl_OrderProduct[[#This Row],[OrderID]],tbl_Order[OrderID],tbl_Order[Order Year])</f>
        <v>2019</v>
      </c>
      <c r="G1274" t="str">
        <f>_xlfn.XLOOKUP(tbl_OrderProduct[[#This Row],[OrderID]],tbl_Order[OrderID],tbl_Order[Order Month Name])</f>
        <v>Jan</v>
      </c>
      <c r="H1274" t="str">
        <f>_xlfn.XLOOKUP(tbl_OrderProduct[[#This Row],[ProductID]],tbl_Product[ProductID],tbl_Product[ProductName])</f>
        <v>Great Western Lookup</v>
      </c>
      <c r="I1274" t="str">
        <f>_xlfn.XLOOKUP(tbl_OrderProduct[[#This Row],[OrderID]],tbl_Order[OrderID],tbl_Order[CustomerID])</f>
        <v>CUST1024</v>
      </c>
    </row>
    <row r="1275" spans="1:9" x14ac:dyDescent="0.4">
      <c r="A1275" t="s">
        <v>692</v>
      </c>
      <c r="B1275" t="s">
        <v>3</v>
      </c>
      <c r="C1275" t="str">
        <f>_xlfn.XLOOKUP(tbl_OrderProduct[[#This Row],[ProductID]],tbl_Product[ProductID],tbl_Product[Category])</f>
        <v>Co-op</v>
      </c>
      <c r="D1275">
        <v>2</v>
      </c>
      <c r="E1275" s="3">
        <f>_xlfn.XLOOKUP(tbl_OrderProduct[[#This Row],[ProductID]],tbl_Product[ProductID],tbl_Product[ListPrice])*tbl_OrderProduct[[#This Row],[Quantity]]</f>
        <v>69.900000000000006</v>
      </c>
      <c r="F1275">
        <f>_xlfn.XLOOKUP(tbl_OrderProduct[[#This Row],[OrderID]],tbl_Order[OrderID],tbl_Order[Order Year])</f>
        <v>2019</v>
      </c>
      <c r="G1275" t="str">
        <f>_xlfn.XLOOKUP(tbl_OrderProduct[[#This Row],[OrderID]],tbl_Order[OrderID],tbl_Order[Order Month Name])</f>
        <v>Jan</v>
      </c>
      <c r="H1275" t="str">
        <f>_xlfn.XLOOKUP(tbl_OrderProduct[[#This Row],[ProductID]],tbl_Product[ProductID],tbl_Product[ProductName])</f>
        <v>Pivot Panic!</v>
      </c>
      <c r="I1275" t="str">
        <f>_xlfn.XLOOKUP(tbl_OrderProduct[[#This Row],[OrderID]],tbl_Order[OrderID],tbl_Order[CustomerID])</f>
        <v>CUST0099</v>
      </c>
    </row>
    <row r="1276" spans="1:9" x14ac:dyDescent="0.4">
      <c r="A1276" t="s">
        <v>693</v>
      </c>
      <c r="B1276" t="s">
        <v>6</v>
      </c>
      <c r="C1276" t="str">
        <f>_xlfn.XLOOKUP(tbl_OrderProduct[[#This Row],[ProductID]],tbl_Product[ProductID],tbl_Product[Category])</f>
        <v>Adventure</v>
      </c>
      <c r="D1276">
        <v>1</v>
      </c>
      <c r="E1276" s="3">
        <f>_xlfn.XLOOKUP(tbl_OrderProduct[[#This Row],[ProductID]],tbl_Product[ProductID],tbl_Product[ListPrice])*tbl_OrderProduct[[#This Row],[Quantity]]</f>
        <v>17</v>
      </c>
      <c r="F1276">
        <f>_xlfn.XLOOKUP(tbl_OrderProduct[[#This Row],[OrderID]],tbl_Order[OrderID],tbl_Order[Order Year])</f>
        <v>2019</v>
      </c>
      <c r="G1276" t="str">
        <f>_xlfn.XLOOKUP(tbl_OrderProduct[[#This Row],[OrderID]],tbl_Order[OrderID],tbl_Order[Order Month Name])</f>
        <v>Jan</v>
      </c>
      <c r="H1276" t="str">
        <f>_xlfn.XLOOKUP(tbl_OrderProduct[[#This Row],[ProductID]],tbl_Product[ProductID],tbl_Product[ProductName])</f>
        <v>Pivot &amp; Paper</v>
      </c>
      <c r="I1276" t="str">
        <f>_xlfn.XLOOKUP(tbl_OrderProduct[[#This Row],[OrderID]],tbl_Order[OrderID],tbl_Order[CustomerID])</f>
        <v>CUST0793</v>
      </c>
    </row>
    <row r="1277" spans="1:9" x14ac:dyDescent="0.4">
      <c r="A1277" t="s">
        <v>694</v>
      </c>
      <c r="B1277" t="s">
        <v>144</v>
      </c>
      <c r="C1277" t="str">
        <f>_xlfn.XLOOKUP(tbl_OrderProduct[[#This Row],[ProductID]],tbl_Product[ProductID],tbl_Product[Category])</f>
        <v>Strategy</v>
      </c>
      <c r="D1277">
        <v>3</v>
      </c>
      <c r="E1277" s="3">
        <f>_xlfn.XLOOKUP(tbl_OrderProduct[[#This Row],[ProductID]],tbl_Product[ProductID],tbl_Product[ListPrice])*tbl_OrderProduct[[#This Row],[Quantity]]</f>
        <v>194.85000000000002</v>
      </c>
      <c r="F1277">
        <f>_xlfn.XLOOKUP(tbl_OrderProduct[[#This Row],[OrderID]],tbl_Order[OrderID],tbl_Order[Order Year])</f>
        <v>2019</v>
      </c>
      <c r="G1277" t="str">
        <f>_xlfn.XLOOKUP(tbl_OrderProduct[[#This Row],[OrderID]],tbl_Order[OrderID],tbl_Order[Order Month Name])</f>
        <v>Jan</v>
      </c>
      <c r="H1277" t="str">
        <f>_xlfn.XLOOKUP(tbl_OrderProduct[[#This Row],[ProductID]],tbl_Product[ProductID],tbl_Product[ProductName])</f>
        <v>Between Two Spreadsheets</v>
      </c>
      <c r="I1277" t="str">
        <f>_xlfn.XLOOKUP(tbl_OrderProduct[[#This Row],[OrderID]],tbl_Order[OrderID],tbl_Order[CustomerID])</f>
        <v>CUST1228</v>
      </c>
    </row>
    <row r="1278" spans="1:9" x14ac:dyDescent="0.4">
      <c r="A1278" t="s">
        <v>695</v>
      </c>
      <c r="B1278" t="s">
        <v>150</v>
      </c>
      <c r="C1278" t="str">
        <f>_xlfn.XLOOKUP(tbl_OrderProduct[[#This Row],[ProductID]],tbl_Product[ProductID],tbl_Product[Category])</f>
        <v>Party</v>
      </c>
      <c r="D1278">
        <v>1</v>
      </c>
      <c r="E1278" s="3">
        <f>_xlfn.XLOOKUP(tbl_OrderProduct[[#This Row],[ProductID]],tbl_Product[ProductID],tbl_Product[ListPrice])*tbl_OrderProduct[[#This Row],[Quantity]]</f>
        <v>35</v>
      </c>
      <c r="F1278">
        <f>_xlfn.XLOOKUP(tbl_OrderProduct[[#This Row],[OrderID]],tbl_Order[OrderID],tbl_Order[Order Year])</f>
        <v>2019</v>
      </c>
      <c r="G1278" t="str">
        <f>_xlfn.XLOOKUP(tbl_OrderProduct[[#This Row],[OrderID]],tbl_Order[OrderID],tbl_Order[Order Month Name])</f>
        <v>Jan</v>
      </c>
      <c r="H1278" t="str">
        <f>_xlfn.XLOOKUP(tbl_OrderProduct[[#This Row],[ProductID]],tbl_Product[ProductID],tbl_Product[ProductName])</f>
        <v>Data: The Resistance</v>
      </c>
      <c r="I1278" t="str">
        <f>_xlfn.XLOOKUP(tbl_OrderProduct[[#This Row],[OrderID]],tbl_Order[OrderID],tbl_Order[CustomerID])</f>
        <v>CUST0098</v>
      </c>
    </row>
    <row r="1279" spans="1:9" x14ac:dyDescent="0.4">
      <c r="A1279" t="s">
        <v>695</v>
      </c>
      <c r="B1279" t="s">
        <v>131</v>
      </c>
      <c r="C1279" t="str">
        <f>_xlfn.XLOOKUP(tbl_OrderProduct[[#This Row],[ProductID]],tbl_Product[ProductID],tbl_Product[Category])</f>
        <v>Strategy</v>
      </c>
      <c r="D1279">
        <v>1</v>
      </c>
      <c r="E1279" s="3">
        <f>_xlfn.XLOOKUP(tbl_OrderProduct[[#This Row],[ProductID]],tbl_Product[ProductID],tbl_Product[ListPrice])*tbl_OrderProduct[[#This Row],[Quantity]]</f>
        <v>49</v>
      </c>
      <c r="F1279">
        <f>_xlfn.XLOOKUP(tbl_OrderProduct[[#This Row],[OrderID]],tbl_Order[OrderID],tbl_Order[Order Year])</f>
        <v>2019</v>
      </c>
      <c r="G1279" t="str">
        <f>_xlfn.XLOOKUP(tbl_OrderProduct[[#This Row],[OrderID]],tbl_Order[OrderID],tbl_Order[Order Month Name])</f>
        <v>Jan</v>
      </c>
      <c r="H1279" t="str">
        <f>_xlfn.XLOOKUP(tbl_OrderProduct[[#This Row],[ProductID]],tbl_Product[ProductID],tbl_Product[ProductName])</f>
        <v>7 Chart Wonders</v>
      </c>
      <c r="I1279" t="str">
        <f>_xlfn.XLOOKUP(tbl_OrderProduct[[#This Row],[OrderID]],tbl_Order[OrderID],tbl_Order[CustomerID])</f>
        <v>CUST0098</v>
      </c>
    </row>
    <row r="1280" spans="1:9" x14ac:dyDescent="0.4">
      <c r="A1280" t="s">
        <v>695</v>
      </c>
      <c r="B1280" t="s">
        <v>138</v>
      </c>
      <c r="C1280" t="str">
        <f>_xlfn.XLOOKUP(tbl_OrderProduct[[#This Row],[ProductID]],tbl_Product[ProductID],tbl_Product[Category])</f>
        <v>Classic</v>
      </c>
      <c r="D1280">
        <v>1</v>
      </c>
      <c r="E1280" s="3">
        <f>_xlfn.XLOOKUP(tbl_OrderProduct[[#This Row],[ProductID]],tbl_Product[ProductID],tbl_Product[ListPrice])*tbl_OrderProduct[[#This Row],[Quantity]]</f>
        <v>62</v>
      </c>
      <c r="F1280">
        <f>_xlfn.XLOOKUP(tbl_OrderProduct[[#This Row],[OrderID]],tbl_Order[OrderID],tbl_Order[Order Year])</f>
        <v>2019</v>
      </c>
      <c r="G1280" t="str">
        <f>_xlfn.XLOOKUP(tbl_OrderProduct[[#This Row],[OrderID]],tbl_Order[OrderID],tbl_Order[Order Month Name])</f>
        <v>Jan</v>
      </c>
      <c r="H1280" t="str">
        <f>_xlfn.XLOOKUP(tbl_OrderProduct[[#This Row],[ProductID]],tbl_Product[ProductID],tbl_Product[ProductName])</f>
        <v>YahtSheets</v>
      </c>
      <c r="I1280" t="str">
        <f>_xlfn.XLOOKUP(tbl_OrderProduct[[#This Row],[OrderID]],tbl_Order[OrderID],tbl_Order[CustomerID])</f>
        <v>CUST0098</v>
      </c>
    </row>
    <row r="1281" spans="1:9" x14ac:dyDescent="0.4">
      <c r="A1281" t="s">
        <v>695</v>
      </c>
      <c r="B1281" t="s">
        <v>143</v>
      </c>
      <c r="C1281" t="str">
        <f>_xlfn.XLOOKUP(tbl_OrderProduct[[#This Row],[ProductID]],tbl_Product[ProductID],tbl_Product[Category])</f>
        <v>Party</v>
      </c>
      <c r="D1281">
        <v>2</v>
      </c>
      <c r="E1281" s="3">
        <f>_xlfn.XLOOKUP(tbl_OrderProduct[[#This Row],[ProductID]],tbl_Product[ProductID],tbl_Product[ListPrice])*tbl_OrderProduct[[#This Row],[Quantity]]</f>
        <v>43.9</v>
      </c>
      <c r="F1281">
        <f>_xlfn.XLOOKUP(tbl_OrderProduct[[#This Row],[OrderID]],tbl_Order[OrderID],tbl_Order[Order Year])</f>
        <v>2019</v>
      </c>
      <c r="G1281" t="str">
        <f>_xlfn.XLOOKUP(tbl_OrderProduct[[#This Row],[OrderID]],tbl_Order[OrderID],tbl_Order[Order Month Name])</f>
        <v>Jan</v>
      </c>
      <c r="H1281" t="str">
        <f>_xlfn.XLOOKUP(tbl_OrderProduct[[#This Row],[ProductID]],tbl_Product[ProductID],tbl_Product[ProductName])</f>
        <v>Sheets of Nottingham</v>
      </c>
      <c r="I1281" t="str">
        <f>_xlfn.XLOOKUP(tbl_OrderProduct[[#This Row],[OrderID]],tbl_Order[OrderID],tbl_Order[CustomerID])</f>
        <v>CUST0098</v>
      </c>
    </row>
    <row r="1282" spans="1:9" x14ac:dyDescent="0.4">
      <c r="A1282" t="s">
        <v>695</v>
      </c>
      <c r="B1282" t="s">
        <v>152</v>
      </c>
      <c r="C1282" t="str">
        <f>_xlfn.XLOOKUP(tbl_OrderProduct[[#This Row],[ProductID]],tbl_Product[ProductID],tbl_Product[Category])</f>
        <v>Party</v>
      </c>
      <c r="D1282">
        <v>1</v>
      </c>
      <c r="E1282" s="3">
        <f>_xlfn.XLOOKUP(tbl_OrderProduct[[#This Row],[ProductID]],tbl_Product[ProductID],tbl_Product[ListPrice])*tbl_OrderProduct[[#This Row],[Quantity]]</f>
        <v>59.95</v>
      </c>
      <c r="F1282">
        <f>_xlfn.XLOOKUP(tbl_OrderProduct[[#This Row],[OrderID]],tbl_Order[OrderID],tbl_Order[Order Year])</f>
        <v>2019</v>
      </c>
      <c r="G1282" t="str">
        <f>_xlfn.XLOOKUP(tbl_OrderProduct[[#This Row],[OrderID]],tbl_Order[OrderID],tbl_Order[Order Month Name])</f>
        <v>Jan</v>
      </c>
      <c r="H1282" t="str">
        <f>_xlfn.XLOOKUP(tbl_OrderProduct[[#This Row],[ProductID]],tbl_Product[ProductID],tbl_Product[ProductName])</f>
        <v>Formulate!</v>
      </c>
      <c r="I1282" t="str">
        <f>_xlfn.XLOOKUP(tbl_OrderProduct[[#This Row],[OrderID]],tbl_Order[OrderID],tbl_Order[CustomerID])</f>
        <v>CUST0098</v>
      </c>
    </row>
    <row r="1283" spans="1:9" x14ac:dyDescent="0.4">
      <c r="A1283" t="s">
        <v>696</v>
      </c>
      <c r="B1283" t="s">
        <v>150</v>
      </c>
      <c r="C1283" t="str">
        <f>_xlfn.XLOOKUP(tbl_OrderProduct[[#This Row],[ProductID]],tbl_Product[ProductID],tbl_Product[Category])</f>
        <v>Party</v>
      </c>
      <c r="D1283">
        <v>1</v>
      </c>
      <c r="E1283" s="3">
        <f>_xlfn.XLOOKUP(tbl_OrderProduct[[#This Row],[ProductID]],tbl_Product[ProductID],tbl_Product[ListPrice])*tbl_OrderProduct[[#This Row],[Quantity]]</f>
        <v>35</v>
      </c>
      <c r="F1283">
        <f>_xlfn.XLOOKUP(tbl_OrderProduct[[#This Row],[OrderID]],tbl_Order[OrderID],tbl_Order[Order Year])</f>
        <v>2019</v>
      </c>
      <c r="G1283" t="str">
        <f>_xlfn.XLOOKUP(tbl_OrderProduct[[#This Row],[OrderID]],tbl_Order[OrderID],tbl_Order[Order Month Name])</f>
        <v>Jan</v>
      </c>
      <c r="H1283" t="str">
        <f>_xlfn.XLOOKUP(tbl_OrderProduct[[#This Row],[ProductID]],tbl_Product[ProductID],tbl_Product[ProductName])</f>
        <v>Data: The Resistance</v>
      </c>
      <c r="I1283" t="str">
        <f>_xlfn.XLOOKUP(tbl_OrderProduct[[#This Row],[OrderID]],tbl_Order[OrderID],tbl_Order[CustomerID])</f>
        <v>CUST0441</v>
      </c>
    </row>
    <row r="1284" spans="1:9" x14ac:dyDescent="0.4">
      <c r="A1284" t="s">
        <v>696</v>
      </c>
      <c r="B1284" t="s">
        <v>139</v>
      </c>
      <c r="C1284" t="str">
        <f>_xlfn.XLOOKUP(tbl_OrderProduct[[#This Row],[ProductID]],tbl_Product[ProductID],tbl_Product[Category])</f>
        <v>Strategy</v>
      </c>
      <c r="D1284">
        <v>1</v>
      </c>
      <c r="E1284" s="3">
        <f>_xlfn.XLOOKUP(tbl_OrderProduct[[#This Row],[ProductID]],tbl_Product[ProductID],tbl_Product[ListPrice])*tbl_OrderProduct[[#This Row],[Quantity]]</f>
        <v>54.99</v>
      </c>
      <c r="F1284">
        <f>_xlfn.XLOOKUP(tbl_OrderProduct[[#This Row],[OrderID]],tbl_Order[OrderID],tbl_Order[Order Year])</f>
        <v>2019</v>
      </c>
      <c r="G1284" t="str">
        <f>_xlfn.XLOOKUP(tbl_OrderProduct[[#This Row],[OrderID]],tbl_Order[OrderID],tbl_Order[Order Month Name])</f>
        <v>Jan</v>
      </c>
      <c r="H1284" t="str">
        <f>_xlfn.XLOOKUP(tbl_OrderProduct[[#This Row],[ProductID]],tbl_Product[ProductID],tbl_Product[ProductName])</f>
        <v>Azul: Pie Chart Edition</v>
      </c>
      <c r="I1284" t="str">
        <f>_xlfn.XLOOKUP(tbl_OrderProduct[[#This Row],[OrderID]],tbl_Order[OrderID],tbl_Order[CustomerID])</f>
        <v>CUST0441</v>
      </c>
    </row>
    <row r="1285" spans="1:9" x14ac:dyDescent="0.4">
      <c r="A1285" t="s">
        <v>696</v>
      </c>
      <c r="B1285" t="s">
        <v>159</v>
      </c>
      <c r="C1285" t="str">
        <f>_xlfn.XLOOKUP(tbl_OrderProduct[[#This Row],[ProductID]],tbl_Product[ProductID],tbl_Product[Category])</f>
        <v>Strategy</v>
      </c>
      <c r="D1285">
        <v>1</v>
      </c>
      <c r="E1285" s="3">
        <f>_xlfn.XLOOKUP(tbl_OrderProduct[[#This Row],[ProductID]],tbl_Product[ProductID],tbl_Product[ListPrice])*tbl_OrderProduct[[#This Row],[Quantity]]</f>
        <v>58</v>
      </c>
      <c r="F1285">
        <f>_xlfn.XLOOKUP(tbl_OrderProduct[[#This Row],[OrderID]],tbl_Order[OrderID],tbl_Order[Order Year])</f>
        <v>2019</v>
      </c>
      <c r="G1285" t="str">
        <f>_xlfn.XLOOKUP(tbl_OrderProduct[[#This Row],[OrderID]],tbl_Order[OrderID],tbl_Order[Order Month Name])</f>
        <v>Jan</v>
      </c>
      <c r="H1285" t="str">
        <f>_xlfn.XLOOKUP(tbl_OrderProduct[[#This Row],[ProductID]],tbl_Product[ProductID],tbl_Product[ProductName])</f>
        <v>Welcome To … The Dashboard</v>
      </c>
      <c r="I1285" t="str">
        <f>_xlfn.XLOOKUP(tbl_OrderProduct[[#This Row],[OrderID]],tbl_Order[OrderID],tbl_Order[CustomerID])</f>
        <v>CUST0441</v>
      </c>
    </row>
    <row r="1286" spans="1:9" x14ac:dyDescent="0.4">
      <c r="A1286" t="s">
        <v>696</v>
      </c>
      <c r="B1286" t="s">
        <v>133</v>
      </c>
      <c r="C1286" t="str">
        <f>_xlfn.XLOOKUP(tbl_OrderProduct[[#This Row],[ProductID]],tbl_Product[ProductID],tbl_Product[Category])</f>
        <v>Adventure</v>
      </c>
      <c r="D1286">
        <v>1</v>
      </c>
      <c r="E1286" s="3">
        <f>_xlfn.XLOOKUP(tbl_OrderProduct[[#This Row],[ProductID]],tbl_Product[ProductID],tbl_Product[ListPrice])*tbl_OrderProduct[[#This Row],[Quantity]]</f>
        <v>23.95</v>
      </c>
      <c r="F1286">
        <f>_xlfn.XLOOKUP(tbl_OrderProduct[[#This Row],[OrderID]],tbl_Order[OrderID],tbl_Order[Order Year])</f>
        <v>2019</v>
      </c>
      <c r="G1286" t="str">
        <f>_xlfn.XLOOKUP(tbl_OrderProduct[[#This Row],[OrderID]],tbl_Order[OrderID],tbl_Order[Order Month Name])</f>
        <v>Jan</v>
      </c>
      <c r="H1286" t="str">
        <f>_xlfn.XLOOKUP(tbl_OrderProduct[[#This Row],[ProductID]],tbl_Product[ProductID],tbl_Product[ProductName])</f>
        <v>DataCraft: Fields &amp; Measures</v>
      </c>
      <c r="I1286" t="str">
        <f>_xlfn.XLOOKUP(tbl_OrderProduct[[#This Row],[OrderID]],tbl_Order[OrderID],tbl_Order[CustomerID])</f>
        <v>CUST0441</v>
      </c>
    </row>
    <row r="1287" spans="1:9" x14ac:dyDescent="0.4">
      <c r="A1287" t="s">
        <v>696</v>
      </c>
      <c r="B1287" t="s">
        <v>151</v>
      </c>
      <c r="C1287" t="str">
        <f>_xlfn.XLOOKUP(tbl_OrderProduct[[#This Row],[ProductID]],tbl_Product[ProductID],tbl_Product[Category])</f>
        <v>Adventure</v>
      </c>
      <c r="D1287">
        <v>1</v>
      </c>
      <c r="E1287" s="3">
        <f>_xlfn.XLOOKUP(tbl_OrderProduct[[#This Row],[ProductID]],tbl_Product[ProductID],tbl_Product[ListPrice])*tbl_OrderProduct[[#This Row],[Quantity]]</f>
        <v>60.95</v>
      </c>
      <c r="F1287">
        <f>_xlfn.XLOOKUP(tbl_OrderProduct[[#This Row],[OrderID]],tbl_Order[OrderID],tbl_Order[Order Year])</f>
        <v>2019</v>
      </c>
      <c r="G1287" t="str">
        <f>_xlfn.XLOOKUP(tbl_OrderProduct[[#This Row],[OrderID]],tbl_Order[OrderID],tbl_Order[Order Month Name])</f>
        <v>Jan</v>
      </c>
      <c r="H1287" t="str">
        <f>_xlfn.XLOOKUP(tbl_OrderProduct[[#This Row],[ProductID]],tbl_Product[ProductID],tbl_Product[ProductName])</f>
        <v>Unmatched: Analyst's Edition</v>
      </c>
      <c r="I1287" t="str">
        <f>_xlfn.XLOOKUP(tbl_OrderProduct[[#This Row],[OrderID]],tbl_Order[OrderID],tbl_Order[CustomerID])</f>
        <v>CUST0441</v>
      </c>
    </row>
    <row r="1288" spans="1:9" x14ac:dyDescent="0.4">
      <c r="A1288" t="s">
        <v>697</v>
      </c>
      <c r="B1288" t="s">
        <v>143</v>
      </c>
      <c r="C1288" t="str">
        <f>_xlfn.XLOOKUP(tbl_OrderProduct[[#This Row],[ProductID]],tbl_Product[ProductID],tbl_Product[Category])</f>
        <v>Party</v>
      </c>
      <c r="D1288">
        <v>2</v>
      </c>
      <c r="E1288" s="3">
        <f>_xlfn.XLOOKUP(tbl_OrderProduct[[#This Row],[ProductID]],tbl_Product[ProductID],tbl_Product[ListPrice])*tbl_OrderProduct[[#This Row],[Quantity]]</f>
        <v>43.9</v>
      </c>
      <c r="F1288">
        <f>_xlfn.XLOOKUP(tbl_OrderProduct[[#This Row],[OrderID]],tbl_Order[OrderID],tbl_Order[Order Year])</f>
        <v>2019</v>
      </c>
      <c r="G1288" t="str">
        <f>_xlfn.XLOOKUP(tbl_OrderProduct[[#This Row],[OrderID]],tbl_Order[OrderID],tbl_Order[Order Month Name])</f>
        <v>Jan</v>
      </c>
      <c r="H1288" t="str">
        <f>_xlfn.XLOOKUP(tbl_OrderProduct[[#This Row],[ProductID]],tbl_Product[ProductID],tbl_Product[ProductName])</f>
        <v>Sheets of Nottingham</v>
      </c>
      <c r="I1288" t="str">
        <f>_xlfn.XLOOKUP(tbl_OrderProduct[[#This Row],[OrderID]],tbl_Order[OrderID],tbl_Order[CustomerID])</f>
        <v>CUST0676</v>
      </c>
    </row>
    <row r="1289" spans="1:9" x14ac:dyDescent="0.4">
      <c r="A1289" t="s">
        <v>697</v>
      </c>
      <c r="B1289" t="s">
        <v>161</v>
      </c>
      <c r="C1289" t="str">
        <f>_xlfn.XLOOKUP(tbl_OrderProduct[[#This Row],[ProductID]],tbl_Product[ProductID],tbl_Product[Category])</f>
        <v>Strategy</v>
      </c>
      <c r="D1289">
        <v>2</v>
      </c>
      <c r="E1289" s="3">
        <f>_xlfn.XLOOKUP(tbl_OrderProduct[[#This Row],[ProductID]],tbl_Product[ProductID],tbl_Product[ListPrice])*tbl_OrderProduct[[#This Row],[Quantity]]</f>
        <v>111.9</v>
      </c>
      <c r="F1289">
        <f>_xlfn.XLOOKUP(tbl_OrderProduct[[#This Row],[OrderID]],tbl_Order[OrderID],tbl_Order[Order Year])</f>
        <v>2019</v>
      </c>
      <c r="G1289" t="str">
        <f>_xlfn.XLOOKUP(tbl_OrderProduct[[#This Row],[OrderID]],tbl_Order[OrderID],tbl_Order[Order Month Name])</f>
        <v>Jan</v>
      </c>
      <c r="H1289" t="str">
        <f>_xlfn.XLOOKUP(tbl_OrderProduct[[#This Row],[ProductID]],tbl_Product[ProductID],tbl_Product[ProductName])</f>
        <v>The Quacks of Quarterburg</v>
      </c>
      <c r="I1289" t="str">
        <f>_xlfn.XLOOKUP(tbl_OrderProduct[[#This Row],[OrderID]],tbl_Order[OrderID],tbl_Order[CustomerID])</f>
        <v>CUST0676</v>
      </c>
    </row>
    <row r="1290" spans="1:9" x14ac:dyDescent="0.4">
      <c r="A1290" t="s">
        <v>698</v>
      </c>
      <c r="B1290" t="s">
        <v>132</v>
      </c>
      <c r="C1290" t="str">
        <f>_xlfn.XLOOKUP(tbl_OrderProduct[[#This Row],[ProductID]],tbl_Product[ProductID],tbl_Product[Category])</f>
        <v>Strategy</v>
      </c>
      <c r="D1290">
        <v>1</v>
      </c>
      <c r="E1290" s="3">
        <f>_xlfn.XLOOKUP(tbl_OrderProduct[[#This Row],[ProductID]],tbl_Product[ProductID],tbl_Product[ListPrice])*tbl_OrderProduct[[#This Row],[Quantity]]</f>
        <v>16.5</v>
      </c>
      <c r="F1290">
        <f>_xlfn.XLOOKUP(tbl_OrderProduct[[#This Row],[OrderID]],tbl_Order[OrderID],tbl_Order[Order Year])</f>
        <v>2019</v>
      </c>
      <c r="G1290" t="str">
        <f>_xlfn.XLOOKUP(tbl_OrderProduct[[#This Row],[OrderID]],tbl_Order[OrderID],tbl_Order[Order Month Name])</f>
        <v>Jan</v>
      </c>
      <c r="H1290" t="str">
        <f>_xlfn.XLOOKUP(tbl_OrderProduct[[#This Row],[ProductID]],tbl_Product[ProductID],tbl_Product[ProductName])</f>
        <v>Pax Excel</v>
      </c>
      <c r="I1290" t="str">
        <f>_xlfn.XLOOKUP(tbl_OrderProduct[[#This Row],[OrderID]],tbl_Order[OrderID],tbl_Order[CustomerID])</f>
        <v>CUST0174</v>
      </c>
    </row>
    <row r="1291" spans="1:9" x14ac:dyDescent="0.4">
      <c r="A1291" t="s">
        <v>698</v>
      </c>
      <c r="B1291" t="s">
        <v>162</v>
      </c>
      <c r="C1291" t="str">
        <f>_xlfn.XLOOKUP(tbl_OrderProduct[[#This Row],[ProductID]],tbl_Product[ProductID],tbl_Product[Category])</f>
        <v>Strategy</v>
      </c>
      <c r="D1291">
        <v>1</v>
      </c>
      <c r="E1291" s="3">
        <f>_xlfn.XLOOKUP(tbl_OrderProduct[[#This Row],[ProductID]],tbl_Product[ProductID],tbl_Product[ListPrice])*tbl_OrderProduct[[#This Row],[Quantity]]</f>
        <v>17.5</v>
      </c>
      <c r="F1291">
        <f>_xlfn.XLOOKUP(tbl_OrderProduct[[#This Row],[OrderID]],tbl_Order[OrderID],tbl_Order[Order Year])</f>
        <v>2019</v>
      </c>
      <c r="G1291" t="str">
        <f>_xlfn.XLOOKUP(tbl_OrderProduct[[#This Row],[OrderID]],tbl_Order[OrderID],tbl_Order[Order Month Name])</f>
        <v>Jan</v>
      </c>
      <c r="H1291" t="str">
        <f>_xlfn.XLOOKUP(tbl_OrderProduct[[#This Row],[ProductID]],tbl_Product[ProductID],tbl_Product[ProductName])</f>
        <v>Spreadsheet Legacy</v>
      </c>
      <c r="I1291" t="str">
        <f>_xlfn.XLOOKUP(tbl_OrderProduct[[#This Row],[OrderID]],tbl_Order[OrderID],tbl_Order[CustomerID])</f>
        <v>CUST0174</v>
      </c>
    </row>
    <row r="1292" spans="1:9" x14ac:dyDescent="0.4">
      <c r="A1292" t="s">
        <v>698</v>
      </c>
      <c r="B1292" t="s">
        <v>2</v>
      </c>
      <c r="C1292" t="str">
        <f>_xlfn.XLOOKUP(tbl_OrderProduct[[#This Row],[ProductID]],tbl_Product[ProductID],tbl_Product[Category])</f>
        <v>Strategy</v>
      </c>
      <c r="D1292">
        <v>1</v>
      </c>
      <c r="E1292" s="3">
        <f>_xlfn.XLOOKUP(tbl_OrderProduct[[#This Row],[ProductID]],tbl_Product[ProductID],tbl_Product[ListPrice])*tbl_OrderProduct[[#This Row],[Quantity]]</f>
        <v>12.95</v>
      </c>
      <c r="F1292">
        <f>_xlfn.XLOOKUP(tbl_OrderProduct[[#This Row],[OrderID]],tbl_Order[OrderID],tbl_Order[Order Year])</f>
        <v>2019</v>
      </c>
      <c r="G1292" t="str">
        <f>_xlfn.XLOOKUP(tbl_OrderProduct[[#This Row],[OrderID]],tbl_Order[OrderID],tbl_Order[Order Month Name])</f>
        <v>Jan</v>
      </c>
      <c r="H1292" t="str">
        <f>_xlfn.XLOOKUP(tbl_OrderProduct[[#This Row],[ProductID]],tbl_Product[ProductID],tbl_Product[ProductName])</f>
        <v>DAX Machina</v>
      </c>
      <c r="I1292" t="str">
        <f>_xlfn.XLOOKUP(tbl_OrderProduct[[#This Row],[OrderID]],tbl_Order[OrderID],tbl_Order[CustomerID])</f>
        <v>CUST0174</v>
      </c>
    </row>
    <row r="1293" spans="1:9" x14ac:dyDescent="0.4">
      <c r="A1293" t="s">
        <v>698</v>
      </c>
      <c r="B1293" t="s">
        <v>158</v>
      </c>
      <c r="C1293" t="str">
        <f>_xlfn.XLOOKUP(tbl_OrderProduct[[#This Row],[ProductID]],tbl_Product[ProductID],tbl_Product[Category])</f>
        <v>Classic</v>
      </c>
      <c r="D1293">
        <v>2</v>
      </c>
      <c r="E1293" s="3">
        <f>_xlfn.XLOOKUP(tbl_OrderProduct[[#This Row],[ProductID]],tbl_Product[ProductID],tbl_Product[ListPrice])*tbl_OrderProduct[[#This Row],[Quantity]]</f>
        <v>90</v>
      </c>
      <c r="F1293">
        <f>_xlfn.XLOOKUP(tbl_OrderProduct[[#This Row],[OrderID]],tbl_Order[OrderID],tbl_Order[Order Year])</f>
        <v>2019</v>
      </c>
      <c r="G1293" t="str">
        <f>_xlfn.XLOOKUP(tbl_OrderProduct[[#This Row],[OrderID]],tbl_Order[OrderID],tbl_Order[Order Month Name])</f>
        <v>Jan</v>
      </c>
      <c r="H1293" t="str">
        <f>_xlfn.XLOOKUP(tbl_OrderProduct[[#This Row],[ProductID]],tbl_Product[ProductID],tbl_Product[ProductName])</f>
        <v>Carcassone: Financial Quarters</v>
      </c>
      <c r="I1293" t="str">
        <f>_xlfn.XLOOKUP(tbl_OrderProduct[[#This Row],[OrderID]],tbl_Order[OrderID],tbl_Order[CustomerID])</f>
        <v>CUST0174</v>
      </c>
    </row>
    <row r="1294" spans="1:9" x14ac:dyDescent="0.4">
      <c r="A1294" t="s">
        <v>698</v>
      </c>
      <c r="B1294" t="s">
        <v>11</v>
      </c>
      <c r="C1294" t="str">
        <f>_xlfn.XLOOKUP(tbl_OrderProduct[[#This Row],[ProductID]],tbl_Product[ProductID],tbl_Product[Category])</f>
        <v>Adventure</v>
      </c>
      <c r="D1294">
        <v>1</v>
      </c>
      <c r="E1294" s="3">
        <f>_xlfn.XLOOKUP(tbl_OrderProduct[[#This Row],[ProductID]],tbl_Product[ProductID],tbl_Product[ListPrice])*tbl_OrderProduct[[#This Row],[Quantity]]</f>
        <v>19.95</v>
      </c>
      <c r="F1294">
        <f>_xlfn.XLOOKUP(tbl_OrderProduct[[#This Row],[OrderID]],tbl_Order[OrderID],tbl_Order[Order Year])</f>
        <v>2019</v>
      </c>
      <c r="G1294" t="str">
        <f>_xlfn.XLOOKUP(tbl_OrderProduct[[#This Row],[OrderID]],tbl_Order[OrderID],tbl_Order[Order Month Name])</f>
        <v>Jan</v>
      </c>
      <c r="H1294" t="str">
        <f>_xlfn.XLOOKUP(tbl_OrderProduct[[#This Row],[ProductID]],tbl_Product[ProductID],tbl_Product[ProductName])</f>
        <v>Dungeons &amp; Datasets</v>
      </c>
      <c r="I1294" t="str">
        <f>_xlfn.XLOOKUP(tbl_OrderProduct[[#This Row],[OrderID]],tbl_Order[OrderID],tbl_Order[CustomerID])</f>
        <v>CUST0174</v>
      </c>
    </row>
    <row r="1295" spans="1:9" x14ac:dyDescent="0.4">
      <c r="A1295" t="s">
        <v>699</v>
      </c>
      <c r="B1295" t="s">
        <v>151</v>
      </c>
      <c r="C1295" t="str">
        <f>_xlfn.XLOOKUP(tbl_OrderProduct[[#This Row],[ProductID]],tbl_Product[ProductID],tbl_Product[Category])</f>
        <v>Adventure</v>
      </c>
      <c r="D1295">
        <v>1</v>
      </c>
      <c r="E1295" s="3">
        <f>_xlfn.XLOOKUP(tbl_OrderProduct[[#This Row],[ProductID]],tbl_Product[ProductID],tbl_Product[ListPrice])*tbl_OrderProduct[[#This Row],[Quantity]]</f>
        <v>60.95</v>
      </c>
      <c r="F1295">
        <f>_xlfn.XLOOKUP(tbl_OrderProduct[[#This Row],[OrderID]],tbl_Order[OrderID],tbl_Order[Order Year])</f>
        <v>2019</v>
      </c>
      <c r="G1295" t="str">
        <f>_xlfn.XLOOKUP(tbl_OrderProduct[[#This Row],[OrderID]],tbl_Order[OrderID],tbl_Order[Order Month Name])</f>
        <v>Feb</v>
      </c>
      <c r="H1295" t="str">
        <f>_xlfn.XLOOKUP(tbl_OrderProduct[[#This Row],[ProductID]],tbl_Product[ProductID],tbl_Product[ProductName])</f>
        <v>Unmatched: Analyst's Edition</v>
      </c>
      <c r="I1295" t="str">
        <f>_xlfn.XLOOKUP(tbl_OrderProduct[[#This Row],[OrderID]],tbl_Order[OrderID],tbl_Order[CustomerID])</f>
        <v>CUST0038</v>
      </c>
    </row>
    <row r="1296" spans="1:9" x14ac:dyDescent="0.4">
      <c r="A1296" t="s">
        <v>700</v>
      </c>
      <c r="B1296" t="s">
        <v>147</v>
      </c>
      <c r="C1296" t="str">
        <f>_xlfn.XLOOKUP(tbl_OrderProduct[[#This Row],[ProductID]],tbl_Product[ProductID],tbl_Product[Category])</f>
        <v>Classic</v>
      </c>
      <c r="D1296">
        <v>1</v>
      </c>
      <c r="E1296" s="3">
        <f>_xlfn.XLOOKUP(tbl_OrderProduct[[#This Row],[ProductID]],tbl_Product[ProductID],tbl_Product[ListPrice])*tbl_OrderProduct[[#This Row],[Quantity]]</f>
        <v>40.950000000000003</v>
      </c>
      <c r="F1296">
        <f>_xlfn.XLOOKUP(tbl_OrderProduct[[#This Row],[OrderID]],tbl_Order[OrderID],tbl_Order[Order Year])</f>
        <v>2019</v>
      </c>
      <c r="G1296" t="str">
        <f>_xlfn.XLOOKUP(tbl_OrderProduct[[#This Row],[OrderID]],tbl_Order[OrderID],tbl_Order[Order Month Name])</f>
        <v>Feb</v>
      </c>
      <c r="H1296" t="str">
        <f>_xlfn.XLOOKUP(tbl_OrderProduct[[#This Row],[ProductID]],tbl_Product[ProductID],tbl_Product[ProductName])</f>
        <v>Formula Scrabble</v>
      </c>
      <c r="I1296" t="str">
        <f>_xlfn.XLOOKUP(tbl_OrderProduct[[#This Row],[OrderID]],tbl_Order[OrderID],tbl_Order[CustomerID])</f>
        <v>CUST0982</v>
      </c>
    </row>
    <row r="1297" spans="1:9" x14ac:dyDescent="0.4">
      <c r="A1297" t="s">
        <v>700</v>
      </c>
      <c r="B1297" t="s">
        <v>149</v>
      </c>
      <c r="C1297" t="str">
        <f>_xlfn.XLOOKUP(tbl_OrderProduct[[#This Row],[ProductID]],tbl_Product[ProductID],tbl_Product[Category])</f>
        <v>Co-op</v>
      </c>
      <c r="D1297">
        <v>1</v>
      </c>
      <c r="E1297" s="3">
        <f>_xlfn.XLOOKUP(tbl_OrderProduct[[#This Row],[ProductID]],tbl_Product[ProductID],tbl_Product[ListPrice])*tbl_OrderProduct[[#This Row],[Quantity]]</f>
        <v>20.99</v>
      </c>
      <c r="F1297">
        <f>_xlfn.XLOOKUP(tbl_OrderProduct[[#This Row],[OrderID]],tbl_Order[OrderID],tbl_Order[Order Year])</f>
        <v>2019</v>
      </c>
      <c r="G1297" t="str">
        <f>_xlfn.XLOOKUP(tbl_OrderProduct[[#This Row],[OrderID]],tbl_Order[OrderID],tbl_Order[Order Month Name])</f>
        <v>Feb</v>
      </c>
      <c r="H1297" t="str">
        <f>_xlfn.XLOOKUP(tbl_OrderProduct[[#This Row],[ProductID]],tbl_Product[ProductID],tbl_Product[ProductName])</f>
        <v>Pandemic: #REF! Outbreak</v>
      </c>
      <c r="I1297" t="str">
        <f>_xlfn.XLOOKUP(tbl_OrderProduct[[#This Row],[OrderID]],tbl_Order[OrderID],tbl_Order[CustomerID])</f>
        <v>CUST0982</v>
      </c>
    </row>
    <row r="1298" spans="1:9" x14ac:dyDescent="0.4">
      <c r="A1298" t="s">
        <v>700</v>
      </c>
      <c r="B1298" t="s">
        <v>144</v>
      </c>
      <c r="C1298" t="str">
        <f>_xlfn.XLOOKUP(tbl_OrderProduct[[#This Row],[ProductID]],tbl_Product[ProductID],tbl_Product[Category])</f>
        <v>Strategy</v>
      </c>
      <c r="D1298">
        <v>1</v>
      </c>
      <c r="E1298" s="3">
        <f>_xlfn.XLOOKUP(tbl_OrderProduct[[#This Row],[ProductID]],tbl_Product[ProductID],tbl_Product[ListPrice])*tbl_OrderProduct[[#This Row],[Quantity]]</f>
        <v>64.95</v>
      </c>
      <c r="F1298">
        <f>_xlfn.XLOOKUP(tbl_OrderProduct[[#This Row],[OrderID]],tbl_Order[OrderID],tbl_Order[Order Year])</f>
        <v>2019</v>
      </c>
      <c r="G1298" t="str">
        <f>_xlfn.XLOOKUP(tbl_OrderProduct[[#This Row],[OrderID]],tbl_Order[OrderID],tbl_Order[Order Month Name])</f>
        <v>Feb</v>
      </c>
      <c r="H1298" t="str">
        <f>_xlfn.XLOOKUP(tbl_OrderProduct[[#This Row],[ProductID]],tbl_Product[ProductID],tbl_Product[ProductName])</f>
        <v>Between Two Spreadsheets</v>
      </c>
      <c r="I1298" t="str">
        <f>_xlfn.XLOOKUP(tbl_OrderProduct[[#This Row],[OrderID]],tbl_Order[OrderID],tbl_Order[CustomerID])</f>
        <v>CUST0982</v>
      </c>
    </row>
    <row r="1299" spans="1:9" x14ac:dyDescent="0.4">
      <c r="A1299" t="s">
        <v>701</v>
      </c>
      <c r="B1299" t="s">
        <v>147</v>
      </c>
      <c r="C1299" t="str">
        <f>_xlfn.XLOOKUP(tbl_OrderProduct[[#This Row],[ProductID]],tbl_Product[ProductID],tbl_Product[Category])</f>
        <v>Classic</v>
      </c>
      <c r="D1299">
        <v>1</v>
      </c>
      <c r="E1299" s="3">
        <f>_xlfn.XLOOKUP(tbl_OrderProduct[[#This Row],[ProductID]],tbl_Product[ProductID],tbl_Product[ListPrice])*tbl_OrderProduct[[#This Row],[Quantity]]</f>
        <v>40.950000000000003</v>
      </c>
      <c r="F1299">
        <f>_xlfn.XLOOKUP(tbl_OrderProduct[[#This Row],[OrderID]],tbl_Order[OrderID],tbl_Order[Order Year])</f>
        <v>2019</v>
      </c>
      <c r="G1299" t="str">
        <f>_xlfn.XLOOKUP(tbl_OrderProduct[[#This Row],[OrderID]],tbl_Order[OrderID],tbl_Order[Order Month Name])</f>
        <v>Feb</v>
      </c>
      <c r="H1299" t="str">
        <f>_xlfn.XLOOKUP(tbl_OrderProduct[[#This Row],[ProductID]],tbl_Product[ProductID],tbl_Product[ProductName])</f>
        <v>Formula Scrabble</v>
      </c>
      <c r="I1299" t="str">
        <f>_xlfn.XLOOKUP(tbl_OrderProduct[[#This Row],[OrderID]],tbl_Order[OrderID],tbl_Order[CustomerID])</f>
        <v>CUST0293</v>
      </c>
    </row>
    <row r="1300" spans="1:9" x14ac:dyDescent="0.4">
      <c r="A1300" t="s">
        <v>702</v>
      </c>
      <c r="B1300" t="s">
        <v>144</v>
      </c>
      <c r="C1300" t="str">
        <f>_xlfn.XLOOKUP(tbl_OrderProduct[[#This Row],[ProductID]],tbl_Product[ProductID],tbl_Product[Category])</f>
        <v>Strategy</v>
      </c>
      <c r="D1300">
        <v>1</v>
      </c>
      <c r="E1300" s="3">
        <f>_xlfn.XLOOKUP(tbl_OrderProduct[[#This Row],[ProductID]],tbl_Product[ProductID],tbl_Product[ListPrice])*tbl_OrderProduct[[#This Row],[Quantity]]</f>
        <v>64.95</v>
      </c>
      <c r="F1300">
        <f>_xlfn.XLOOKUP(tbl_OrderProduct[[#This Row],[OrderID]],tbl_Order[OrderID],tbl_Order[Order Year])</f>
        <v>2019</v>
      </c>
      <c r="G1300" t="str">
        <f>_xlfn.XLOOKUP(tbl_OrderProduct[[#This Row],[OrderID]],tbl_Order[OrderID],tbl_Order[Order Month Name])</f>
        <v>Feb</v>
      </c>
      <c r="H1300" t="str">
        <f>_xlfn.XLOOKUP(tbl_OrderProduct[[#This Row],[ProductID]],tbl_Product[ProductID],tbl_Product[ProductName])</f>
        <v>Between Two Spreadsheets</v>
      </c>
      <c r="I1300" t="str">
        <f>_xlfn.XLOOKUP(tbl_OrderProduct[[#This Row],[OrderID]],tbl_Order[OrderID],tbl_Order[CustomerID])</f>
        <v>CUST0568</v>
      </c>
    </row>
    <row r="1301" spans="1:9" x14ac:dyDescent="0.4">
      <c r="A1301" t="s">
        <v>702</v>
      </c>
      <c r="B1301" t="s">
        <v>132</v>
      </c>
      <c r="C1301" t="str">
        <f>_xlfn.XLOOKUP(tbl_OrderProduct[[#This Row],[ProductID]],tbl_Product[ProductID],tbl_Product[Category])</f>
        <v>Strategy</v>
      </c>
      <c r="D1301">
        <v>1</v>
      </c>
      <c r="E1301" s="3">
        <f>_xlfn.XLOOKUP(tbl_OrderProduct[[#This Row],[ProductID]],tbl_Product[ProductID],tbl_Product[ListPrice])*tbl_OrderProduct[[#This Row],[Quantity]]</f>
        <v>16.5</v>
      </c>
      <c r="F1301">
        <f>_xlfn.XLOOKUP(tbl_OrderProduct[[#This Row],[OrderID]],tbl_Order[OrderID],tbl_Order[Order Year])</f>
        <v>2019</v>
      </c>
      <c r="G1301" t="str">
        <f>_xlfn.XLOOKUP(tbl_OrderProduct[[#This Row],[OrderID]],tbl_Order[OrderID],tbl_Order[Order Month Name])</f>
        <v>Feb</v>
      </c>
      <c r="H1301" t="str">
        <f>_xlfn.XLOOKUP(tbl_OrderProduct[[#This Row],[ProductID]],tbl_Product[ProductID],tbl_Product[ProductName])</f>
        <v>Pax Excel</v>
      </c>
      <c r="I1301" t="str">
        <f>_xlfn.XLOOKUP(tbl_OrderProduct[[#This Row],[OrderID]],tbl_Order[OrderID],tbl_Order[CustomerID])</f>
        <v>CUST0568</v>
      </c>
    </row>
    <row r="1302" spans="1:9" x14ac:dyDescent="0.4">
      <c r="A1302" t="s">
        <v>703</v>
      </c>
      <c r="B1302" t="s">
        <v>149</v>
      </c>
      <c r="C1302" t="str">
        <f>_xlfn.XLOOKUP(tbl_OrderProduct[[#This Row],[ProductID]],tbl_Product[ProductID],tbl_Product[Category])</f>
        <v>Co-op</v>
      </c>
      <c r="D1302">
        <v>1</v>
      </c>
      <c r="E1302" s="3">
        <f>_xlfn.XLOOKUP(tbl_OrderProduct[[#This Row],[ProductID]],tbl_Product[ProductID],tbl_Product[ListPrice])*tbl_OrderProduct[[#This Row],[Quantity]]</f>
        <v>20.99</v>
      </c>
      <c r="F1302">
        <f>_xlfn.XLOOKUP(tbl_OrderProduct[[#This Row],[OrderID]],tbl_Order[OrderID],tbl_Order[Order Year])</f>
        <v>2019</v>
      </c>
      <c r="G1302" t="str">
        <f>_xlfn.XLOOKUP(tbl_OrderProduct[[#This Row],[OrderID]],tbl_Order[OrderID],tbl_Order[Order Month Name])</f>
        <v>Feb</v>
      </c>
      <c r="H1302" t="str">
        <f>_xlfn.XLOOKUP(tbl_OrderProduct[[#This Row],[ProductID]],tbl_Product[ProductID],tbl_Product[ProductName])</f>
        <v>Pandemic: #REF! Outbreak</v>
      </c>
      <c r="I1302" t="str">
        <f>_xlfn.XLOOKUP(tbl_OrderProduct[[#This Row],[OrderID]],tbl_Order[OrderID],tbl_Order[CustomerID])</f>
        <v>CUST0488</v>
      </c>
    </row>
    <row r="1303" spans="1:9" x14ac:dyDescent="0.4">
      <c r="A1303" t="s">
        <v>704</v>
      </c>
      <c r="B1303" t="s">
        <v>158</v>
      </c>
      <c r="C1303" t="str">
        <f>_xlfn.XLOOKUP(tbl_OrderProduct[[#This Row],[ProductID]],tbl_Product[ProductID],tbl_Product[Category])</f>
        <v>Classic</v>
      </c>
      <c r="D1303">
        <v>2</v>
      </c>
      <c r="E1303" s="3">
        <f>_xlfn.XLOOKUP(tbl_OrderProduct[[#This Row],[ProductID]],tbl_Product[ProductID],tbl_Product[ListPrice])*tbl_OrderProduct[[#This Row],[Quantity]]</f>
        <v>90</v>
      </c>
      <c r="F1303">
        <f>_xlfn.XLOOKUP(tbl_OrderProduct[[#This Row],[OrderID]],tbl_Order[OrderID],tbl_Order[Order Year])</f>
        <v>2019</v>
      </c>
      <c r="G1303" t="str">
        <f>_xlfn.XLOOKUP(tbl_OrderProduct[[#This Row],[OrderID]],tbl_Order[OrderID],tbl_Order[Order Month Name])</f>
        <v>Feb</v>
      </c>
      <c r="H1303" t="str">
        <f>_xlfn.XLOOKUP(tbl_OrderProduct[[#This Row],[ProductID]],tbl_Product[ProductID],tbl_Product[ProductName])</f>
        <v>Carcassone: Financial Quarters</v>
      </c>
      <c r="I1303" t="str">
        <f>_xlfn.XLOOKUP(tbl_OrderProduct[[#This Row],[OrderID]],tbl_Order[OrderID],tbl_Order[CustomerID])</f>
        <v>CUST0070</v>
      </c>
    </row>
    <row r="1304" spans="1:9" x14ac:dyDescent="0.4">
      <c r="A1304" t="s">
        <v>705</v>
      </c>
      <c r="B1304" t="s">
        <v>10</v>
      </c>
      <c r="C1304" t="str">
        <f>_xlfn.XLOOKUP(tbl_OrderProduct[[#This Row],[ProductID]],tbl_Product[ProductID],tbl_Product[Category])</f>
        <v>Party</v>
      </c>
      <c r="D1304">
        <v>1</v>
      </c>
      <c r="E1304" s="3">
        <f>_xlfn.XLOOKUP(tbl_OrderProduct[[#This Row],[ProductID]],tbl_Product[ProductID],tbl_Product[ListPrice])*tbl_OrderProduct[[#This Row],[Quantity]]</f>
        <v>49</v>
      </c>
      <c r="F1304">
        <f>_xlfn.XLOOKUP(tbl_OrderProduct[[#This Row],[OrderID]],tbl_Order[OrderID],tbl_Order[Order Year])</f>
        <v>2019</v>
      </c>
      <c r="G1304" t="str">
        <f>_xlfn.XLOOKUP(tbl_OrderProduct[[#This Row],[OrderID]],tbl_Order[OrderID],tbl_Order[Order Month Name])</f>
        <v>Feb</v>
      </c>
      <c r="H1304" t="str">
        <f>_xlfn.XLOOKUP(tbl_OrderProduct[[#This Row],[ProductID]],tbl_Product[ProductID],tbl_Product[ProductName])</f>
        <v>Pivot or Perish</v>
      </c>
      <c r="I1304" t="str">
        <f>_xlfn.XLOOKUP(tbl_OrderProduct[[#This Row],[OrderID]],tbl_Order[OrderID],tbl_Order[CustomerID])</f>
        <v>CUST1262</v>
      </c>
    </row>
    <row r="1305" spans="1:9" x14ac:dyDescent="0.4">
      <c r="A1305" t="s">
        <v>706</v>
      </c>
      <c r="B1305" t="s">
        <v>157</v>
      </c>
      <c r="C1305" t="str">
        <f>_xlfn.XLOOKUP(tbl_OrderProduct[[#This Row],[ProductID]],tbl_Product[ProductID],tbl_Product[Category])</f>
        <v>Strategy</v>
      </c>
      <c r="D1305">
        <v>2</v>
      </c>
      <c r="E1305" s="3">
        <f>_xlfn.XLOOKUP(tbl_OrderProduct[[#This Row],[ProductID]],tbl_Product[ProductID],tbl_Product[ListPrice])*tbl_OrderProduct[[#This Row],[Quantity]]</f>
        <v>94</v>
      </c>
      <c r="F1305">
        <f>_xlfn.XLOOKUP(tbl_OrderProduct[[#This Row],[OrderID]],tbl_Order[OrderID],tbl_Order[Order Year])</f>
        <v>2019</v>
      </c>
      <c r="G1305" t="str">
        <f>_xlfn.XLOOKUP(tbl_OrderProduct[[#This Row],[OrderID]],tbl_Order[OrderID],tbl_Order[Order Month Name])</f>
        <v>Feb</v>
      </c>
      <c r="H1305" t="str">
        <f>_xlfn.XLOOKUP(tbl_OrderProduct[[#This Row],[ProductID]],tbl_Product[ProductID],tbl_Product[ProductName])</f>
        <v>A Dasboard Contrived</v>
      </c>
      <c r="I1305" t="str">
        <f>_xlfn.XLOOKUP(tbl_OrderProduct[[#This Row],[OrderID]],tbl_Order[OrderID],tbl_Order[CustomerID])</f>
        <v>CUST0401</v>
      </c>
    </row>
    <row r="1306" spans="1:9" x14ac:dyDescent="0.4">
      <c r="A1306" t="s">
        <v>706</v>
      </c>
      <c r="B1306" t="s">
        <v>146</v>
      </c>
      <c r="C1306" t="str">
        <f>_xlfn.XLOOKUP(tbl_OrderProduct[[#This Row],[ProductID]],tbl_Product[ProductID],tbl_Product[Category])</f>
        <v>Strategy</v>
      </c>
      <c r="D1306">
        <v>2</v>
      </c>
      <c r="E1306" s="3">
        <f>_xlfn.XLOOKUP(tbl_OrderProduct[[#This Row],[ProductID]],tbl_Product[ProductID],tbl_Product[ListPrice])*tbl_OrderProduct[[#This Row],[Quantity]]</f>
        <v>98.98</v>
      </c>
      <c r="F1306">
        <f>_xlfn.XLOOKUP(tbl_OrderProduct[[#This Row],[OrderID]],tbl_Order[OrderID],tbl_Order[Order Year])</f>
        <v>2019</v>
      </c>
      <c r="G1306" t="str">
        <f>_xlfn.XLOOKUP(tbl_OrderProduct[[#This Row],[OrderID]],tbl_Order[OrderID],tbl_Order[Order Month Name])</f>
        <v>Feb</v>
      </c>
      <c r="H1306" t="str">
        <f>_xlfn.XLOOKUP(tbl_OrderProduct[[#This Row],[ProductID]],tbl_Product[ProductID],tbl_Product[ProductName])</f>
        <v>Terraforming Tableau</v>
      </c>
      <c r="I1306" t="str">
        <f>_xlfn.XLOOKUP(tbl_OrderProduct[[#This Row],[OrderID]],tbl_Order[OrderID],tbl_Order[CustomerID])</f>
        <v>CUST0401</v>
      </c>
    </row>
    <row r="1307" spans="1:9" x14ac:dyDescent="0.4">
      <c r="A1307" t="s">
        <v>706</v>
      </c>
      <c r="B1307" t="s">
        <v>6</v>
      </c>
      <c r="C1307" t="str">
        <f>_xlfn.XLOOKUP(tbl_OrderProduct[[#This Row],[ProductID]],tbl_Product[ProductID],tbl_Product[Category])</f>
        <v>Adventure</v>
      </c>
      <c r="D1307">
        <v>1</v>
      </c>
      <c r="E1307" s="3">
        <f>_xlfn.XLOOKUP(tbl_OrderProduct[[#This Row],[ProductID]],tbl_Product[ProductID],tbl_Product[ListPrice])*tbl_OrderProduct[[#This Row],[Quantity]]</f>
        <v>17</v>
      </c>
      <c r="F1307">
        <f>_xlfn.XLOOKUP(tbl_OrderProduct[[#This Row],[OrderID]],tbl_Order[OrderID],tbl_Order[Order Year])</f>
        <v>2019</v>
      </c>
      <c r="G1307" t="str">
        <f>_xlfn.XLOOKUP(tbl_OrderProduct[[#This Row],[OrderID]],tbl_Order[OrderID],tbl_Order[Order Month Name])</f>
        <v>Feb</v>
      </c>
      <c r="H1307" t="str">
        <f>_xlfn.XLOOKUP(tbl_OrderProduct[[#This Row],[ProductID]],tbl_Product[ProductID],tbl_Product[ProductName])</f>
        <v>Pivot &amp; Paper</v>
      </c>
      <c r="I1307" t="str">
        <f>_xlfn.XLOOKUP(tbl_OrderProduct[[#This Row],[OrderID]],tbl_Order[OrderID],tbl_Order[CustomerID])</f>
        <v>CUST0401</v>
      </c>
    </row>
    <row r="1308" spans="1:9" x14ac:dyDescent="0.4">
      <c r="A1308" t="s">
        <v>706</v>
      </c>
      <c r="B1308" t="s">
        <v>162</v>
      </c>
      <c r="C1308" t="str">
        <f>_xlfn.XLOOKUP(tbl_OrderProduct[[#This Row],[ProductID]],tbl_Product[ProductID],tbl_Product[Category])</f>
        <v>Strategy</v>
      </c>
      <c r="D1308">
        <v>2</v>
      </c>
      <c r="E1308" s="3">
        <f>_xlfn.XLOOKUP(tbl_OrderProduct[[#This Row],[ProductID]],tbl_Product[ProductID],tbl_Product[ListPrice])*tbl_OrderProduct[[#This Row],[Quantity]]</f>
        <v>35</v>
      </c>
      <c r="F1308">
        <f>_xlfn.XLOOKUP(tbl_OrderProduct[[#This Row],[OrderID]],tbl_Order[OrderID],tbl_Order[Order Year])</f>
        <v>2019</v>
      </c>
      <c r="G1308" t="str">
        <f>_xlfn.XLOOKUP(tbl_OrderProduct[[#This Row],[OrderID]],tbl_Order[OrderID],tbl_Order[Order Month Name])</f>
        <v>Feb</v>
      </c>
      <c r="H1308" t="str">
        <f>_xlfn.XLOOKUP(tbl_OrderProduct[[#This Row],[ProductID]],tbl_Product[ProductID],tbl_Product[ProductName])</f>
        <v>Spreadsheet Legacy</v>
      </c>
      <c r="I1308" t="str">
        <f>_xlfn.XLOOKUP(tbl_OrderProduct[[#This Row],[OrderID]],tbl_Order[OrderID],tbl_Order[CustomerID])</f>
        <v>CUST0401</v>
      </c>
    </row>
    <row r="1309" spans="1:9" x14ac:dyDescent="0.4">
      <c r="A1309" t="s">
        <v>706</v>
      </c>
      <c r="B1309" t="s">
        <v>158</v>
      </c>
      <c r="C1309" t="str">
        <f>_xlfn.XLOOKUP(tbl_OrderProduct[[#This Row],[ProductID]],tbl_Product[ProductID],tbl_Product[Category])</f>
        <v>Classic</v>
      </c>
      <c r="D1309">
        <v>1</v>
      </c>
      <c r="E1309" s="3">
        <f>_xlfn.XLOOKUP(tbl_OrderProduct[[#This Row],[ProductID]],tbl_Product[ProductID],tbl_Product[ListPrice])*tbl_OrderProduct[[#This Row],[Quantity]]</f>
        <v>45</v>
      </c>
      <c r="F1309">
        <f>_xlfn.XLOOKUP(tbl_OrderProduct[[#This Row],[OrderID]],tbl_Order[OrderID],tbl_Order[Order Year])</f>
        <v>2019</v>
      </c>
      <c r="G1309" t="str">
        <f>_xlfn.XLOOKUP(tbl_OrderProduct[[#This Row],[OrderID]],tbl_Order[OrderID],tbl_Order[Order Month Name])</f>
        <v>Feb</v>
      </c>
      <c r="H1309" t="str">
        <f>_xlfn.XLOOKUP(tbl_OrderProduct[[#This Row],[ProductID]],tbl_Product[ProductID],tbl_Product[ProductName])</f>
        <v>Carcassone: Financial Quarters</v>
      </c>
      <c r="I1309" t="str">
        <f>_xlfn.XLOOKUP(tbl_OrderProduct[[#This Row],[OrderID]],tbl_Order[OrderID],tbl_Order[CustomerID])</f>
        <v>CUST0401</v>
      </c>
    </row>
    <row r="1310" spans="1:9" x14ac:dyDescent="0.4">
      <c r="A1310" t="s">
        <v>706</v>
      </c>
      <c r="B1310" t="s">
        <v>3</v>
      </c>
      <c r="C1310" t="str">
        <f>_xlfn.XLOOKUP(tbl_OrderProduct[[#This Row],[ProductID]],tbl_Product[ProductID],tbl_Product[Category])</f>
        <v>Co-op</v>
      </c>
      <c r="D1310">
        <v>1</v>
      </c>
      <c r="E1310" s="3">
        <f>_xlfn.XLOOKUP(tbl_OrderProduct[[#This Row],[ProductID]],tbl_Product[ProductID],tbl_Product[ListPrice])*tbl_OrderProduct[[#This Row],[Quantity]]</f>
        <v>34.950000000000003</v>
      </c>
      <c r="F1310">
        <f>_xlfn.XLOOKUP(tbl_OrderProduct[[#This Row],[OrderID]],tbl_Order[OrderID],tbl_Order[Order Year])</f>
        <v>2019</v>
      </c>
      <c r="G1310" t="str">
        <f>_xlfn.XLOOKUP(tbl_OrderProduct[[#This Row],[OrderID]],tbl_Order[OrderID],tbl_Order[Order Month Name])</f>
        <v>Feb</v>
      </c>
      <c r="H1310" t="str">
        <f>_xlfn.XLOOKUP(tbl_OrderProduct[[#This Row],[ProductID]],tbl_Product[ProductID],tbl_Product[ProductName])</f>
        <v>Pivot Panic!</v>
      </c>
      <c r="I1310" t="str">
        <f>_xlfn.XLOOKUP(tbl_OrderProduct[[#This Row],[OrderID]],tbl_Order[OrderID],tbl_Order[CustomerID])</f>
        <v>CUST0401</v>
      </c>
    </row>
    <row r="1311" spans="1:9" x14ac:dyDescent="0.4">
      <c r="A1311" t="s">
        <v>707</v>
      </c>
      <c r="B1311" t="s">
        <v>154</v>
      </c>
      <c r="C1311" t="str">
        <f>_xlfn.XLOOKUP(tbl_OrderProduct[[#This Row],[ProductID]],tbl_Product[ProductID],tbl_Product[Category])</f>
        <v>Strategy</v>
      </c>
      <c r="D1311">
        <v>1</v>
      </c>
      <c r="E1311" s="3">
        <f>_xlfn.XLOOKUP(tbl_OrderProduct[[#This Row],[ProductID]],tbl_Product[ProductID],tbl_Product[ListPrice])*tbl_OrderProduct[[#This Row],[Quantity]]</f>
        <v>31</v>
      </c>
      <c r="F1311">
        <f>_xlfn.XLOOKUP(tbl_OrderProduct[[#This Row],[OrderID]],tbl_Order[OrderID],tbl_Order[Order Year])</f>
        <v>2019</v>
      </c>
      <c r="G1311" t="str">
        <f>_xlfn.XLOOKUP(tbl_OrderProduct[[#This Row],[OrderID]],tbl_Order[OrderID],tbl_Order[Order Month Name])</f>
        <v>Feb</v>
      </c>
      <c r="H1311" t="str">
        <f>_xlfn.XLOOKUP(tbl_OrderProduct[[#This Row],[ProductID]],tbl_Product[ProductID],tbl_Product[ProductName])</f>
        <v>Roll for Regression</v>
      </c>
      <c r="I1311" t="str">
        <f>_xlfn.XLOOKUP(tbl_OrderProduct[[#This Row],[OrderID]],tbl_Order[OrderID],tbl_Order[CustomerID])</f>
        <v>CUST0103</v>
      </c>
    </row>
    <row r="1312" spans="1:9" x14ac:dyDescent="0.4">
      <c r="A1312" t="s">
        <v>707</v>
      </c>
      <c r="B1312" t="s">
        <v>131</v>
      </c>
      <c r="C1312" t="str">
        <f>_xlfn.XLOOKUP(tbl_OrderProduct[[#This Row],[ProductID]],tbl_Product[ProductID],tbl_Product[Category])</f>
        <v>Strategy</v>
      </c>
      <c r="D1312">
        <v>1</v>
      </c>
      <c r="E1312" s="3">
        <f>_xlfn.XLOOKUP(tbl_OrderProduct[[#This Row],[ProductID]],tbl_Product[ProductID],tbl_Product[ListPrice])*tbl_OrderProduct[[#This Row],[Quantity]]</f>
        <v>49</v>
      </c>
      <c r="F1312">
        <f>_xlfn.XLOOKUP(tbl_OrderProduct[[#This Row],[OrderID]],tbl_Order[OrderID],tbl_Order[Order Year])</f>
        <v>2019</v>
      </c>
      <c r="G1312" t="str">
        <f>_xlfn.XLOOKUP(tbl_OrderProduct[[#This Row],[OrderID]],tbl_Order[OrderID],tbl_Order[Order Month Name])</f>
        <v>Feb</v>
      </c>
      <c r="H1312" t="str">
        <f>_xlfn.XLOOKUP(tbl_OrderProduct[[#This Row],[ProductID]],tbl_Product[ProductID],tbl_Product[ProductName])</f>
        <v>7 Chart Wonders</v>
      </c>
      <c r="I1312" t="str">
        <f>_xlfn.XLOOKUP(tbl_OrderProduct[[#This Row],[OrderID]],tbl_Order[OrderID],tbl_Order[CustomerID])</f>
        <v>CUST0103</v>
      </c>
    </row>
    <row r="1313" spans="1:9" x14ac:dyDescent="0.4">
      <c r="A1313" t="s">
        <v>707</v>
      </c>
      <c r="B1313" t="s">
        <v>155</v>
      </c>
      <c r="C1313" t="str">
        <f>_xlfn.XLOOKUP(tbl_OrderProduct[[#This Row],[ProductID]],tbl_Product[ProductID],tbl_Product[Category])</f>
        <v>Strategy</v>
      </c>
      <c r="D1313">
        <v>2</v>
      </c>
      <c r="E1313" s="3">
        <f>_xlfn.XLOOKUP(tbl_OrderProduct[[#This Row],[ProductID]],tbl_Product[ProductID],tbl_Product[ListPrice])*tbl_OrderProduct[[#This Row],[Quantity]]</f>
        <v>54</v>
      </c>
      <c r="F1313">
        <f>_xlfn.XLOOKUP(tbl_OrderProduct[[#This Row],[OrderID]],tbl_Order[OrderID],tbl_Order[Order Year])</f>
        <v>2019</v>
      </c>
      <c r="G1313" t="str">
        <f>_xlfn.XLOOKUP(tbl_OrderProduct[[#This Row],[OrderID]],tbl_Order[OrderID],tbl_Order[Order Month Name])</f>
        <v>Feb</v>
      </c>
      <c r="H1313" t="str">
        <f>_xlfn.XLOOKUP(tbl_OrderProduct[[#This Row],[ProductID]],tbl_Product[ProductID],tbl_Product[ProductName])</f>
        <v>Depreciation Trail</v>
      </c>
      <c r="I1313" t="str">
        <f>_xlfn.XLOOKUP(tbl_OrderProduct[[#This Row],[OrderID]],tbl_Order[OrderID],tbl_Order[CustomerID])</f>
        <v>CUST0103</v>
      </c>
    </row>
    <row r="1314" spans="1:9" x14ac:dyDescent="0.4">
      <c r="A1314" t="s">
        <v>707</v>
      </c>
      <c r="B1314" t="s">
        <v>134</v>
      </c>
      <c r="C1314" t="str">
        <f>_xlfn.XLOOKUP(tbl_OrderProduct[[#This Row],[ProductID]],tbl_Product[ProductID],tbl_Product[Category])</f>
        <v>Co-op</v>
      </c>
      <c r="D1314">
        <v>2</v>
      </c>
      <c r="E1314" s="3">
        <f>_xlfn.XLOOKUP(tbl_OrderProduct[[#This Row],[ProductID]],tbl_Product[ProductID],tbl_Product[ListPrice])*tbl_OrderProduct[[#This Row],[Quantity]]</f>
        <v>67</v>
      </c>
      <c r="F1314">
        <f>_xlfn.XLOOKUP(tbl_OrderProduct[[#This Row],[OrderID]],tbl_Order[OrderID],tbl_Order[Order Year])</f>
        <v>2019</v>
      </c>
      <c r="G1314" t="str">
        <f>_xlfn.XLOOKUP(tbl_OrderProduct[[#This Row],[OrderID]],tbl_Order[OrderID],tbl_Order[Order Month Name])</f>
        <v>Feb</v>
      </c>
      <c r="H1314" t="str">
        <f>_xlfn.XLOOKUP(tbl_OrderProduct[[#This Row],[ProductID]],tbl_Product[ProductID],tbl_Product[ProductName])</f>
        <v>The Spill: Data Breach</v>
      </c>
      <c r="I1314" t="str">
        <f>_xlfn.XLOOKUP(tbl_OrderProduct[[#This Row],[OrderID]],tbl_Order[OrderID],tbl_Order[CustomerID])</f>
        <v>CUST0103</v>
      </c>
    </row>
    <row r="1315" spans="1:9" x14ac:dyDescent="0.4">
      <c r="A1315" t="s">
        <v>707</v>
      </c>
      <c r="B1315" t="s">
        <v>10</v>
      </c>
      <c r="C1315" t="str">
        <f>_xlfn.XLOOKUP(tbl_OrderProduct[[#This Row],[ProductID]],tbl_Product[ProductID],tbl_Product[Category])</f>
        <v>Party</v>
      </c>
      <c r="D1315">
        <v>2</v>
      </c>
      <c r="E1315" s="3">
        <f>_xlfn.XLOOKUP(tbl_OrderProduct[[#This Row],[ProductID]],tbl_Product[ProductID],tbl_Product[ListPrice])*tbl_OrderProduct[[#This Row],[Quantity]]</f>
        <v>98</v>
      </c>
      <c r="F1315">
        <f>_xlfn.XLOOKUP(tbl_OrderProduct[[#This Row],[OrderID]],tbl_Order[OrderID],tbl_Order[Order Year])</f>
        <v>2019</v>
      </c>
      <c r="G1315" t="str">
        <f>_xlfn.XLOOKUP(tbl_OrderProduct[[#This Row],[OrderID]],tbl_Order[OrderID],tbl_Order[Order Month Name])</f>
        <v>Feb</v>
      </c>
      <c r="H1315" t="str">
        <f>_xlfn.XLOOKUP(tbl_OrderProduct[[#This Row],[ProductID]],tbl_Product[ProductID],tbl_Product[ProductName])</f>
        <v>Pivot or Perish</v>
      </c>
      <c r="I1315" t="str">
        <f>_xlfn.XLOOKUP(tbl_OrderProduct[[#This Row],[OrderID]],tbl_Order[OrderID],tbl_Order[CustomerID])</f>
        <v>CUST0103</v>
      </c>
    </row>
    <row r="1316" spans="1:9" x14ac:dyDescent="0.4">
      <c r="A1316" t="s">
        <v>707</v>
      </c>
      <c r="B1316" t="s">
        <v>152</v>
      </c>
      <c r="C1316" t="str">
        <f>_xlfn.XLOOKUP(tbl_OrderProduct[[#This Row],[ProductID]],tbl_Product[ProductID],tbl_Product[Category])</f>
        <v>Party</v>
      </c>
      <c r="D1316">
        <v>2</v>
      </c>
      <c r="E1316" s="3">
        <f>_xlfn.XLOOKUP(tbl_OrderProduct[[#This Row],[ProductID]],tbl_Product[ProductID],tbl_Product[ListPrice])*tbl_OrderProduct[[#This Row],[Quantity]]</f>
        <v>119.9</v>
      </c>
      <c r="F1316">
        <f>_xlfn.XLOOKUP(tbl_OrderProduct[[#This Row],[OrderID]],tbl_Order[OrderID],tbl_Order[Order Year])</f>
        <v>2019</v>
      </c>
      <c r="G1316" t="str">
        <f>_xlfn.XLOOKUP(tbl_OrderProduct[[#This Row],[OrderID]],tbl_Order[OrderID],tbl_Order[Order Month Name])</f>
        <v>Feb</v>
      </c>
      <c r="H1316" t="str">
        <f>_xlfn.XLOOKUP(tbl_OrderProduct[[#This Row],[ProductID]],tbl_Product[ProductID],tbl_Product[ProductName])</f>
        <v>Formulate!</v>
      </c>
      <c r="I1316" t="str">
        <f>_xlfn.XLOOKUP(tbl_OrderProduct[[#This Row],[OrderID]],tbl_Order[OrderID],tbl_Order[CustomerID])</f>
        <v>CUST0103</v>
      </c>
    </row>
    <row r="1317" spans="1:9" x14ac:dyDescent="0.4">
      <c r="A1317" t="s">
        <v>708</v>
      </c>
      <c r="B1317" t="s">
        <v>158</v>
      </c>
      <c r="C1317" t="str">
        <f>_xlfn.XLOOKUP(tbl_OrderProduct[[#This Row],[ProductID]],tbl_Product[ProductID],tbl_Product[Category])</f>
        <v>Classic</v>
      </c>
      <c r="D1317">
        <v>1</v>
      </c>
      <c r="E1317" s="3">
        <f>_xlfn.XLOOKUP(tbl_OrderProduct[[#This Row],[ProductID]],tbl_Product[ProductID],tbl_Product[ListPrice])*tbl_OrderProduct[[#This Row],[Quantity]]</f>
        <v>45</v>
      </c>
      <c r="F1317">
        <f>_xlfn.XLOOKUP(tbl_OrderProduct[[#This Row],[OrderID]],tbl_Order[OrderID],tbl_Order[Order Year])</f>
        <v>2019</v>
      </c>
      <c r="G1317" t="str">
        <f>_xlfn.XLOOKUP(tbl_OrderProduct[[#This Row],[OrderID]],tbl_Order[OrderID],tbl_Order[Order Month Name])</f>
        <v>Feb</v>
      </c>
      <c r="H1317" t="str">
        <f>_xlfn.XLOOKUP(tbl_OrderProduct[[#This Row],[ProductID]],tbl_Product[ProductID],tbl_Product[ProductName])</f>
        <v>Carcassone: Financial Quarters</v>
      </c>
      <c r="I1317" t="str">
        <f>_xlfn.XLOOKUP(tbl_OrderProduct[[#This Row],[OrderID]],tbl_Order[OrderID],tbl_Order[CustomerID])</f>
        <v>CUST0377</v>
      </c>
    </row>
    <row r="1318" spans="1:9" x14ac:dyDescent="0.4">
      <c r="A1318" t="s">
        <v>708</v>
      </c>
      <c r="B1318" t="s">
        <v>160</v>
      </c>
      <c r="C1318" t="str">
        <f>_xlfn.XLOOKUP(tbl_OrderProduct[[#This Row],[ProductID]],tbl_Product[ProductID],tbl_Product[Category])</f>
        <v>Co-op</v>
      </c>
      <c r="D1318">
        <v>1</v>
      </c>
      <c r="E1318" s="3">
        <f>_xlfn.XLOOKUP(tbl_OrderProduct[[#This Row],[ProductID]],tbl_Product[ProductID],tbl_Product[ListPrice])*tbl_OrderProduct[[#This Row],[Quantity]]</f>
        <v>38.49</v>
      </c>
      <c r="F1318">
        <f>_xlfn.XLOOKUP(tbl_OrderProduct[[#This Row],[OrderID]],tbl_Order[OrderID],tbl_Order[Order Year])</f>
        <v>2019</v>
      </c>
      <c r="G1318" t="str">
        <f>_xlfn.XLOOKUP(tbl_OrderProduct[[#This Row],[OrderID]],tbl_Order[OrderID],tbl_Order[Order Month Name])</f>
        <v>Feb</v>
      </c>
      <c r="H1318" t="str">
        <f>_xlfn.XLOOKUP(tbl_OrderProduct[[#This Row],[ProductID]],tbl_Product[ProductID],tbl_Product[ProductName])</f>
        <v>Forbidden Functions</v>
      </c>
      <c r="I1318" t="str">
        <f>_xlfn.XLOOKUP(tbl_OrderProduct[[#This Row],[OrderID]],tbl_Order[OrderID],tbl_Order[CustomerID])</f>
        <v>CUST0377</v>
      </c>
    </row>
    <row r="1319" spans="1:9" x14ac:dyDescent="0.4">
      <c r="A1319" t="s">
        <v>708</v>
      </c>
      <c r="B1319" t="s">
        <v>134</v>
      </c>
      <c r="C1319" t="str">
        <f>_xlfn.XLOOKUP(tbl_OrderProduct[[#This Row],[ProductID]],tbl_Product[ProductID],tbl_Product[Category])</f>
        <v>Co-op</v>
      </c>
      <c r="D1319">
        <v>1</v>
      </c>
      <c r="E1319" s="3">
        <f>_xlfn.XLOOKUP(tbl_OrderProduct[[#This Row],[ProductID]],tbl_Product[ProductID],tbl_Product[ListPrice])*tbl_OrderProduct[[#This Row],[Quantity]]</f>
        <v>33.5</v>
      </c>
      <c r="F1319">
        <f>_xlfn.XLOOKUP(tbl_OrderProduct[[#This Row],[OrderID]],tbl_Order[OrderID],tbl_Order[Order Year])</f>
        <v>2019</v>
      </c>
      <c r="G1319" t="str">
        <f>_xlfn.XLOOKUP(tbl_OrderProduct[[#This Row],[OrderID]],tbl_Order[OrderID],tbl_Order[Order Month Name])</f>
        <v>Feb</v>
      </c>
      <c r="H1319" t="str">
        <f>_xlfn.XLOOKUP(tbl_OrderProduct[[#This Row],[ProductID]],tbl_Product[ProductID],tbl_Product[ProductName])</f>
        <v>The Spill: Data Breach</v>
      </c>
      <c r="I1319" t="str">
        <f>_xlfn.XLOOKUP(tbl_OrderProduct[[#This Row],[OrderID]],tbl_Order[OrderID],tbl_Order[CustomerID])</f>
        <v>CUST0377</v>
      </c>
    </row>
    <row r="1320" spans="1:9" x14ac:dyDescent="0.4">
      <c r="A1320" t="s">
        <v>709</v>
      </c>
      <c r="B1320" t="s">
        <v>136</v>
      </c>
      <c r="C1320" t="str">
        <f>_xlfn.XLOOKUP(tbl_OrderProduct[[#This Row],[ProductID]],tbl_Product[ProductID],tbl_Product[Category])</f>
        <v>Party</v>
      </c>
      <c r="D1320">
        <v>1</v>
      </c>
      <c r="E1320" s="3">
        <f>_xlfn.XLOOKUP(tbl_OrderProduct[[#This Row],[ProductID]],tbl_Product[ProductID],tbl_Product[ListPrice])*tbl_OrderProduct[[#This Row],[Quantity]]</f>
        <v>33</v>
      </c>
      <c r="F1320">
        <f>_xlfn.XLOOKUP(tbl_OrderProduct[[#This Row],[OrderID]],tbl_Order[OrderID],tbl_Order[Order Year])</f>
        <v>2019</v>
      </c>
      <c r="G1320" t="str">
        <f>_xlfn.XLOOKUP(tbl_OrderProduct[[#This Row],[OrderID]],tbl_Order[OrderID],tbl_Order[Order Month Name])</f>
        <v>Mar</v>
      </c>
      <c r="H1320" t="str">
        <f>_xlfn.XLOOKUP(tbl_OrderProduct[[#This Row],[ProductID]],tbl_Product[ProductID],tbl_Product[ProductName])</f>
        <v>Don't Split the Data</v>
      </c>
      <c r="I1320" t="str">
        <f>_xlfn.XLOOKUP(tbl_OrderProduct[[#This Row],[OrderID]],tbl_Order[OrderID],tbl_Order[CustomerID])</f>
        <v>CUST1213</v>
      </c>
    </row>
    <row r="1321" spans="1:9" x14ac:dyDescent="0.4">
      <c r="A1321" t="s">
        <v>710</v>
      </c>
      <c r="B1321" t="s">
        <v>160</v>
      </c>
      <c r="C1321" t="str">
        <f>_xlfn.XLOOKUP(tbl_OrderProduct[[#This Row],[ProductID]],tbl_Product[ProductID],tbl_Product[Category])</f>
        <v>Co-op</v>
      </c>
      <c r="D1321">
        <v>1</v>
      </c>
      <c r="E1321" s="3">
        <f>_xlfn.XLOOKUP(tbl_OrderProduct[[#This Row],[ProductID]],tbl_Product[ProductID],tbl_Product[ListPrice])*tbl_OrderProduct[[#This Row],[Quantity]]</f>
        <v>38.49</v>
      </c>
      <c r="F1321">
        <f>_xlfn.XLOOKUP(tbl_OrderProduct[[#This Row],[OrderID]],tbl_Order[OrderID],tbl_Order[Order Year])</f>
        <v>2019</v>
      </c>
      <c r="G1321" t="str">
        <f>_xlfn.XLOOKUP(tbl_OrderProduct[[#This Row],[OrderID]],tbl_Order[OrderID],tbl_Order[Order Month Name])</f>
        <v>Mar</v>
      </c>
      <c r="H1321" t="str">
        <f>_xlfn.XLOOKUP(tbl_OrderProduct[[#This Row],[ProductID]],tbl_Product[ProductID],tbl_Product[ProductName])</f>
        <v>Forbidden Functions</v>
      </c>
      <c r="I1321" t="str">
        <f>_xlfn.XLOOKUP(tbl_OrderProduct[[#This Row],[OrderID]],tbl_Order[OrderID],tbl_Order[CustomerID])</f>
        <v>CUST0754</v>
      </c>
    </row>
    <row r="1322" spans="1:9" x14ac:dyDescent="0.4">
      <c r="A1322" t="s">
        <v>710</v>
      </c>
      <c r="B1322" t="s">
        <v>8</v>
      </c>
      <c r="C1322" t="str">
        <f>_xlfn.XLOOKUP(tbl_OrderProduct[[#This Row],[ProductID]],tbl_Product[ProductID],tbl_Product[Category])</f>
        <v>Adventure</v>
      </c>
      <c r="D1322">
        <v>1</v>
      </c>
      <c r="E1322" s="3">
        <f>_xlfn.XLOOKUP(tbl_OrderProduct[[#This Row],[ProductID]],tbl_Product[ProductID],tbl_Product[ListPrice])*tbl_OrderProduct[[#This Row],[Quantity]]</f>
        <v>54.5</v>
      </c>
      <c r="F1322">
        <f>_xlfn.XLOOKUP(tbl_OrderProduct[[#This Row],[OrderID]],tbl_Order[OrderID],tbl_Order[Order Year])</f>
        <v>2019</v>
      </c>
      <c r="G1322" t="str">
        <f>_xlfn.XLOOKUP(tbl_OrderProduct[[#This Row],[OrderID]],tbl_Order[OrderID],tbl_Order[Order Month Name])</f>
        <v>Mar</v>
      </c>
      <c r="H1322" t="str">
        <f>_xlfn.XLOOKUP(tbl_OrderProduct[[#This Row],[ProductID]],tbl_Product[ProductID],tbl_Product[ProductName])</f>
        <v>Spreadsheets &amp; Sidequests</v>
      </c>
      <c r="I1322" t="str">
        <f>_xlfn.XLOOKUP(tbl_OrderProduct[[#This Row],[OrderID]],tbl_Order[OrderID],tbl_Order[CustomerID])</f>
        <v>CUST0754</v>
      </c>
    </row>
    <row r="1323" spans="1:9" x14ac:dyDescent="0.4">
      <c r="A1323" t="s">
        <v>710</v>
      </c>
      <c r="B1323" t="s">
        <v>136</v>
      </c>
      <c r="C1323" t="str">
        <f>_xlfn.XLOOKUP(tbl_OrderProduct[[#This Row],[ProductID]],tbl_Product[ProductID],tbl_Product[Category])</f>
        <v>Party</v>
      </c>
      <c r="D1323">
        <v>1</v>
      </c>
      <c r="E1323" s="3">
        <f>_xlfn.XLOOKUP(tbl_OrderProduct[[#This Row],[ProductID]],tbl_Product[ProductID],tbl_Product[ListPrice])*tbl_OrderProduct[[#This Row],[Quantity]]</f>
        <v>33</v>
      </c>
      <c r="F1323">
        <f>_xlfn.XLOOKUP(tbl_OrderProduct[[#This Row],[OrderID]],tbl_Order[OrderID],tbl_Order[Order Year])</f>
        <v>2019</v>
      </c>
      <c r="G1323" t="str">
        <f>_xlfn.XLOOKUP(tbl_OrderProduct[[#This Row],[OrderID]],tbl_Order[OrderID],tbl_Order[Order Month Name])</f>
        <v>Mar</v>
      </c>
      <c r="H1323" t="str">
        <f>_xlfn.XLOOKUP(tbl_OrderProduct[[#This Row],[ProductID]],tbl_Product[ProductID],tbl_Product[ProductName])</f>
        <v>Don't Split the Data</v>
      </c>
      <c r="I1323" t="str">
        <f>_xlfn.XLOOKUP(tbl_OrderProduct[[#This Row],[OrderID]],tbl_Order[OrderID],tbl_Order[CustomerID])</f>
        <v>CUST0754</v>
      </c>
    </row>
    <row r="1324" spans="1:9" x14ac:dyDescent="0.4">
      <c r="A1324" t="s">
        <v>710</v>
      </c>
      <c r="B1324" t="s">
        <v>140</v>
      </c>
      <c r="C1324" t="str">
        <f>_xlfn.XLOOKUP(tbl_OrderProduct[[#This Row],[ProductID]],tbl_Product[ProductID],tbl_Product[Category])</f>
        <v>Strategy</v>
      </c>
      <c r="D1324">
        <v>1</v>
      </c>
      <c r="E1324" s="3">
        <f>_xlfn.XLOOKUP(tbl_OrderProduct[[#This Row],[ProductID]],tbl_Product[ProductID],tbl_Product[ListPrice])*tbl_OrderProduct[[#This Row],[Quantity]]</f>
        <v>63.49</v>
      </c>
      <c r="F1324">
        <f>_xlfn.XLOOKUP(tbl_OrderProduct[[#This Row],[OrderID]],tbl_Order[OrderID],tbl_Order[Order Year])</f>
        <v>2019</v>
      </c>
      <c r="G1324" t="str">
        <f>_xlfn.XLOOKUP(tbl_OrderProduct[[#This Row],[OrderID]],tbl_Order[OrderID],tbl_Order[Order Month Name])</f>
        <v>Mar</v>
      </c>
      <c r="H1324" t="str">
        <f>_xlfn.XLOOKUP(tbl_OrderProduct[[#This Row],[ProductID]],tbl_Product[ProductID],tbl_Product[ProductName])</f>
        <v>The Castles of Mad King Lambda</v>
      </c>
      <c r="I1324" t="str">
        <f>_xlfn.XLOOKUP(tbl_OrderProduct[[#This Row],[OrderID]],tbl_Order[OrderID],tbl_Order[CustomerID])</f>
        <v>CUST0754</v>
      </c>
    </row>
    <row r="1325" spans="1:9" x14ac:dyDescent="0.4">
      <c r="A1325" t="s">
        <v>710</v>
      </c>
      <c r="B1325" t="s">
        <v>142</v>
      </c>
      <c r="C1325" t="str">
        <f>_xlfn.XLOOKUP(tbl_OrderProduct[[#This Row],[ProductID]],tbl_Product[ProductID],tbl_Product[Category])</f>
        <v>Classic</v>
      </c>
      <c r="D1325">
        <v>1</v>
      </c>
      <c r="E1325" s="3">
        <f>_xlfn.XLOOKUP(tbl_OrderProduct[[#This Row],[ProductID]],tbl_Product[ProductID],tbl_Product[ListPrice])*tbl_OrderProduct[[#This Row],[Quantity]]</f>
        <v>49.49</v>
      </c>
      <c r="F1325">
        <f>_xlfn.XLOOKUP(tbl_OrderProduct[[#This Row],[OrderID]],tbl_Order[OrderID],tbl_Order[Order Year])</f>
        <v>2019</v>
      </c>
      <c r="G1325" t="str">
        <f>_xlfn.XLOOKUP(tbl_OrderProduct[[#This Row],[OrderID]],tbl_Order[OrderID],tbl_Order[Order Month Name])</f>
        <v>Mar</v>
      </c>
      <c r="H1325" t="str">
        <f>_xlfn.XLOOKUP(tbl_OrderProduct[[#This Row],[ProductID]],tbl_Product[ProductID],tbl_Product[ProductName])</f>
        <v>Don't Wake the Stakeholders</v>
      </c>
      <c r="I1325" t="str">
        <f>_xlfn.XLOOKUP(tbl_OrderProduct[[#This Row],[OrderID]],tbl_Order[OrderID],tbl_Order[CustomerID])</f>
        <v>CUST0754</v>
      </c>
    </row>
    <row r="1326" spans="1:9" x14ac:dyDescent="0.4">
      <c r="A1326" t="s">
        <v>711</v>
      </c>
      <c r="B1326" t="s">
        <v>6</v>
      </c>
      <c r="C1326" t="str">
        <f>_xlfn.XLOOKUP(tbl_OrderProduct[[#This Row],[ProductID]],tbl_Product[ProductID],tbl_Product[Category])</f>
        <v>Adventure</v>
      </c>
      <c r="D1326">
        <v>1</v>
      </c>
      <c r="E1326" s="3">
        <f>_xlfn.XLOOKUP(tbl_OrderProduct[[#This Row],[ProductID]],tbl_Product[ProductID],tbl_Product[ListPrice])*tbl_OrderProduct[[#This Row],[Quantity]]</f>
        <v>17</v>
      </c>
      <c r="F1326">
        <f>_xlfn.XLOOKUP(tbl_OrderProduct[[#This Row],[OrderID]],tbl_Order[OrderID],tbl_Order[Order Year])</f>
        <v>2019</v>
      </c>
      <c r="G1326" t="str">
        <f>_xlfn.XLOOKUP(tbl_OrderProduct[[#This Row],[OrderID]],tbl_Order[OrderID],tbl_Order[Order Month Name])</f>
        <v>Mar</v>
      </c>
      <c r="H1326" t="str">
        <f>_xlfn.XLOOKUP(tbl_OrderProduct[[#This Row],[ProductID]],tbl_Product[ProductID],tbl_Product[ProductName])</f>
        <v>Pivot &amp; Paper</v>
      </c>
      <c r="I1326" t="str">
        <f>_xlfn.XLOOKUP(tbl_OrderProduct[[#This Row],[OrderID]],tbl_Order[OrderID],tbl_Order[CustomerID])</f>
        <v>CUST0074</v>
      </c>
    </row>
    <row r="1327" spans="1:9" x14ac:dyDescent="0.4">
      <c r="A1327" t="s">
        <v>712</v>
      </c>
      <c r="B1327" t="s">
        <v>133</v>
      </c>
      <c r="C1327" t="str">
        <f>_xlfn.XLOOKUP(tbl_OrderProduct[[#This Row],[ProductID]],tbl_Product[ProductID],tbl_Product[Category])</f>
        <v>Adventure</v>
      </c>
      <c r="D1327">
        <v>1</v>
      </c>
      <c r="E1327" s="3">
        <f>_xlfn.XLOOKUP(tbl_OrderProduct[[#This Row],[ProductID]],tbl_Product[ProductID],tbl_Product[ListPrice])*tbl_OrderProduct[[#This Row],[Quantity]]</f>
        <v>23.95</v>
      </c>
      <c r="F1327">
        <f>_xlfn.XLOOKUP(tbl_OrderProduct[[#This Row],[OrderID]],tbl_Order[OrderID],tbl_Order[Order Year])</f>
        <v>2019</v>
      </c>
      <c r="G1327" t="str">
        <f>_xlfn.XLOOKUP(tbl_OrderProduct[[#This Row],[OrderID]],tbl_Order[OrderID],tbl_Order[Order Month Name])</f>
        <v>Mar</v>
      </c>
      <c r="H1327" t="str">
        <f>_xlfn.XLOOKUP(tbl_OrderProduct[[#This Row],[ProductID]],tbl_Product[ProductID],tbl_Product[ProductName])</f>
        <v>DataCraft: Fields &amp; Measures</v>
      </c>
      <c r="I1327" t="str">
        <f>_xlfn.XLOOKUP(tbl_OrderProduct[[#This Row],[OrderID]],tbl_Order[OrderID],tbl_Order[CustomerID])</f>
        <v>CUST0551</v>
      </c>
    </row>
    <row r="1328" spans="1:9" x14ac:dyDescent="0.4">
      <c r="A1328" t="s">
        <v>712</v>
      </c>
      <c r="B1328" t="s">
        <v>163</v>
      </c>
      <c r="C1328" t="str">
        <f>_xlfn.XLOOKUP(tbl_OrderProduct[[#This Row],[ProductID]],tbl_Product[ProductID],tbl_Product[Category])</f>
        <v>Party</v>
      </c>
      <c r="D1328">
        <v>1</v>
      </c>
      <c r="E1328" s="3">
        <f>_xlfn.XLOOKUP(tbl_OrderProduct[[#This Row],[ProductID]],tbl_Product[ProductID],tbl_Product[ListPrice])*tbl_OrderProduct[[#This Row],[Quantity]]</f>
        <v>38</v>
      </c>
      <c r="F1328">
        <f>_xlfn.XLOOKUP(tbl_OrderProduct[[#This Row],[OrderID]],tbl_Order[OrderID],tbl_Order[Order Year])</f>
        <v>2019</v>
      </c>
      <c r="G1328" t="str">
        <f>_xlfn.XLOOKUP(tbl_OrderProduct[[#This Row],[OrderID]],tbl_Order[OrderID],tbl_Order[Order Month Name])</f>
        <v>Mar</v>
      </c>
      <c r="H1328" t="str">
        <f>_xlfn.XLOOKUP(tbl_OrderProduct[[#This Row],[ProductID]],tbl_Product[ProductID],tbl_Product[ProductName])</f>
        <v>Charts Against Humanity</v>
      </c>
      <c r="I1328" t="str">
        <f>_xlfn.XLOOKUP(tbl_OrderProduct[[#This Row],[OrderID]],tbl_Order[OrderID],tbl_Order[CustomerID])</f>
        <v>CUST0551</v>
      </c>
    </row>
    <row r="1329" spans="1:9" x14ac:dyDescent="0.4">
      <c r="A1329" t="s">
        <v>712</v>
      </c>
      <c r="B1329" t="s">
        <v>159</v>
      </c>
      <c r="C1329" t="str">
        <f>_xlfn.XLOOKUP(tbl_OrderProduct[[#This Row],[ProductID]],tbl_Product[ProductID],tbl_Product[Category])</f>
        <v>Strategy</v>
      </c>
      <c r="D1329">
        <v>2</v>
      </c>
      <c r="E1329" s="3">
        <f>_xlfn.XLOOKUP(tbl_OrderProduct[[#This Row],[ProductID]],tbl_Product[ProductID],tbl_Product[ListPrice])*tbl_OrderProduct[[#This Row],[Quantity]]</f>
        <v>116</v>
      </c>
      <c r="F1329">
        <f>_xlfn.XLOOKUP(tbl_OrderProduct[[#This Row],[OrderID]],tbl_Order[OrderID],tbl_Order[Order Year])</f>
        <v>2019</v>
      </c>
      <c r="G1329" t="str">
        <f>_xlfn.XLOOKUP(tbl_OrderProduct[[#This Row],[OrderID]],tbl_Order[OrderID],tbl_Order[Order Month Name])</f>
        <v>Mar</v>
      </c>
      <c r="H1329" t="str">
        <f>_xlfn.XLOOKUP(tbl_OrderProduct[[#This Row],[ProductID]],tbl_Product[ProductID],tbl_Product[ProductName])</f>
        <v>Welcome To … The Dashboard</v>
      </c>
      <c r="I1329" t="str">
        <f>_xlfn.XLOOKUP(tbl_OrderProduct[[#This Row],[OrderID]],tbl_Order[OrderID],tbl_Order[CustomerID])</f>
        <v>CUST0551</v>
      </c>
    </row>
    <row r="1330" spans="1:9" x14ac:dyDescent="0.4">
      <c r="A1330" t="s">
        <v>712</v>
      </c>
      <c r="B1330" t="s">
        <v>139</v>
      </c>
      <c r="C1330" t="str">
        <f>_xlfn.XLOOKUP(tbl_OrderProduct[[#This Row],[ProductID]],tbl_Product[ProductID],tbl_Product[Category])</f>
        <v>Strategy</v>
      </c>
      <c r="D1330">
        <v>1</v>
      </c>
      <c r="E1330" s="3">
        <f>_xlfn.XLOOKUP(tbl_OrderProduct[[#This Row],[ProductID]],tbl_Product[ProductID],tbl_Product[ListPrice])*tbl_OrderProduct[[#This Row],[Quantity]]</f>
        <v>54.99</v>
      </c>
      <c r="F1330">
        <f>_xlfn.XLOOKUP(tbl_OrderProduct[[#This Row],[OrderID]],tbl_Order[OrderID],tbl_Order[Order Year])</f>
        <v>2019</v>
      </c>
      <c r="G1330" t="str">
        <f>_xlfn.XLOOKUP(tbl_OrderProduct[[#This Row],[OrderID]],tbl_Order[OrderID],tbl_Order[Order Month Name])</f>
        <v>Mar</v>
      </c>
      <c r="H1330" t="str">
        <f>_xlfn.XLOOKUP(tbl_OrderProduct[[#This Row],[ProductID]],tbl_Product[ProductID],tbl_Product[ProductName])</f>
        <v>Azul: Pie Chart Edition</v>
      </c>
      <c r="I1330" t="str">
        <f>_xlfn.XLOOKUP(tbl_OrderProduct[[#This Row],[OrderID]],tbl_Order[OrderID],tbl_Order[CustomerID])</f>
        <v>CUST0551</v>
      </c>
    </row>
    <row r="1331" spans="1:9" x14ac:dyDescent="0.4">
      <c r="A1331" t="s">
        <v>712</v>
      </c>
      <c r="B1331" t="s">
        <v>155</v>
      </c>
      <c r="C1331" t="str">
        <f>_xlfn.XLOOKUP(tbl_OrderProduct[[#This Row],[ProductID]],tbl_Product[ProductID],tbl_Product[Category])</f>
        <v>Strategy</v>
      </c>
      <c r="D1331">
        <v>1</v>
      </c>
      <c r="E1331" s="3">
        <f>_xlfn.XLOOKUP(tbl_OrderProduct[[#This Row],[ProductID]],tbl_Product[ProductID],tbl_Product[ListPrice])*tbl_OrderProduct[[#This Row],[Quantity]]</f>
        <v>27</v>
      </c>
      <c r="F1331">
        <f>_xlfn.XLOOKUP(tbl_OrderProduct[[#This Row],[OrderID]],tbl_Order[OrderID],tbl_Order[Order Year])</f>
        <v>2019</v>
      </c>
      <c r="G1331" t="str">
        <f>_xlfn.XLOOKUP(tbl_OrderProduct[[#This Row],[OrderID]],tbl_Order[OrderID],tbl_Order[Order Month Name])</f>
        <v>Mar</v>
      </c>
      <c r="H1331" t="str">
        <f>_xlfn.XLOOKUP(tbl_OrderProduct[[#This Row],[ProductID]],tbl_Product[ProductID],tbl_Product[ProductName])</f>
        <v>Depreciation Trail</v>
      </c>
      <c r="I1331" t="str">
        <f>_xlfn.XLOOKUP(tbl_OrderProduct[[#This Row],[OrderID]],tbl_Order[OrderID],tbl_Order[CustomerID])</f>
        <v>CUST0551</v>
      </c>
    </row>
    <row r="1332" spans="1:9" x14ac:dyDescent="0.4">
      <c r="A1332" t="s">
        <v>712</v>
      </c>
      <c r="B1332" t="s">
        <v>137</v>
      </c>
      <c r="C1332" t="str">
        <f>_xlfn.XLOOKUP(tbl_OrderProduct[[#This Row],[ProductID]],tbl_Product[ProductID],tbl_Product[Category])</f>
        <v>Classic</v>
      </c>
      <c r="D1332">
        <v>2</v>
      </c>
      <c r="E1332" s="3">
        <f>_xlfn.XLOOKUP(tbl_OrderProduct[[#This Row],[ProductID]],tbl_Product[ProductID],tbl_Product[ListPrice])*tbl_OrderProduct[[#This Row],[Quantity]]</f>
        <v>141.97999999999999</v>
      </c>
      <c r="F1332">
        <f>_xlfn.XLOOKUP(tbl_OrderProduct[[#This Row],[OrderID]],tbl_Order[OrderID],tbl_Order[Order Year])</f>
        <v>2019</v>
      </c>
      <c r="G1332" t="str">
        <f>_xlfn.XLOOKUP(tbl_OrderProduct[[#This Row],[OrderID]],tbl_Order[OrderID],tbl_Order[Order Month Name])</f>
        <v>Mar</v>
      </c>
      <c r="H1332" t="str">
        <f>_xlfn.XLOOKUP(tbl_OrderProduct[[#This Row],[ProductID]],tbl_Product[ProductID],tbl_Product[ProductName])</f>
        <v>Ticket to Ride: Financial Express</v>
      </c>
      <c r="I1332" t="str">
        <f>_xlfn.XLOOKUP(tbl_OrderProduct[[#This Row],[OrderID]],tbl_Order[OrderID],tbl_Order[CustomerID])</f>
        <v>CUST0551</v>
      </c>
    </row>
    <row r="1333" spans="1:9" x14ac:dyDescent="0.4">
      <c r="A1333" t="s">
        <v>713</v>
      </c>
      <c r="B1333" t="s">
        <v>11</v>
      </c>
      <c r="C1333" t="str">
        <f>_xlfn.XLOOKUP(tbl_OrderProduct[[#This Row],[ProductID]],tbl_Product[ProductID],tbl_Product[Category])</f>
        <v>Adventure</v>
      </c>
      <c r="D1333">
        <v>2</v>
      </c>
      <c r="E1333" s="3">
        <f>_xlfn.XLOOKUP(tbl_OrderProduct[[#This Row],[ProductID]],tbl_Product[ProductID],tbl_Product[ListPrice])*tbl_OrderProduct[[#This Row],[Quantity]]</f>
        <v>39.9</v>
      </c>
      <c r="F1333">
        <f>_xlfn.XLOOKUP(tbl_OrderProduct[[#This Row],[OrderID]],tbl_Order[OrderID],tbl_Order[Order Year])</f>
        <v>2019</v>
      </c>
      <c r="G1333" t="str">
        <f>_xlfn.XLOOKUP(tbl_OrderProduct[[#This Row],[OrderID]],tbl_Order[OrderID],tbl_Order[Order Month Name])</f>
        <v>Mar</v>
      </c>
      <c r="H1333" t="str">
        <f>_xlfn.XLOOKUP(tbl_OrderProduct[[#This Row],[ProductID]],tbl_Product[ProductID],tbl_Product[ProductName])</f>
        <v>Dungeons &amp; Datasets</v>
      </c>
      <c r="I1333" t="str">
        <f>_xlfn.XLOOKUP(tbl_OrderProduct[[#This Row],[OrderID]],tbl_Order[OrderID],tbl_Order[CustomerID])</f>
        <v>CUST0892</v>
      </c>
    </row>
    <row r="1334" spans="1:9" x14ac:dyDescent="0.4">
      <c r="A1334" t="s">
        <v>713</v>
      </c>
      <c r="B1334" t="s">
        <v>135</v>
      </c>
      <c r="C1334" t="str">
        <f>_xlfn.XLOOKUP(tbl_OrderProduct[[#This Row],[ProductID]],tbl_Product[ProductID],tbl_Product[Category])</f>
        <v>Classic</v>
      </c>
      <c r="D1334">
        <v>2</v>
      </c>
      <c r="E1334" s="3">
        <f>_xlfn.XLOOKUP(tbl_OrderProduct[[#This Row],[ProductID]],tbl_Product[ProductID],tbl_Product[ListPrice])*tbl_OrderProduct[[#This Row],[Quantity]]</f>
        <v>33.979999999999997</v>
      </c>
      <c r="F1334">
        <f>_xlfn.XLOOKUP(tbl_OrderProduct[[#This Row],[OrderID]],tbl_Order[OrderID],tbl_Order[Order Year])</f>
        <v>2019</v>
      </c>
      <c r="G1334" t="str">
        <f>_xlfn.XLOOKUP(tbl_OrderProduct[[#This Row],[OrderID]],tbl_Order[OrderID],tbl_Order[Order Month Name])</f>
        <v>Mar</v>
      </c>
      <c r="H1334" t="str">
        <f>_xlfn.XLOOKUP(tbl_OrderProduct[[#This Row],[ProductID]],tbl_Product[ProductID],tbl_Product[ProductName])</f>
        <v>Monopoly: Pivot Table Edition</v>
      </c>
      <c r="I1334" t="str">
        <f>_xlfn.XLOOKUP(tbl_OrderProduct[[#This Row],[OrderID]],tbl_Order[OrderID],tbl_Order[CustomerID])</f>
        <v>CUST0892</v>
      </c>
    </row>
    <row r="1335" spans="1:9" x14ac:dyDescent="0.4">
      <c r="A1335" t="s">
        <v>713</v>
      </c>
      <c r="B1335" t="s">
        <v>157</v>
      </c>
      <c r="C1335" t="str">
        <f>_xlfn.XLOOKUP(tbl_OrderProduct[[#This Row],[ProductID]],tbl_Product[ProductID],tbl_Product[Category])</f>
        <v>Strategy</v>
      </c>
      <c r="D1335">
        <v>1</v>
      </c>
      <c r="E1335" s="3">
        <f>_xlfn.XLOOKUP(tbl_OrderProduct[[#This Row],[ProductID]],tbl_Product[ProductID],tbl_Product[ListPrice])*tbl_OrderProduct[[#This Row],[Quantity]]</f>
        <v>47</v>
      </c>
      <c r="F1335">
        <f>_xlfn.XLOOKUP(tbl_OrderProduct[[#This Row],[OrderID]],tbl_Order[OrderID],tbl_Order[Order Year])</f>
        <v>2019</v>
      </c>
      <c r="G1335" t="str">
        <f>_xlfn.XLOOKUP(tbl_OrderProduct[[#This Row],[OrderID]],tbl_Order[OrderID],tbl_Order[Order Month Name])</f>
        <v>Mar</v>
      </c>
      <c r="H1335" t="str">
        <f>_xlfn.XLOOKUP(tbl_OrderProduct[[#This Row],[ProductID]],tbl_Product[ProductID],tbl_Product[ProductName])</f>
        <v>A Dasboard Contrived</v>
      </c>
      <c r="I1335" t="str">
        <f>_xlfn.XLOOKUP(tbl_OrderProduct[[#This Row],[OrderID]],tbl_Order[OrderID],tbl_Order[CustomerID])</f>
        <v>CUST0892</v>
      </c>
    </row>
    <row r="1336" spans="1:9" x14ac:dyDescent="0.4">
      <c r="A1336" t="s">
        <v>713</v>
      </c>
      <c r="B1336" t="s">
        <v>145</v>
      </c>
      <c r="C1336" t="str">
        <f>_xlfn.XLOOKUP(tbl_OrderProduct[[#This Row],[ProductID]],tbl_Product[ProductID],tbl_Product[Category])</f>
        <v>Adventure</v>
      </c>
      <c r="D1336">
        <v>1</v>
      </c>
      <c r="E1336" s="3">
        <f>_xlfn.XLOOKUP(tbl_OrderProduct[[#This Row],[ProductID]],tbl_Product[ProductID],tbl_Product[ListPrice])*tbl_OrderProduct[[#This Row],[Quantity]]</f>
        <v>40.5</v>
      </c>
      <c r="F1336">
        <f>_xlfn.XLOOKUP(tbl_OrderProduct[[#This Row],[OrderID]],tbl_Order[OrderID],tbl_Order[Order Year])</f>
        <v>2019</v>
      </c>
      <c r="G1336" t="str">
        <f>_xlfn.XLOOKUP(tbl_OrderProduct[[#This Row],[OrderID]],tbl_Order[OrderID],tbl_Order[Order Month Name])</f>
        <v>Mar</v>
      </c>
      <c r="H1336" t="str">
        <f>_xlfn.XLOOKUP(tbl_OrderProduct[[#This Row],[ProductID]],tbl_Product[ProductID],tbl_Product[ProductName])</f>
        <v>Audit Call of Cthulhu</v>
      </c>
      <c r="I1336" t="str">
        <f>_xlfn.XLOOKUP(tbl_OrderProduct[[#This Row],[OrderID]],tbl_Order[OrderID],tbl_Order[CustomerID])</f>
        <v>CUST0892</v>
      </c>
    </row>
    <row r="1337" spans="1:9" x14ac:dyDescent="0.4">
      <c r="A1337" t="s">
        <v>713</v>
      </c>
      <c r="B1337" t="s">
        <v>4</v>
      </c>
      <c r="C1337" t="str">
        <f>_xlfn.XLOOKUP(tbl_OrderProduct[[#This Row],[ProductID]],tbl_Product[ProductID],tbl_Product[Category])</f>
        <v>Strategy</v>
      </c>
      <c r="D1337">
        <v>1</v>
      </c>
      <c r="E1337" s="3">
        <f>_xlfn.XLOOKUP(tbl_OrderProduct[[#This Row],[ProductID]],tbl_Product[ProductID],tbl_Product[ListPrice])*tbl_OrderProduct[[#This Row],[Quantity]]</f>
        <v>34.99</v>
      </c>
      <c r="F1337">
        <f>_xlfn.XLOOKUP(tbl_OrderProduct[[#This Row],[OrderID]],tbl_Order[OrderID],tbl_Order[Order Year])</f>
        <v>2019</v>
      </c>
      <c r="G1337" t="str">
        <f>_xlfn.XLOOKUP(tbl_OrderProduct[[#This Row],[OrderID]],tbl_Order[OrderID],tbl_Order[Order Month Name])</f>
        <v>Mar</v>
      </c>
      <c r="H1337" t="str">
        <f>_xlfn.XLOOKUP(tbl_OrderProduct[[#This Row],[ProductID]],tbl_Product[ProductID],tbl_Product[ProductName])</f>
        <v>Root Cause Analysis</v>
      </c>
      <c r="I1337" t="str">
        <f>_xlfn.XLOOKUP(tbl_OrderProduct[[#This Row],[OrderID]],tbl_Order[OrderID],tbl_Order[CustomerID])</f>
        <v>CUST0892</v>
      </c>
    </row>
    <row r="1338" spans="1:9" x14ac:dyDescent="0.4">
      <c r="A1338" t="s">
        <v>714</v>
      </c>
      <c r="B1338" t="s">
        <v>142</v>
      </c>
      <c r="C1338" t="str">
        <f>_xlfn.XLOOKUP(tbl_OrderProduct[[#This Row],[ProductID]],tbl_Product[ProductID],tbl_Product[Category])</f>
        <v>Classic</v>
      </c>
      <c r="D1338">
        <v>1</v>
      </c>
      <c r="E1338" s="3">
        <f>_xlfn.XLOOKUP(tbl_OrderProduct[[#This Row],[ProductID]],tbl_Product[ProductID],tbl_Product[ListPrice])*tbl_OrderProduct[[#This Row],[Quantity]]</f>
        <v>49.49</v>
      </c>
      <c r="F1338">
        <f>_xlfn.XLOOKUP(tbl_OrderProduct[[#This Row],[OrderID]],tbl_Order[OrderID],tbl_Order[Order Year])</f>
        <v>2019</v>
      </c>
      <c r="G1338" t="str">
        <f>_xlfn.XLOOKUP(tbl_OrderProduct[[#This Row],[OrderID]],tbl_Order[OrderID],tbl_Order[Order Month Name])</f>
        <v>Mar</v>
      </c>
      <c r="H1338" t="str">
        <f>_xlfn.XLOOKUP(tbl_OrderProduct[[#This Row],[ProductID]],tbl_Product[ProductID],tbl_Product[ProductName])</f>
        <v>Don't Wake the Stakeholders</v>
      </c>
      <c r="I1338" t="str">
        <f>_xlfn.XLOOKUP(tbl_OrderProduct[[#This Row],[OrderID]],tbl_Order[OrderID],tbl_Order[CustomerID])</f>
        <v>CUST0699</v>
      </c>
    </row>
    <row r="1339" spans="1:9" x14ac:dyDescent="0.4">
      <c r="A1339" t="s">
        <v>714</v>
      </c>
      <c r="B1339" t="s">
        <v>140</v>
      </c>
      <c r="C1339" t="str">
        <f>_xlfn.XLOOKUP(tbl_OrderProduct[[#This Row],[ProductID]],tbl_Product[ProductID],tbl_Product[Category])</f>
        <v>Strategy</v>
      </c>
      <c r="D1339">
        <v>1</v>
      </c>
      <c r="E1339" s="3">
        <f>_xlfn.XLOOKUP(tbl_OrderProduct[[#This Row],[ProductID]],tbl_Product[ProductID],tbl_Product[ListPrice])*tbl_OrderProduct[[#This Row],[Quantity]]</f>
        <v>63.49</v>
      </c>
      <c r="F1339">
        <f>_xlfn.XLOOKUP(tbl_OrderProduct[[#This Row],[OrderID]],tbl_Order[OrderID],tbl_Order[Order Year])</f>
        <v>2019</v>
      </c>
      <c r="G1339" t="str">
        <f>_xlfn.XLOOKUP(tbl_OrderProduct[[#This Row],[OrderID]],tbl_Order[OrderID],tbl_Order[Order Month Name])</f>
        <v>Mar</v>
      </c>
      <c r="H1339" t="str">
        <f>_xlfn.XLOOKUP(tbl_OrderProduct[[#This Row],[ProductID]],tbl_Product[ProductID],tbl_Product[ProductName])</f>
        <v>The Castles of Mad King Lambda</v>
      </c>
      <c r="I1339" t="str">
        <f>_xlfn.XLOOKUP(tbl_OrderProduct[[#This Row],[OrderID]],tbl_Order[OrderID],tbl_Order[CustomerID])</f>
        <v>CUST0699</v>
      </c>
    </row>
    <row r="1340" spans="1:9" x14ac:dyDescent="0.4">
      <c r="A1340" t="s">
        <v>715</v>
      </c>
      <c r="B1340" t="s">
        <v>7</v>
      </c>
      <c r="C1340" t="str">
        <f>_xlfn.XLOOKUP(tbl_OrderProduct[[#This Row],[ProductID]],tbl_Product[ProductID],tbl_Product[Category])</f>
        <v>Strategy</v>
      </c>
      <c r="D1340">
        <v>1</v>
      </c>
      <c r="E1340" s="3">
        <f>_xlfn.XLOOKUP(tbl_OrderProduct[[#This Row],[ProductID]],tbl_Product[ProductID],tbl_Product[ListPrice])*tbl_OrderProduct[[#This Row],[Quantity]]</f>
        <v>53</v>
      </c>
      <c r="F1340">
        <f>_xlfn.XLOOKUP(tbl_OrderProduct[[#This Row],[OrderID]],tbl_Order[OrderID],tbl_Order[Order Year])</f>
        <v>2019</v>
      </c>
      <c r="G1340" t="str">
        <f>_xlfn.XLOOKUP(tbl_OrderProduct[[#This Row],[OrderID]],tbl_Order[OrderID],tbl_Order[Order Month Name])</f>
        <v>Mar</v>
      </c>
      <c r="H1340" t="str">
        <f>_xlfn.XLOOKUP(tbl_OrderProduct[[#This Row],[ProductID]],tbl_Product[ProductID],tbl_Product[ProductName])</f>
        <v>Evercell</v>
      </c>
      <c r="I1340" t="str">
        <f>_xlfn.XLOOKUP(tbl_OrderProduct[[#This Row],[OrderID]],tbl_Order[OrderID],tbl_Order[CustomerID])</f>
        <v>CUST0984</v>
      </c>
    </row>
    <row r="1341" spans="1:9" x14ac:dyDescent="0.4">
      <c r="A1341" t="s">
        <v>716</v>
      </c>
      <c r="B1341" t="s">
        <v>161</v>
      </c>
      <c r="C1341" t="str">
        <f>_xlfn.XLOOKUP(tbl_OrderProduct[[#This Row],[ProductID]],tbl_Product[ProductID],tbl_Product[Category])</f>
        <v>Strategy</v>
      </c>
      <c r="D1341">
        <v>1</v>
      </c>
      <c r="E1341" s="3">
        <f>_xlfn.XLOOKUP(tbl_OrderProduct[[#This Row],[ProductID]],tbl_Product[ProductID],tbl_Product[ListPrice])*tbl_OrderProduct[[#This Row],[Quantity]]</f>
        <v>55.95</v>
      </c>
      <c r="F1341">
        <f>_xlfn.XLOOKUP(tbl_OrderProduct[[#This Row],[OrderID]],tbl_Order[OrderID],tbl_Order[Order Year])</f>
        <v>2019</v>
      </c>
      <c r="G1341" t="str">
        <f>_xlfn.XLOOKUP(tbl_OrderProduct[[#This Row],[OrderID]],tbl_Order[OrderID],tbl_Order[Order Month Name])</f>
        <v>Mar</v>
      </c>
      <c r="H1341" t="str">
        <f>_xlfn.XLOOKUP(tbl_OrderProduct[[#This Row],[ProductID]],tbl_Product[ProductID],tbl_Product[ProductName])</f>
        <v>The Quacks of Quarterburg</v>
      </c>
      <c r="I1341" t="str">
        <f>_xlfn.XLOOKUP(tbl_OrderProduct[[#This Row],[OrderID]],tbl_Order[OrderID],tbl_Order[CustomerID])</f>
        <v>CUST0974</v>
      </c>
    </row>
    <row r="1342" spans="1:9" x14ac:dyDescent="0.4">
      <c r="A1342" t="s">
        <v>716</v>
      </c>
      <c r="B1342" t="s">
        <v>144</v>
      </c>
      <c r="C1342" t="str">
        <f>_xlfn.XLOOKUP(tbl_OrderProduct[[#This Row],[ProductID]],tbl_Product[ProductID],tbl_Product[Category])</f>
        <v>Strategy</v>
      </c>
      <c r="D1342">
        <v>2</v>
      </c>
      <c r="E1342" s="3">
        <f>_xlfn.XLOOKUP(tbl_OrderProduct[[#This Row],[ProductID]],tbl_Product[ProductID],tbl_Product[ListPrice])*tbl_OrderProduct[[#This Row],[Quantity]]</f>
        <v>129.9</v>
      </c>
      <c r="F1342">
        <f>_xlfn.XLOOKUP(tbl_OrderProduct[[#This Row],[OrderID]],tbl_Order[OrderID],tbl_Order[Order Year])</f>
        <v>2019</v>
      </c>
      <c r="G1342" t="str">
        <f>_xlfn.XLOOKUP(tbl_OrderProduct[[#This Row],[OrderID]],tbl_Order[OrderID],tbl_Order[Order Month Name])</f>
        <v>Mar</v>
      </c>
      <c r="H1342" t="str">
        <f>_xlfn.XLOOKUP(tbl_OrderProduct[[#This Row],[ProductID]],tbl_Product[ProductID],tbl_Product[ProductName])</f>
        <v>Between Two Spreadsheets</v>
      </c>
      <c r="I1342" t="str">
        <f>_xlfn.XLOOKUP(tbl_OrderProduct[[#This Row],[OrderID]],tbl_Order[OrderID],tbl_Order[CustomerID])</f>
        <v>CUST0974</v>
      </c>
    </row>
    <row r="1343" spans="1:9" x14ac:dyDescent="0.4">
      <c r="A1343" t="s">
        <v>716</v>
      </c>
      <c r="B1343" t="s">
        <v>8</v>
      </c>
      <c r="C1343" t="str">
        <f>_xlfn.XLOOKUP(tbl_OrderProduct[[#This Row],[ProductID]],tbl_Product[ProductID],tbl_Product[Category])</f>
        <v>Adventure</v>
      </c>
      <c r="D1343">
        <v>1</v>
      </c>
      <c r="E1343" s="3">
        <f>_xlfn.XLOOKUP(tbl_OrderProduct[[#This Row],[ProductID]],tbl_Product[ProductID],tbl_Product[ListPrice])*tbl_OrderProduct[[#This Row],[Quantity]]</f>
        <v>54.5</v>
      </c>
      <c r="F1343">
        <f>_xlfn.XLOOKUP(tbl_OrderProduct[[#This Row],[OrderID]],tbl_Order[OrderID],tbl_Order[Order Year])</f>
        <v>2019</v>
      </c>
      <c r="G1343" t="str">
        <f>_xlfn.XLOOKUP(tbl_OrderProduct[[#This Row],[OrderID]],tbl_Order[OrderID],tbl_Order[Order Month Name])</f>
        <v>Mar</v>
      </c>
      <c r="H1343" t="str">
        <f>_xlfn.XLOOKUP(tbl_OrderProduct[[#This Row],[ProductID]],tbl_Product[ProductID],tbl_Product[ProductName])</f>
        <v>Spreadsheets &amp; Sidequests</v>
      </c>
      <c r="I1343" t="str">
        <f>_xlfn.XLOOKUP(tbl_OrderProduct[[#This Row],[OrderID]],tbl_Order[OrderID],tbl_Order[CustomerID])</f>
        <v>CUST0974</v>
      </c>
    </row>
    <row r="1344" spans="1:9" x14ac:dyDescent="0.4">
      <c r="A1344" t="s">
        <v>716</v>
      </c>
      <c r="B1344" t="s">
        <v>162</v>
      </c>
      <c r="C1344" t="str">
        <f>_xlfn.XLOOKUP(tbl_OrderProduct[[#This Row],[ProductID]],tbl_Product[ProductID],tbl_Product[Category])</f>
        <v>Strategy</v>
      </c>
      <c r="D1344">
        <v>2</v>
      </c>
      <c r="E1344" s="3">
        <f>_xlfn.XLOOKUP(tbl_OrderProduct[[#This Row],[ProductID]],tbl_Product[ProductID],tbl_Product[ListPrice])*tbl_OrderProduct[[#This Row],[Quantity]]</f>
        <v>35</v>
      </c>
      <c r="F1344">
        <f>_xlfn.XLOOKUP(tbl_OrderProduct[[#This Row],[OrderID]],tbl_Order[OrderID],tbl_Order[Order Year])</f>
        <v>2019</v>
      </c>
      <c r="G1344" t="str">
        <f>_xlfn.XLOOKUP(tbl_OrderProduct[[#This Row],[OrderID]],tbl_Order[OrderID],tbl_Order[Order Month Name])</f>
        <v>Mar</v>
      </c>
      <c r="H1344" t="str">
        <f>_xlfn.XLOOKUP(tbl_OrderProduct[[#This Row],[ProductID]],tbl_Product[ProductID],tbl_Product[ProductName])</f>
        <v>Spreadsheet Legacy</v>
      </c>
      <c r="I1344" t="str">
        <f>_xlfn.XLOOKUP(tbl_OrderProduct[[#This Row],[OrderID]],tbl_Order[OrderID],tbl_Order[CustomerID])</f>
        <v>CUST0974</v>
      </c>
    </row>
    <row r="1345" spans="1:9" x14ac:dyDescent="0.4">
      <c r="A1345" t="s">
        <v>716</v>
      </c>
      <c r="B1345" t="s">
        <v>163</v>
      </c>
      <c r="C1345" t="str">
        <f>_xlfn.XLOOKUP(tbl_OrderProduct[[#This Row],[ProductID]],tbl_Product[ProductID],tbl_Product[Category])</f>
        <v>Party</v>
      </c>
      <c r="D1345">
        <v>3</v>
      </c>
      <c r="E1345" s="3">
        <f>_xlfn.XLOOKUP(tbl_OrderProduct[[#This Row],[ProductID]],tbl_Product[ProductID],tbl_Product[ListPrice])*tbl_OrderProduct[[#This Row],[Quantity]]</f>
        <v>114</v>
      </c>
      <c r="F1345">
        <f>_xlfn.XLOOKUP(tbl_OrderProduct[[#This Row],[OrderID]],tbl_Order[OrderID],tbl_Order[Order Year])</f>
        <v>2019</v>
      </c>
      <c r="G1345" t="str">
        <f>_xlfn.XLOOKUP(tbl_OrderProduct[[#This Row],[OrderID]],tbl_Order[OrderID],tbl_Order[Order Month Name])</f>
        <v>Mar</v>
      </c>
      <c r="H1345" t="str">
        <f>_xlfn.XLOOKUP(tbl_OrderProduct[[#This Row],[ProductID]],tbl_Product[ProductID],tbl_Product[ProductName])</f>
        <v>Charts Against Humanity</v>
      </c>
      <c r="I1345" t="str">
        <f>_xlfn.XLOOKUP(tbl_OrderProduct[[#This Row],[OrderID]],tbl_Order[OrderID],tbl_Order[CustomerID])</f>
        <v>CUST0974</v>
      </c>
    </row>
    <row r="1346" spans="1:9" x14ac:dyDescent="0.4">
      <c r="A1346" t="s">
        <v>717</v>
      </c>
      <c r="B1346" t="s">
        <v>163</v>
      </c>
      <c r="C1346" t="str">
        <f>_xlfn.XLOOKUP(tbl_OrderProduct[[#This Row],[ProductID]],tbl_Product[ProductID],tbl_Product[Category])</f>
        <v>Party</v>
      </c>
      <c r="D1346">
        <v>1</v>
      </c>
      <c r="E1346" s="3">
        <f>_xlfn.XLOOKUP(tbl_OrderProduct[[#This Row],[ProductID]],tbl_Product[ProductID],tbl_Product[ListPrice])*tbl_OrderProduct[[#This Row],[Quantity]]</f>
        <v>38</v>
      </c>
      <c r="F1346">
        <f>_xlfn.XLOOKUP(tbl_OrderProduct[[#This Row],[OrderID]],tbl_Order[OrderID],tbl_Order[Order Year])</f>
        <v>2019</v>
      </c>
      <c r="G1346" t="str">
        <f>_xlfn.XLOOKUP(tbl_OrderProduct[[#This Row],[OrderID]],tbl_Order[OrderID],tbl_Order[Order Month Name])</f>
        <v>Mar</v>
      </c>
      <c r="H1346" t="str">
        <f>_xlfn.XLOOKUP(tbl_OrderProduct[[#This Row],[ProductID]],tbl_Product[ProductID],tbl_Product[ProductName])</f>
        <v>Charts Against Humanity</v>
      </c>
      <c r="I1346" t="str">
        <f>_xlfn.XLOOKUP(tbl_OrderProduct[[#This Row],[OrderID]],tbl_Order[OrderID],tbl_Order[CustomerID])</f>
        <v>CUST0460</v>
      </c>
    </row>
    <row r="1347" spans="1:9" x14ac:dyDescent="0.4">
      <c r="A1347" t="s">
        <v>717</v>
      </c>
      <c r="B1347" t="s">
        <v>151</v>
      </c>
      <c r="C1347" t="str">
        <f>_xlfn.XLOOKUP(tbl_OrderProduct[[#This Row],[ProductID]],tbl_Product[ProductID],tbl_Product[Category])</f>
        <v>Adventure</v>
      </c>
      <c r="D1347">
        <v>1</v>
      </c>
      <c r="E1347" s="3">
        <f>_xlfn.XLOOKUP(tbl_OrderProduct[[#This Row],[ProductID]],tbl_Product[ProductID],tbl_Product[ListPrice])*tbl_OrderProduct[[#This Row],[Quantity]]</f>
        <v>60.95</v>
      </c>
      <c r="F1347">
        <f>_xlfn.XLOOKUP(tbl_OrderProduct[[#This Row],[OrderID]],tbl_Order[OrderID],tbl_Order[Order Year])</f>
        <v>2019</v>
      </c>
      <c r="G1347" t="str">
        <f>_xlfn.XLOOKUP(tbl_OrderProduct[[#This Row],[OrderID]],tbl_Order[OrderID],tbl_Order[Order Month Name])</f>
        <v>Mar</v>
      </c>
      <c r="H1347" t="str">
        <f>_xlfn.XLOOKUP(tbl_OrderProduct[[#This Row],[ProductID]],tbl_Product[ProductID],tbl_Product[ProductName])</f>
        <v>Unmatched: Analyst's Edition</v>
      </c>
      <c r="I1347" t="str">
        <f>_xlfn.XLOOKUP(tbl_OrderProduct[[#This Row],[OrderID]],tbl_Order[OrderID],tbl_Order[CustomerID])</f>
        <v>CUST0460</v>
      </c>
    </row>
    <row r="1348" spans="1:9" x14ac:dyDescent="0.4">
      <c r="A1348" t="s">
        <v>717</v>
      </c>
      <c r="B1348" t="s">
        <v>154</v>
      </c>
      <c r="C1348" t="str">
        <f>_xlfn.XLOOKUP(tbl_OrderProduct[[#This Row],[ProductID]],tbl_Product[ProductID],tbl_Product[Category])</f>
        <v>Strategy</v>
      </c>
      <c r="D1348">
        <v>1</v>
      </c>
      <c r="E1348" s="3">
        <f>_xlfn.XLOOKUP(tbl_OrderProduct[[#This Row],[ProductID]],tbl_Product[ProductID],tbl_Product[ListPrice])*tbl_OrderProduct[[#This Row],[Quantity]]</f>
        <v>31</v>
      </c>
      <c r="F1348">
        <f>_xlfn.XLOOKUP(tbl_OrderProduct[[#This Row],[OrderID]],tbl_Order[OrderID],tbl_Order[Order Year])</f>
        <v>2019</v>
      </c>
      <c r="G1348" t="str">
        <f>_xlfn.XLOOKUP(tbl_OrderProduct[[#This Row],[OrderID]],tbl_Order[OrderID],tbl_Order[Order Month Name])</f>
        <v>Mar</v>
      </c>
      <c r="H1348" t="str">
        <f>_xlfn.XLOOKUP(tbl_OrderProduct[[#This Row],[ProductID]],tbl_Product[ProductID],tbl_Product[ProductName])</f>
        <v>Roll for Regression</v>
      </c>
      <c r="I1348" t="str">
        <f>_xlfn.XLOOKUP(tbl_OrderProduct[[#This Row],[OrderID]],tbl_Order[OrderID],tbl_Order[CustomerID])</f>
        <v>CUST0460</v>
      </c>
    </row>
    <row r="1349" spans="1:9" x14ac:dyDescent="0.4">
      <c r="A1349" t="s">
        <v>718</v>
      </c>
      <c r="B1349" t="s">
        <v>164</v>
      </c>
      <c r="C1349" t="str">
        <f>_xlfn.XLOOKUP(tbl_OrderProduct[[#This Row],[ProductID]],tbl_Product[ProductID],tbl_Product[Category])</f>
        <v>Strategy</v>
      </c>
      <c r="D1349">
        <v>1</v>
      </c>
      <c r="E1349" s="3">
        <f>_xlfn.XLOOKUP(tbl_OrderProduct[[#This Row],[ProductID]],tbl_Product[ProductID],tbl_Product[ListPrice])*tbl_OrderProduct[[#This Row],[Quantity]]</f>
        <v>29</v>
      </c>
      <c r="F1349">
        <f>_xlfn.XLOOKUP(tbl_OrderProduct[[#This Row],[OrderID]],tbl_Order[OrderID],tbl_Order[Order Year])</f>
        <v>2019</v>
      </c>
      <c r="G1349" t="str">
        <f>_xlfn.XLOOKUP(tbl_OrderProduct[[#This Row],[OrderID]],tbl_Order[OrderID],tbl_Order[Order Month Name])</f>
        <v>Mar</v>
      </c>
      <c r="H1349" t="str">
        <f>_xlfn.XLOOKUP(tbl_OrderProduct[[#This Row],[ProductID]],tbl_Product[ProductID],tbl_Product[ProductName])</f>
        <v>Great Western Lookup</v>
      </c>
      <c r="I1349" t="str">
        <f>_xlfn.XLOOKUP(tbl_OrderProduct[[#This Row],[OrderID]],tbl_Order[OrderID],tbl_Order[CustomerID])</f>
        <v>CUST0149</v>
      </c>
    </row>
    <row r="1350" spans="1:9" x14ac:dyDescent="0.4">
      <c r="A1350" t="s">
        <v>719</v>
      </c>
      <c r="B1350" t="s">
        <v>142</v>
      </c>
      <c r="C1350" t="str">
        <f>_xlfn.XLOOKUP(tbl_OrderProduct[[#This Row],[ProductID]],tbl_Product[ProductID],tbl_Product[Category])</f>
        <v>Classic</v>
      </c>
      <c r="D1350">
        <v>1</v>
      </c>
      <c r="E1350" s="3">
        <f>_xlfn.XLOOKUP(tbl_OrderProduct[[#This Row],[ProductID]],tbl_Product[ProductID],tbl_Product[ListPrice])*tbl_OrderProduct[[#This Row],[Quantity]]</f>
        <v>49.49</v>
      </c>
      <c r="F1350">
        <f>_xlfn.XLOOKUP(tbl_OrderProduct[[#This Row],[OrderID]],tbl_Order[OrderID],tbl_Order[Order Year])</f>
        <v>2019</v>
      </c>
      <c r="G1350" t="str">
        <f>_xlfn.XLOOKUP(tbl_OrderProduct[[#This Row],[OrderID]],tbl_Order[OrderID],tbl_Order[Order Month Name])</f>
        <v>Mar</v>
      </c>
      <c r="H1350" t="str">
        <f>_xlfn.XLOOKUP(tbl_OrderProduct[[#This Row],[ProductID]],tbl_Product[ProductID],tbl_Product[ProductName])</f>
        <v>Don't Wake the Stakeholders</v>
      </c>
      <c r="I1350" t="str">
        <f>_xlfn.XLOOKUP(tbl_OrderProduct[[#This Row],[OrderID]],tbl_Order[OrderID],tbl_Order[CustomerID])</f>
        <v>CUST1191</v>
      </c>
    </row>
    <row r="1351" spans="1:9" x14ac:dyDescent="0.4">
      <c r="A1351" t="s">
        <v>719</v>
      </c>
      <c r="B1351" t="s">
        <v>8</v>
      </c>
      <c r="C1351" t="str">
        <f>_xlfn.XLOOKUP(tbl_OrderProduct[[#This Row],[ProductID]],tbl_Product[ProductID],tbl_Product[Category])</f>
        <v>Adventure</v>
      </c>
      <c r="D1351">
        <v>2</v>
      </c>
      <c r="E1351" s="3">
        <f>_xlfn.XLOOKUP(tbl_OrderProduct[[#This Row],[ProductID]],tbl_Product[ProductID],tbl_Product[ListPrice])*tbl_OrderProduct[[#This Row],[Quantity]]</f>
        <v>109</v>
      </c>
      <c r="F1351">
        <f>_xlfn.XLOOKUP(tbl_OrderProduct[[#This Row],[OrderID]],tbl_Order[OrderID],tbl_Order[Order Year])</f>
        <v>2019</v>
      </c>
      <c r="G1351" t="str">
        <f>_xlfn.XLOOKUP(tbl_OrderProduct[[#This Row],[OrderID]],tbl_Order[OrderID],tbl_Order[Order Month Name])</f>
        <v>Mar</v>
      </c>
      <c r="H1351" t="str">
        <f>_xlfn.XLOOKUP(tbl_OrderProduct[[#This Row],[ProductID]],tbl_Product[ProductID],tbl_Product[ProductName])</f>
        <v>Spreadsheets &amp; Sidequests</v>
      </c>
      <c r="I1351" t="str">
        <f>_xlfn.XLOOKUP(tbl_OrderProduct[[#This Row],[OrderID]],tbl_Order[OrderID],tbl_Order[CustomerID])</f>
        <v>CUST1191</v>
      </c>
    </row>
    <row r="1352" spans="1:9" x14ac:dyDescent="0.4">
      <c r="A1352" t="s">
        <v>719</v>
      </c>
      <c r="B1352" t="s">
        <v>133</v>
      </c>
      <c r="C1352" t="str">
        <f>_xlfn.XLOOKUP(tbl_OrderProduct[[#This Row],[ProductID]],tbl_Product[ProductID],tbl_Product[Category])</f>
        <v>Adventure</v>
      </c>
      <c r="D1352">
        <v>1</v>
      </c>
      <c r="E1352" s="3">
        <f>_xlfn.XLOOKUP(tbl_OrderProduct[[#This Row],[ProductID]],tbl_Product[ProductID],tbl_Product[ListPrice])*tbl_OrderProduct[[#This Row],[Quantity]]</f>
        <v>23.95</v>
      </c>
      <c r="F1352">
        <f>_xlfn.XLOOKUP(tbl_OrderProduct[[#This Row],[OrderID]],tbl_Order[OrderID],tbl_Order[Order Year])</f>
        <v>2019</v>
      </c>
      <c r="G1352" t="str">
        <f>_xlfn.XLOOKUP(tbl_OrderProduct[[#This Row],[OrderID]],tbl_Order[OrderID],tbl_Order[Order Month Name])</f>
        <v>Mar</v>
      </c>
      <c r="H1352" t="str">
        <f>_xlfn.XLOOKUP(tbl_OrderProduct[[#This Row],[ProductID]],tbl_Product[ProductID],tbl_Product[ProductName])</f>
        <v>DataCraft: Fields &amp; Measures</v>
      </c>
      <c r="I1352" t="str">
        <f>_xlfn.XLOOKUP(tbl_OrderProduct[[#This Row],[OrderID]],tbl_Order[OrderID],tbl_Order[CustomerID])</f>
        <v>CUST1191</v>
      </c>
    </row>
    <row r="1353" spans="1:9" x14ac:dyDescent="0.4">
      <c r="A1353" t="s">
        <v>719</v>
      </c>
      <c r="B1353" t="s">
        <v>11</v>
      </c>
      <c r="C1353" t="str">
        <f>_xlfn.XLOOKUP(tbl_OrderProduct[[#This Row],[ProductID]],tbl_Product[ProductID],tbl_Product[Category])</f>
        <v>Adventure</v>
      </c>
      <c r="D1353">
        <v>3</v>
      </c>
      <c r="E1353" s="3">
        <f>_xlfn.XLOOKUP(tbl_OrderProduct[[#This Row],[ProductID]],tbl_Product[ProductID],tbl_Product[ListPrice])*tbl_OrderProduct[[#This Row],[Quantity]]</f>
        <v>59.849999999999994</v>
      </c>
      <c r="F1353">
        <f>_xlfn.XLOOKUP(tbl_OrderProduct[[#This Row],[OrderID]],tbl_Order[OrderID],tbl_Order[Order Year])</f>
        <v>2019</v>
      </c>
      <c r="G1353" t="str">
        <f>_xlfn.XLOOKUP(tbl_OrderProduct[[#This Row],[OrderID]],tbl_Order[OrderID],tbl_Order[Order Month Name])</f>
        <v>Mar</v>
      </c>
      <c r="H1353" t="str">
        <f>_xlfn.XLOOKUP(tbl_OrderProduct[[#This Row],[ProductID]],tbl_Product[ProductID],tbl_Product[ProductName])</f>
        <v>Dungeons &amp; Datasets</v>
      </c>
      <c r="I1353" t="str">
        <f>_xlfn.XLOOKUP(tbl_OrderProduct[[#This Row],[OrderID]],tbl_Order[OrderID],tbl_Order[CustomerID])</f>
        <v>CUST1191</v>
      </c>
    </row>
    <row r="1354" spans="1:9" x14ac:dyDescent="0.4">
      <c r="A1354" t="s">
        <v>720</v>
      </c>
      <c r="B1354" t="s">
        <v>154</v>
      </c>
      <c r="C1354" t="str">
        <f>_xlfn.XLOOKUP(tbl_OrderProduct[[#This Row],[ProductID]],tbl_Product[ProductID],tbl_Product[Category])</f>
        <v>Strategy</v>
      </c>
      <c r="D1354">
        <v>2</v>
      </c>
      <c r="E1354" s="3">
        <f>_xlfn.XLOOKUP(tbl_OrderProduct[[#This Row],[ProductID]],tbl_Product[ProductID],tbl_Product[ListPrice])*tbl_OrderProduct[[#This Row],[Quantity]]</f>
        <v>62</v>
      </c>
      <c r="F1354">
        <f>_xlfn.XLOOKUP(tbl_OrderProduct[[#This Row],[OrderID]],tbl_Order[OrderID],tbl_Order[Order Year])</f>
        <v>2019</v>
      </c>
      <c r="G1354" t="str">
        <f>_xlfn.XLOOKUP(tbl_OrderProduct[[#This Row],[OrderID]],tbl_Order[OrderID],tbl_Order[Order Month Name])</f>
        <v>Mar</v>
      </c>
      <c r="H1354" t="str">
        <f>_xlfn.XLOOKUP(tbl_OrderProduct[[#This Row],[ProductID]],tbl_Product[ProductID],tbl_Product[ProductName])</f>
        <v>Roll for Regression</v>
      </c>
      <c r="I1354" t="str">
        <f>_xlfn.XLOOKUP(tbl_OrderProduct[[#This Row],[OrderID]],tbl_Order[OrderID],tbl_Order[CustomerID])</f>
        <v>CUST0435</v>
      </c>
    </row>
    <row r="1355" spans="1:9" x14ac:dyDescent="0.4">
      <c r="A1355" t="s">
        <v>720</v>
      </c>
      <c r="B1355" t="s">
        <v>152</v>
      </c>
      <c r="C1355" t="str">
        <f>_xlfn.XLOOKUP(tbl_OrderProduct[[#This Row],[ProductID]],tbl_Product[ProductID],tbl_Product[Category])</f>
        <v>Party</v>
      </c>
      <c r="D1355">
        <v>2</v>
      </c>
      <c r="E1355" s="3">
        <f>_xlfn.XLOOKUP(tbl_OrderProduct[[#This Row],[ProductID]],tbl_Product[ProductID],tbl_Product[ListPrice])*tbl_OrderProduct[[#This Row],[Quantity]]</f>
        <v>119.9</v>
      </c>
      <c r="F1355">
        <f>_xlfn.XLOOKUP(tbl_OrderProduct[[#This Row],[OrderID]],tbl_Order[OrderID],tbl_Order[Order Year])</f>
        <v>2019</v>
      </c>
      <c r="G1355" t="str">
        <f>_xlfn.XLOOKUP(tbl_OrderProduct[[#This Row],[OrderID]],tbl_Order[OrderID],tbl_Order[Order Month Name])</f>
        <v>Mar</v>
      </c>
      <c r="H1355" t="str">
        <f>_xlfn.XLOOKUP(tbl_OrderProduct[[#This Row],[ProductID]],tbl_Product[ProductID],tbl_Product[ProductName])</f>
        <v>Formulate!</v>
      </c>
      <c r="I1355" t="str">
        <f>_xlfn.XLOOKUP(tbl_OrderProduct[[#This Row],[OrderID]],tbl_Order[OrderID],tbl_Order[CustomerID])</f>
        <v>CUST0435</v>
      </c>
    </row>
    <row r="1356" spans="1:9" x14ac:dyDescent="0.4">
      <c r="A1356" t="s">
        <v>721</v>
      </c>
      <c r="B1356" t="s">
        <v>151</v>
      </c>
      <c r="C1356" t="str">
        <f>_xlfn.XLOOKUP(tbl_OrderProduct[[#This Row],[ProductID]],tbl_Product[ProductID],tbl_Product[Category])</f>
        <v>Adventure</v>
      </c>
      <c r="D1356">
        <v>1</v>
      </c>
      <c r="E1356" s="3">
        <f>_xlfn.XLOOKUP(tbl_OrderProduct[[#This Row],[ProductID]],tbl_Product[ProductID],tbl_Product[ListPrice])*tbl_OrderProduct[[#This Row],[Quantity]]</f>
        <v>60.95</v>
      </c>
      <c r="F1356">
        <f>_xlfn.XLOOKUP(tbl_OrderProduct[[#This Row],[OrderID]],tbl_Order[OrderID],tbl_Order[Order Year])</f>
        <v>2019</v>
      </c>
      <c r="G1356" t="str">
        <f>_xlfn.XLOOKUP(tbl_OrderProduct[[#This Row],[OrderID]],tbl_Order[OrderID],tbl_Order[Order Month Name])</f>
        <v>Mar</v>
      </c>
      <c r="H1356" t="str">
        <f>_xlfn.XLOOKUP(tbl_OrderProduct[[#This Row],[ProductID]],tbl_Product[ProductID],tbl_Product[ProductName])</f>
        <v>Unmatched: Analyst's Edition</v>
      </c>
      <c r="I1356" t="str">
        <f>_xlfn.XLOOKUP(tbl_OrderProduct[[#This Row],[OrderID]],tbl_Order[OrderID],tbl_Order[CustomerID])</f>
        <v>CUST0018</v>
      </c>
    </row>
    <row r="1357" spans="1:9" x14ac:dyDescent="0.4">
      <c r="A1357" t="s">
        <v>721</v>
      </c>
      <c r="B1357" t="s">
        <v>158</v>
      </c>
      <c r="C1357" t="str">
        <f>_xlfn.XLOOKUP(tbl_OrderProduct[[#This Row],[ProductID]],tbl_Product[ProductID],tbl_Product[Category])</f>
        <v>Classic</v>
      </c>
      <c r="D1357">
        <v>2</v>
      </c>
      <c r="E1357" s="3">
        <f>_xlfn.XLOOKUP(tbl_OrderProduct[[#This Row],[ProductID]],tbl_Product[ProductID],tbl_Product[ListPrice])*tbl_OrderProduct[[#This Row],[Quantity]]</f>
        <v>90</v>
      </c>
      <c r="F1357">
        <f>_xlfn.XLOOKUP(tbl_OrderProduct[[#This Row],[OrderID]],tbl_Order[OrderID],tbl_Order[Order Year])</f>
        <v>2019</v>
      </c>
      <c r="G1357" t="str">
        <f>_xlfn.XLOOKUP(tbl_OrderProduct[[#This Row],[OrderID]],tbl_Order[OrderID],tbl_Order[Order Month Name])</f>
        <v>Mar</v>
      </c>
      <c r="H1357" t="str">
        <f>_xlfn.XLOOKUP(tbl_OrderProduct[[#This Row],[ProductID]],tbl_Product[ProductID],tbl_Product[ProductName])</f>
        <v>Carcassone: Financial Quarters</v>
      </c>
      <c r="I1357" t="str">
        <f>_xlfn.XLOOKUP(tbl_OrderProduct[[#This Row],[OrderID]],tbl_Order[OrderID],tbl_Order[CustomerID])</f>
        <v>CUST0018</v>
      </c>
    </row>
    <row r="1358" spans="1:9" x14ac:dyDescent="0.4">
      <c r="A1358" t="s">
        <v>721</v>
      </c>
      <c r="B1358" t="s">
        <v>8</v>
      </c>
      <c r="C1358" t="str">
        <f>_xlfn.XLOOKUP(tbl_OrderProduct[[#This Row],[ProductID]],tbl_Product[ProductID],tbl_Product[Category])</f>
        <v>Adventure</v>
      </c>
      <c r="D1358">
        <v>2</v>
      </c>
      <c r="E1358" s="3">
        <f>_xlfn.XLOOKUP(tbl_OrderProduct[[#This Row],[ProductID]],tbl_Product[ProductID],tbl_Product[ListPrice])*tbl_OrderProduct[[#This Row],[Quantity]]</f>
        <v>109</v>
      </c>
      <c r="F1358">
        <f>_xlfn.XLOOKUP(tbl_OrderProduct[[#This Row],[OrderID]],tbl_Order[OrderID],tbl_Order[Order Year])</f>
        <v>2019</v>
      </c>
      <c r="G1358" t="str">
        <f>_xlfn.XLOOKUP(tbl_OrderProduct[[#This Row],[OrderID]],tbl_Order[OrderID],tbl_Order[Order Month Name])</f>
        <v>Mar</v>
      </c>
      <c r="H1358" t="str">
        <f>_xlfn.XLOOKUP(tbl_OrderProduct[[#This Row],[ProductID]],tbl_Product[ProductID],tbl_Product[ProductName])</f>
        <v>Spreadsheets &amp; Sidequests</v>
      </c>
      <c r="I1358" t="str">
        <f>_xlfn.XLOOKUP(tbl_OrderProduct[[#This Row],[OrderID]],tbl_Order[OrderID],tbl_Order[CustomerID])</f>
        <v>CUST0018</v>
      </c>
    </row>
    <row r="1359" spans="1:9" x14ac:dyDescent="0.4">
      <c r="A1359" t="s">
        <v>721</v>
      </c>
      <c r="B1359" t="s">
        <v>137</v>
      </c>
      <c r="C1359" t="str">
        <f>_xlfn.XLOOKUP(tbl_OrderProduct[[#This Row],[ProductID]],tbl_Product[ProductID],tbl_Product[Category])</f>
        <v>Classic</v>
      </c>
      <c r="D1359">
        <v>1</v>
      </c>
      <c r="E1359" s="3">
        <f>_xlfn.XLOOKUP(tbl_OrderProduct[[#This Row],[ProductID]],tbl_Product[ProductID],tbl_Product[ListPrice])*tbl_OrderProduct[[#This Row],[Quantity]]</f>
        <v>70.989999999999995</v>
      </c>
      <c r="F1359">
        <f>_xlfn.XLOOKUP(tbl_OrderProduct[[#This Row],[OrderID]],tbl_Order[OrderID],tbl_Order[Order Year])</f>
        <v>2019</v>
      </c>
      <c r="G1359" t="str">
        <f>_xlfn.XLOOKUP(tbl_OrderProduct[[#This Row],[OrderID]],tbl_Order[OrderID],tbl_Order[Order Month Name])</f>
        <v>Mar</v>
      </c>
      <c r="H1359" t="str">
        <f>_xlfn.XLOOKUP(tbl_OrderProduct[[#This Row],[ProductID]],tbl_Product[ProductID],tbl_Product[ProductName])</f>
        <v>Ticket to Ride: Financial Express</v>
      </c>
      <c r="I1359" t="str">
        <f>_xlfn.XLOOKUP(tbl_OrderProduct[[#This Row],[OrderID]],tbl_Order[OrderID],tbl_Order[CustomerID])</f>
        <v>CUST0018</v>
      </c>
    </row>
    <row r="1360" spans="1:9" x14ac:dyDescent="0.4">
      <c r="A1360" t="s">
        <v>721</v>
      </c>
      <c r="B1360" t="s">
        <v>10</v>
      </c>
      <c r="C1360" t="str">
        <f>_xlfn.XLOOKUP(tbl_OrderProduct[[#This Row],[ProductID]],tbl_Product[ProductID],tbl_Product[Category])</f>
        <v>Party</v>
      </c>
      <c r="D1360">
        <v>2</v>
      </c>
      <c r="E1360" s="3">
        <f>_xlfn.XLOOKUP(tbl_OrderProduct[[#This Row],[ProductID]],tbl_Product[ProductID],tbl_Product[ListPrice])*tbl_OrderProduct[[#This Row],[Quantity]]</f>
        <v>98</v>
      </c>
      <c r="F1360">
        <f>_xlfn.XLOOKUP(tbl_OrderProduct[[#This Row],[OrderID]],tbl_Order[OrderID],tbl_Order[Order Year])</f>
        <v>2019</v>
      </c>
      <c r="G1360" t="str">
        <f>_xlfn.XLOOKUP(tbl_OrderProduct[[#This Row],[OrderID]],tbl_Order[OrderID],tbl_Order[Order Month Name])</f>
        <v>Mar</v>
      </c>
      <c r="H1360" t="str">
        <f>_xlfn.XLOOKUP(tbl_OrderProduct[[#This Row],[ProductID]],tbl_Product[ProductID],tbl_Product[ProductName])</f>
        <v>Pivot or Perish</v>
      </c>
      <c r="I1360" t="str">
        <f>_xlfn.XLOOKUP(tbl_OrderProduct[[#This Row],[OrderID]],tbl_Order[OrderID],tbl_Order[CustomerID])</f>
        <v>CUST0018</v>
      </c>
    </row>
    <row r="1361" spans="1:9" x14ac:dyDescent="0.4">
      <c r="A1361" t="s">
        <v>722</v>
      </c>
      <c r="B1361" t="s">
        <v>154</v>
      </c>
      <c r="C1361" t="str">
        <f>_xlfn.XLOOKUP(tbl_OrderProduct[[#This Row],[ProductID]],tbl_Product[ProductID],tbl_Product[Category])</f>
        <v>Strategy</v>
      </c>
      <c r="D1361">
        <v>1</v>
      </c>
      <c r="E1361" s="3">
        <f>_xlfn.XLOOKUP(tbl_OrderProduct[[#This Row],[ProductID]],tbl_Product[ProductID],tbl_Product[ListPrice])*tbl_OrderProduct[[#This Row],[Quantity]]</f>
        <v>31</v>
      </c>
      <c r="F1361">
        <f>_xlfn.XLOOKUP(tbl_OrderProduct[[#This Row],[OrderID]],tbl_Order[OrderID],tbl_Order[Order Year])</f>
        <v>2019</v>
      </c>
      <c r="G1361" t="str">
        <f>_xlfn.XLOOKUP(tbl_OrderProduct[[#This Row],[OrderID]],tbl_Order[OrderID],tbl_Order[Order Month Name])</f>
        <v>Mar</v>
      </c>
      <c r="H1361" t="str">
        <f>_xlfn.XLOOKUP(tbl_OrderProduct[[#This Row],[ProductID]],tbl_Product[ProductID],tbl_Product[ProductName])</f>
        <v>Roll for Regression</v>
      </c>
      <c r="I1361" t="str">
        <f>_xlfn.XLOOKUP(tbl_OrderProduct[[#This Row],[OrderID]],tbl_Order[OrderID],tbl_Order[CustomerID])</f>
        <v>CUST0819</v>
      </c>
    </row>
    <row r="1362" spans="1:9" x14ac:dyDescent="0.4">
      <c r="A1362" t="s">
        <v>723</v>
      </c>
      <c r="B1362" t="s">
        <v>159</v>
      </c>
      <c r="C1362" t="str">
        <f>_xlfn.XLOOKUP(tbl_OrderProduct[[#This Row],[ProductID]],tbl_Product[ProductID],tbl_Product[Category])</f>
        <v>Strategy</v>
      </c>
      <c r="D1362">
        <v>1</v>
      </c>
      <c r="E1362" s="3">
        <f>_xlfn.XLOOKUP(tbl_OrderProduct[[#This Row],[ProductID]],tbl_Product[ProductID],tbl_Product[ListPrice])*tbl_OrderProduct[[#This Row],[Quantity]]</f>
        <v>58</v>
      </c>
      <c r="F1362">
        <f>_xlfn.XLOOKUP(tbl_OrderProduct[[#This Row],[OrderID]],tbl_Order[OrderID],tbl_Order[Order Year])</f>
        <v>2019</v>
      </c>
      <c r="G1362" t="str">
        <f>_xlfn.XLOOKUP(tbl_OrderProduct[[#This Row],[OrderID]],tbl_Order[OrderID],tbl_Order[Order Month Name])</f>
        <v>Mar</v>
      </c>
      <c r="H1362" t="str">
        <f>_xlfn.XLOOKUP(tbl_OrderProduct[[#This Row],[ProductID]],tbl_Product[ProductID],tbl_Product[ProductName])</f>
        <v>Welcome To … The Dashboard</v>
      </c>
      <c r="I1362" t="str">
        <f>_xlfn.XLOOKUP(tbl_OrderProduct[[#This Row],[OrderID]],tbl_Order[OrderID],tbl_Order[CustomerID])</f>
        <v>CUST0445</v>
      </c>
    </row>
    <row r="1363" spans="1:9" x14ac:dyDescent="0.4">
      <c r="A1363" t="s">
        <v>723</v>
      </c>
      <c r="B1363" t="s">
        <v>157</v>
      </c>
      <c r="C1363" t="str">
        <f>_xlfn.XLOOKUP(tbl_OrderProduct[[#This Row],[ProductID]],tbl_Product[ProductID],tbl_Product[Category])</f>
        <v>Strategy</v>
      </c>
      <c r="D1363">
        <v>1</v>
      </c>
      <c r="E1363" s="3">
        <f>_xlfn.XLOOKUP(tbl_OrderProduct[[#This Row],[ProductID]],tbl_Product[ProductID],tbl_Product[ListPrice])*tbl_OrderProduct[[#This Row],[Quantity]]</f>
        <v>47</v>
      </c>
      <c r="F1363">
        <f>_xlfn.XLOOKUP(tbl_OrderProduct[[#This Row],[OrderID]],tbl_Order[OrderID],tbl_Order[Order Year])</f>
        <v>2019</v>
      </c>
      <c r="G1363" t="str">
        <f>_xlfn.XLOOKUP(tbl_OrderProduct[[#This Row],[OrderID]],tbl_Order[OrderID],tbl_Order[Order Month Name])</f>
        <v>Mar</v>
      </c>
      <c r="H1363" t="str">
        <f>_xlfn.XLOOKUP(tbl_OrderProduct[[#This Row],[ProductID]],tbl_Product[ProductID],tbl_Product[ProductName])</f>
        <v>A Dasboard Contrived</v>
      </c>
      <c r="I1363" t="str">
        <f>_xlfn.XLOOKUP(tbl_OrderProduct[[#This Row],[OrderID]],tbl_Order[OrderID],tbl_Order[CustomerID])</f>
        <v>CUST0445</v>
      </c>
    </row>
    <row r="1364" spans="1:9" x14ac:dyDescent="0.4">
      <c r="A1364" t="s">
        <v>723</v>
      </c>
      <c r="B1364" t="s">
        <v>10</v>
      </c>
      <c r="C1364" t="str">
        <f>_xlfn.XLOOKUP(tbl_OrderProduct[[#This Row],[ProductID]],tbl_Product[ProductID],tbl_Product[Category])</f>
        <v>Party</v>
      </c>
      <c r="D1364">
        <v>1</v>
      </c>
      <c r="E1364" s="3">
        <f>_xlfn.XLOOKUP(tbl_OrderProduct[[#This Row],[ProductID]],tbl_Product[ProductID],tbl_Product[ListPrice])*tbl_OrderProduct[[#This Row],[Quantity]]</f>
        <v>49</v>
      </c>
      <c r="F1364">
        <f>_xlfn.XLOOKUP(tbl_OrderProduct[[#This Row],[OrderID]],tbl_Order[OrderID],tbl_Order[Order Year])</f>
        <v>2019</v>
      </c>
      <c r="G1364" t="str">
        <f>_xlfn.XLOOKUP(tbl_OrderProduct[[#This Row],[OrderID]],tbl_Order[OrderID],tbl_Order[Order Month Name])</f>
        <v>Mar</v>
      </c>
      <c r="H1364" t="str">
        <f>_xlfn.XLOOKUP(tbl_OrderProduct[[#This Row],[ProductID]],tbl_Product[ProductID],tbl_Product[ProductName])</f>
        <v>Pivot or Perish</v>
      </c>
      <c r="I1364" t="str">
        <f>_xlfn.XLOOKUP(tbl_OrderProduct[[#This Row],[OrderID]],tbl_Order[OrderID],tbl_Order[CustomerID])</f>
        <v>CUST0445</v>
      </c>
    </row>
    <row r="1365" spans="1:9" x14ac:dyDescent="0.4">
      <c r="A1365" t="s">
        <v>723</v>
      </c>
      <c r="B1365" t="s">
        <v>148</v>
      </c>
      <c r="C1365" t="str">
        <f>_xlfn.XLOOKUP(tbl_OrderProduct[[#This Row],[ProductID]],tbl_Product[ProductID],tbl_Product[Category])</f>
        <v>Strategy</v>
      </c>
      <c r="D1365">
        <v>1</v>
      </c>
      <c r="E1365" s="3">
        <f>_xlfn.XLOOKUP(tbl_OrderProduct[[#This Row],[ProductID]],tbl_Product[ProductID],tbl_Product[ListPrice])*tbl_OrderProduct[[#This Row],[Quantity]]</f>
        <v>20.49</v>
      </c>
      <c r="F1365">
        <f>_xlfn.XLOOKUP(tbl_OrderProduct[[#This Row],[OrderID]],tbl_Order[OrderID],tbl_Order[Order Year])</f>
        <v>2019</v>
      </c>
      <c r="G1365" t="str">
        <f>_xlfn.XLOOKUP(tbl_OrderProduct[[#This Row],[OrderID]],tbl_Order[OrderID],tbl_Order[Order Month Name])</f>
        <v>Mar</v>
      </c>
      <c r="H1365" t="str">
        <f>_xlfn.XLOOKUP(tbl_OrderProduct[[#This Row],[ProductID]],tbl_Product[ProductID],tbl_Product[ProductName])</f>
        <v>Cashflow Cascadia</v>
      </c>
      <c r="I1365" t="str">
        <f>_xlfn.XLOOKUP(tbl_OrderProduct[[#This Row],[OrderID]],tbl_Order[OrderID],tbl_Order[CustomerID])</f>
        <v>CUST0445</v>
      </c>
    </row>
    <row r="1366" spans="1:9" x14ac:dyDescent="0.4">
      <c r="A1366" t="s">
        <v>723</v>
      </c>
      <c r="B1366" t="s">
        <v>132</v>
      </c>
      <c r="C1366" t="str">
        <f>_xlfn.XLOOKUP(tbl_OrderProduct[[#This Row],[ProductID]],tbl_Product[ProductID],tbl_Product[Category])</f>
        <v>Strategy</v>
      </c>
      <c r="D1366">
        <v>1</v>
      </c>
      <c r="E1366" s="3">
        <f>_xlfn.XLOOKUP(tbl_OrderProduct[[#This Row],[ProductID]],tbl_Product[ProductID],tbl_Product[ListPrice])*tbl_OrderProduct[[#This Row],[Quantity]]</f>
        <v>16.5</v>
      </c>
      <c r="F1366">
        <f>_xlfn.XLOOKUP(tbl_OrderProduct[[#This Row],[OrderID]],tbl_Order[OrderID],tbl_Order[Order Year])</f>
        <v>2019</v>
      </c>
      <c r="G1366" t="str">
        <f>_xlfn.XLOOKUP(tbl_OrderProduct[[#This Row],[OrderID]],tbl_Order[OrderID],tbl_Order[Order Month Name])</f>
        <v>Mar</v>
      </c>
      <c r="H1366" t="str">
        <f>_xlfn.XLOOKUP(tbl_OrderProduct[[#This Row],[ProductID]],tbl_Product[ProductID],tbl_Product[ProductName])</f>
        <v>Pax Excel</v>
      </c>
      <c r="I1366" t="str">
        <f>_xlfn.XLOOKUP(tbl_OrderProduct[[#This Row],[OrderID]],tbl_Order[OrderID],tbl_Order[CustomerID])</f>
        <v>CUST0445</v>
      </c>
    </row>
    <row r="1367" spans="1:9" x14ac:dyDescent="0.4">
      <c r="A1367" t="s">
        <v>724</v>
      </c>
      <c r="B1367" t="s">
        <v>150</v>
      </c>
      <c r="C1367" t="str">
        <f>_xlfn.XLOOKUP(tbl_OrderProduct[[#This Row],[ProductID]],tbl_Product[ProductID],tbl_Product[Category])</f>
        <v>Party</v>
      </c>
      <c r="D1367">
        <v>1</v>
      </c>
      <c r="E1367" s="3">
        <f>_xlfn.XLOOKUP(tbl_OrderProduct[[#This Row],[ProductID]],tbl_Product[ProductID],tbl_Product[ListPrice])*tbl_OrderProduct[[#This Row],[Quantity]]</f>
        <v>35</v>
      </c>
      <c r="F1367">
        <f>_xlfn.XLOOKUP(tbl_OrderProduct[[#This Row],[OrderID]],tbl_Order[OrderID],tbl_Order[Order Year])</f>
        <v>2019</v>
      </c>
      <c r="G1367" t="str">
        <f>_xlfn.XLOOKUP(tbl_OrderProduct[[#This Row],[OrderID]],tbl_Order[OrderID],tbl_Order[Order Month Name])</f>
        <v>Mar</v>
      </c>
      <c r="H1367" t="str">
        <f>_xlfn.XLOOKUP(tbl_OrderProduct[[#This Row],[ProductID]],tbl_Product[ProductID],tbl_Product[ProductName])</f>
        <v>Data: The Resistance</v>
      </c>
      <c r="I1367" t="str">
        <f>_xlfn.XLOOKUP(tbl_OrderProduct[[#This Row],[OrderID]],tbl_Order[OrderID],tbl_Order[CustomerID])</f>
        <v>CUST1191</v>
      </c>
    </row>
    <row r="1368" spans="1:9" x14ac:dyDescent="0.4">
      <c r="A1368" t="s">
        <v>725</v>
      </c>
      <c r="B1368" t="s">
        <v>131</v>
      </c>
      <c r="C1368" t="str">
        <f>_xlfn.XLOOKUP(tbl_OrderProduct[[#This Row],[ProductID]],tbl_Product[ProductID],tbl_Product[Category])</f>
        <v>Strategy</v>
      </c>
      <c r="D1368">
        <v>3</v>
      </c>
      <c r="E1368" s="3">
        <f>_xlfn.XLOOKUP(tbl_OrderProduct[[#This Row],[ProductID]],tbl_Product[ProductID],tbl_Product[ListPrice])*tbl_OrderProduct[[#This Row],[Quantity]]</f>
        <v>147</v>
      </c>
      <c r="F1368">
        <f>_xlfn.XLOOKUP(tbl_OrderProduct[[#This Row],[OrderID]],tbl_Order[OrderID],tbl_Order[Order Year])</f>
        <v>2019</v>
      </c>
      <c r="G1368" t="str">
        <f>_xlfn.XLOOKUP(tbl_OrderProduct[[#This Row],[OrderID]],tbl_Order[OrderID],tbl_Order[Order Month Name])</f>
        <v>Apr</v>
      </c>
      <c r="H1368" t="str">
        <f>_xlfn.XLOOKUP(tbl_OrderProduct[[#This Row],[ProductID]],tbl_Product[ProductID],tbl_Product[ProductName])</f>
        <v>7 Chart Wonders</v>
      </c>
      <c r="I1368" t="str">
        <f>_xlfn.XLOOKUP(tbl_OrderProduct[[#This Row],[OrderID]],tbl_Order[OrderID],tbl_Order[CustomerID])</f>
        <v>CUST1085</v>
      </c>
    </row>
    <row r="1369" spans="1:9" x14ac:dyDescent="0.4">
      <c r="A1369" t="s">
        <v>725</v>
      </c>
      <c r="B1369" t="s">
        <v>2</v>
      </c>
      <c r="C1369" t="str">
        <f>_xlfn.XLOOKUP(tbl_OrderProduct[[#This Row],[ProductID]],tbl_Product[ProductID],tbl_Product[Category])</f>
        <v>Strategy</v>
      </c>
      <c r="D1369">
        <v>1</v>
      </c>
      <c r="E1369" s="3">
        <f>_xlfn.XLOOKUP(tbl_OrderProduct[[#This Row],[ProductID]],tbl_Product[ProductID],tbl_Product[ListPrice])*tbl_OrderProduct[[#This Row],[Quantity]]</f>
        <v>12.95</v>
      </c>
      <c r="F1369">
        <f>_xlfn.XLOOKUP(tbl_OrderProduct[[#This Row],[OrderID]],tbl_Order[OrderID],tbl_Order[Order Year])</f>
        <v>2019</v>
      </c>
      <c r="G1369" t="str">
        <f>_xlfn.XLOOKUP(tbl_OrderProduct[[#This Row],[OrderID]],tbl_Order[OrderID],tbl_Order[Order Month Name])</f>
        <v>Apr</v>
      </c>
      <c r="H1369" t="str">
        <f>_xlfn.XLOOKUP(tbl_OrderProduct[[#This Row],[ProductID]],tbl_Product[ProductID],tbl_Product[ProductName])</f>
        <v>DAX Machina</v>
      </c>
      <c r="I1369" t="str">
        <f>_xlfn.XLOOKUP(tbl_OrderProduct[[#This Row],[OrderID]],tbl_Order[OrderID],tbl_Order[CustomerID])</f>
        <v>CUST1085</v>
      </c>
    </row>
    <row r="1370" spans="1:9" x14ac:dyDescent="0.4">
      <c r="A1370" t="s">
        <v>725</v>
      </c>
      <c r="B1370" t="s">
        <v>151</v>
      </c>
      <c r="C1370" t="str">
        <f>_xlfn.XLOOKUP(tbl_OrderProduct[[#This Row],[ProductID]],tbl_Product[ProductID],tbl_Product[Category])</f>
        <v>Adventure</v>
      </c>
      <c r="D1370">
        <v>2</v>
      </c>
      <c r="E1370" s="3">
        <f>_xlfn.XLOOKUP(tbl_OrderProduct[[#This Row],[ProductID]],tbl_Product[ProductID],tbl_Product[ListPrice])*tbl_OrderProduct[[#This Row],[Quantity]]</f>
        <v>121.9</v>
      </c>
      <c r="F1370">
        <f>_xlfn.XLOOKUP(tbl_OrderProduct[[#This Row],[OrderID]],tbl_Order[OrderID],tbl_Order[Order Year])</f>
        <v>2019</v>
      </c>
      <c r="G1370" t="str">
        <f>_xlfn.XLOOKUP(tbl_OrderProduct[[#This Row],[OrderID]],tbl_Order[OrderID],tbl_Order[Order Month Name])</f>
        <v>Apr</v>
      </c>
      <c r="H1370" t="str">
        <f>_xlfn.XLOOKUP(tbl_OrderProduct[[#This Row],[ProductID]],tbl_Product[ProductID],tbl_Product[ProductName])</f>
        <v>Unmatched: Analyst's Edition</v>
      </c>
      <c r="I1370" t="str">
        <f>_xlfn.XLOOKUP(tbl_OrderProduct[[#This Row],[OrderID]],tbl_Order[OrderID],tbl_Order[CustomerID])</f>
        <v>CUST1085</v>
      </c>
    </row>
    <row r="1371" spans="1:9" x14ac:dyDescent="0.4">
      <c r="A1371" t="s">
        <v>725</v>
      </c>
      <c r="B1371" t="s">
        <v>163</v>
      </c>
      <c r="C1371" t="str">
        <f>_xlfn.XLOOKUP(tbl_OrderProduct[[#This Row],[ProductID]],tbl_Product[ProductID],tbl_Product[Category])</f>
        <v>Party</v>
      </c>
      <c r="D1371">
        <v>2</v>
      </c>
      <c r="E1371" s="3">
        <f>_xlfn.XLOOKUP(tbl_OrderProduct[[#This Row],[ProductID]],tbl_Product[ProductID],tbl_Product[ListPrice])*tbl_OrderProduct[[#This Row],[Quantity]]</f>
        <v>76</v>
      </c>
      <c r="F1371">
        <f>_xlfn.XLOOKUP(tbl_OrderProduct[[#This Row],[OrderID]],tbl_Order[OrderID],tbl_Order[Order Year])</f>
        <v>2019</v>
      </c>
      <c r="G1371" t="str">
        <f>_xlfn.XLOOKUP(tbl_OrderProduct[[#This Row],[OrderID]],tbl_Order[OrderID],tbl_Order[Order Month Name])</f>
        <v>Apr</v>
      </c>
      <c r="H1371" t="str">
        <f>_xlfn.XLOOKUP(tbl_OrderProduct[[#This Row],[ProductID]],tbl_Product[ProductID],tbl_Product[ProductName])</f>
        <v>Charts Against Humanity</v>
      </c>
      <c r="I1371" t="str">
        <f>_xlfn.XLOOKUP(tbl_OrderProduct[[#This Row],[OrderID]],tbl_Order[OrderID],tbl_Order[CustomerID])</f>
        <v>CUST1085</v>
      </c>
    </row>
    <row r="1372" spans="1:9" x14ac:dyDescent="0.4">
      <c r="A1372" t="s">
        <v>726</v>
      </c>
      <c r="B1372" t="s">
        <v>160</v>
      </c>
      <c r="C1372" t="str">
        <f>_xlfn.XLOOKUP(tbl_OrderProduct[[#This Row],[ProductID]],tbl_Product[ProductID],tbl_Product[Category])</f>
        <v>Co-op</v>
      </c>
      <c r="D1372">
        <v>2</v>
      </c>
      <c r="E1372" s="3">
        <f>_xlfn.XLOOKUP(tbl_OrderProduct[[#This Row],[ProductID]],tbl_Product[ProductID],tbl_Product[ListPrice])*tbl_OrderProduct[[#This Row],[Quantity]]</f>
        <v>76.98</v>
      </c>
      <c r="F1372">
        <f>_xlfn.XLOOKUP(tbl_OrderProduct[[#This Row],[OrderID]],tbl_Order[OrderID],tbl_Order[Order Year])</f>
        <v>2019</v>
      </c>
      <c r="G1372" t="str">
        <f>_xlfn.XLOOKUP(tbl_OrderProduct[[#This Row],[OrderID]],tbl_Order[OrderID],tbl_Order[Order Month Name])</f>
        <v>Apr</v>
      </c>
      <c r="H1372" t="str">
        <f>_xlfn.XLOOKUP(tbl_OrderProduct[[#This Row],[ProductID]],tbl_Product[ProductID],tbl_Product[ProductName])</f>
        <v>Forbidden Functions</v>
      </c>
      <c r="I1372" t="str">
        <f>_xlfn.XLOOKUP(tbl_OrderProduct[[#This Row],[OrderID]],tbl_Order[OrderID],tbl_Order[CustomerID])</f>
        <v>CUST1103</v>
      </c>
    </row>
    <row r="1373" spans="1:9" x14ac:dyDescent="0.4">
      <c r="A1373" t="s">
        <v>726</v>
      </c>
      <c r="B1373" t="s">
        <v>7</v>
      </c>
      <c r="C1373" t="str">
        <f>_xlfn.XLOOKUP(tbl_OrderProduct[[#This Row],[ProductID]],tbl_Product[ProductID],tbl_Product[Category])</f>
        <v>Strategy</v>
      </c>
      <c r="D1373">
        <v>1</v>
      </c>
      <c r="E1373" s="3">
        <f>_xlfn.XLOOKUP(tbl_OrderProduct[[#This Row],[ProductID]],tbl_Product[ProductID],tbl_Product[ListPrice])*tbl_OrderProduct[[#This Row],[Quantity]]</f>
        <v>53</v>
      </c>
      <c r="F1373">
        <f>_xlfn.XLOOKUP(tbl_OrderProduct[[#This Row],[OrderID]],tbl_Order[OrderID],tbl_Order[Order Year])</f>
        <v>2019</v>
      </c>
      <c r="G1373" t="str">
        <f>_xlfn.XLOOKUP(tbl_OrderProduct[[#This Row],[OrderID]],tbl_Order[OrderID],tbl_Order[Order Month Name])</f>
        <v>Apr</v>
      </c>
      <c r="H1373" t="str">
        <f>_xlfn.XLOOKUP(tbl_OrderProduct[[#This Row],[ProductID]],tbl_Product[ProductID],tbl_Product[ProductName])</f>
        <v>Evercell</v>
      </c>
      <c r="I1373" t="str">
        <f>_xlfn.XLOOKUP(tbl_OrderProduct[[#This Row],[OrderID]],tbl_Order[OrderID],tbl_Order[CustomerID])</f>
        <v>CUST1103</v>
      </c>
    </row>
    <row r="1374" spans="1:9" x14ac:dyDescent="0.4">
      <c r="A1374" t="s">
        <v>726</v>
      </c>
      <c r="B1374" t="s">
        <v>141</v>
      </c>
      <c r="C1374" t="str">
        <f>_xlfn.XLOOKUP(tbl_OrderProduct[[#This Row],[ProductID]],tbl_Product[ProductID],tbl_Product[Category])</f>
        <v>Strategy</v>
      </c>
      <c r="D1374">
        <v>1</v>
      </c>
      <c r="E1374" s="3">
        <f>_xlfn.XLOOKUP(tbl_OrderProduct[[#This Row],[ProductID]],tbl_Product[ProductID],tbl_Product[ListPrice])*tbl_OrderProduct[[#This Row],[Quantity]]</f>
        <v>24</v>
      </c>
      <c r="F1374">
        <f>_xlfn.XLOOKUP(tbl_OrderProduct[[#This Row],[OrderID]],tbl_Order[OrderID],tbl_Order[Order Year])</f>
        <v>2019</v>
      </c>
      <c r="G1374" t="str">
        <f>_xlfn.XLOOKUP(tbl_OrderProduct[[#This Row],[OrderID]],tbl_Order[OrderID],tbl_Order[Order Month Name])</f>
        <v>Apr</v>
      </c>
      <c r="H1374" t="str">
        <f>_xlfn.XLOOKUP(tbl_OrderProduct[[#This Row],[ProductID]],tbl_Product[ProductID],tbl_Product[ProductName])</f>
        <v>Wingspanalytics</v>
      </c>
      <c r="I1374" t="str">
        <f>_xlfn.XLOOKUP(tbl_OrderProduct[[#This Row],[OrderID]],tbl_Order[OrderID],tbl_Order[CustomerID])</f>
        <v>CUST1103</v>
      </c>
    </row>
    <row r="1375" spans="1:9" x14ac:dyDescent="0.4">
      <c r="A1375" t="s">
        <v>726</v>
      </c>
      <c r="B1375" t="s">
        <v>148</v>
      </c>
      <c r="C1375" t="str">
        <f>_xlfn.XLOOKUP(tbl_OrderProduct[[#This Row],[ProductID]],tbl_Product[ProductID],tbl_Product[Category])</f>
        <v>Strategy</v>
      </c>
      <c r="D1375">
        <v>2</v>
      </c>
      <c r="E1375" s="3">
        <f>_xlfn.XLOOKUP(tbl_OrderProduct[[#This Row],[ProductID]],tbl_Product[ProductID],tbl_Product[ListPrice])*tbl_OrderProduct[[#This Row],[Quantity]]</f>
        <v>40.98</v>
      </c>
      <c r="F1375">
        <f>_xlfn.XLOOKUP(tbl_OrderProduct[[#This Row],[OrderID]],tbl_Order[OrderID],tbl_Order[Order Year])</f>
        <v>2019</v>
      </c>
      <c r="G1375" t="str">
        <f>_xlfn.XLOOKUP(tbl_OrderProduct[[#This Row],[OrderID]],tbl_Order[OrderID],tbl_Order[Order Month Name])</f>
        <v>Apr</v>
      </c>
      <c r="H1375" t="str">
        <f>_xlfn.XLOOKUP(tbl_OrderProduct[[#This Row],[ProductID]],tbl_Product[ProductID],tbl_Product[ProductName])</f>
        <v>Cashflow Cascadia</v>
      </c>
      <c r="I1375" t="str">
        <f>_xlfn.XLOOKUP(tbl_OrderProduct[[#This Row],[OrderID]],tbl_Order[OrderID],tbl_Order[CustomerID])</f>
        <v>CUST1103</v>
      </c>
    </row>
    <row r="1376" spans="1:9" x14ac:dyDescent="0.4">
      <c r="A1376" t="s">
        <v>727</v>
      </c>
      <c r="B1376" t="s">
        <v>137</v>
      </c>
      <c r="C1376" t="str">
        <f>_xlfn.XLOOKUP(tbl_OrderProduct[[#This Row],[ProductID]],tbl_Product[ProductID],tbl_Product[Category])</f>
        <v>Classic</v>
      </c>
      <c r="D1376">
        <v>1</v>
      </c>
      <c r="E1376" s="3">
        <f>_xlfn.XLOOKUP(tbl_OrderProduct[[#This Row],[ProductID]],tbl_Product[ProductID],tbl_Product[ListPrice])*tbl_OrderProduct[[#This Row],[Quantity]]</f>
        <v>70.989999999999995</v>
      </c>
      <c r="F1376">
        <f>_xlfn.XLOOKUP(tbl_OrderProduct[[#This Row],[OrderID]],tbl_Order[OrderID],tbl_Order[Order Year])</f>
        <v>2019</v>
      </c>
      <c r="G1376" t="str">
        <f>_xlfn.XLOOKUP(tbl_OrderProduct[[#This Row],[OrderID]],tbl_Order[OrderID],tbl_Order[Order Month Name])</f>
        <v>Apr</v>
      </c>
      <c r="H1376" t="str">
        <f>_xlfn.XLOOKUP(tbl_OrderProduct[[#This Row],[ProductID]],tbl_Product[ProductID],tbl_Product[ProductName])</f>
        <v>Ticket to Ride: Financial Express</v>
      </c>
      <c r="I1376" t="str">
        <f>_xlfn.XLOOKUP(tbl_OrderProduct[[#This Row],[OrderID]],tbl_Order[OrderID],tbl_Order[CustomerID])</f>
        <v>CUST1041</v>
      </c>
    </row>
    <row r="1377" spans="1:9" x14ac:dyDescent="0.4">
      <c r="A1377" t="s">
        <v>727</v>
      </c>
      <c r="B1377" t="s">
        <v>159</v>
      </c>
      <c r="C1377" t="str">
        <f>_xlfn.XLOOKUP(tbl_OrderProduct[[#This Row],[ProductID]],tbl_Product[ProductID],tbl_Product[Category])</f>
        <v>Strategy</v>
      </c>
      <c r="D1377">
        <v>1</v>
      </c>
      <c r="E1377" s="3">
        <f>_xlfn.XLOOKUP(tbl_OrderProduct[[#This Row],[ProductID]],tbl_Product[ProductID],tbl_Product[ListPrice])*tbl_OrderProduct[[#This Row],[Quantity]]</f>
        <v>58</v>
      </c>
      <c r="F1377">
        <f>_xlfn.XLOOKUP(tbl_OrderProduct[[#This Row],[OrderID]],tbl_Order[OrderID],tbl_Order[Order Year])</f>
        <v>2019</v>
      </c>
      <c r="G1377" t="str">
        <f>_xlfn.XLOOKUP(tbl_OrderProduct[[#This Row],[OrderID]],tbl_Order[OrderID],tbl_Order[Order Month Name])</f>
        <v>Apr</v>
      </c>
      <c r="H1377" t="str">
        <f>_xlfn.XLOOKUP(tbl_OrderProduct[[#This Row],[ProductID]],tbl_Product[ProductID],tbl_Product[ProductName])</f>
        <v>Welcome To … The Dashboard</v>
      </c>
      <c r="I1377" t="str">
        <f>_xlfn.XLOOKUP(tbl_OrderProduct[[#This Row],[OrderID]],tbl_Order[OrderID],tbl_Order[CustomerID])</f>
        <v>CUST1041</v>
      </c>
    </row>
    <row r="1378" spans="1:9" x14ac:dyDescent="0.4">
      <c r="A1378" t="s">
        <v>727</v>
      </c>
      <c r="B1378" t="s">
        <v>129</v>
      </c>
      <c r="C1378" t="str">
        <f>_xlfn.XLOOKUP(tbl_OrderProduct[[#This Row],[ProductID]],tbl_Product[ProductID],tbl_Product[Category])</f>
        <v>Party</v>
      </c>
      <c r="D1378">
        <v>1</v>
      </c>
      <c r="E1378" s="3">
        <f>_xlfn.XLOOKUP(tbl_OrderProduct[[#This Row],[ProductID]],tbl_Product[ProductID],tbl_Product[ListPrice])*tbl_OrderProduct[[#This Row],[Quantity]]</f>
        <v>49.49</v>
      </c>
      <c r="F1378">
        <f>_xlfn.XLOOKUP(tbl_OrderProduct[[#This Row],[OrderID]],tbl_Order[OrderID],tbl_Order[Order Year])</f>
        <v>2019</v>
      </c>
      <c r="G1378" t="str">
        <f>_xlfn.XLOOKUP(tbl_OrderProduct[[#This Row],[OrderID]],tbl_Order[OrderID],tbl_Order[Order Month Name])</f>
        <v>Apr</v>
      </c>
      <c r="H1378" t="str">
        <f>_xlfn.XLOOKUP(tbl_OrderProduct[[#This Row],[ProductID]],tbl_Product[ProductID],tbl_Product[ProductName])</f>
        <v>Fieldnames</v>
      </c>
      <c r="I1378" t="str">
        <f>_xlfn.XLOOKUP(tbl_OrderProduct[[#This Row],[OrderID]],tbl_Order[OrderID],tbl_Order[CustomerID])</f>
        <v>CUST1041</v>
      </c>
    </row>
    <row r="1379" spans="1:9" x14ac:dyDescent="0.4">
      <c r="A1379" t="s">
        <v>727</v>
      </c>
      <c r="B1379" t="s">
        <v>164</v>
      </c>
      <c r="C1379" t="str">
        <f>_xlfn.XLOOKUP(tbl_OrderProduct[[#This Row],[ProductID]],tbl_Product[ProductID],tbl_Product[Category])</f>
        <v>Strategy</v>
      </c>
      <c r="D1379">
        <v>2</v>
      </c>
      <c r="E1379" s="3">
        <f>_xlfn.XLOOKUP(tbl_OrderProduct[[#This Row],[ProductID]],tbl_Product[ProductID],tbl_Product[ListPrice])*tbl_OrderProduct[[#This Row],[Quantity]]</f>
        <v>58</v>
      </c>
      <c r="F1379">
        <f>_xlfn.XLOOKUP(tbl_OrderProduct[[#This Row],[OrderID]],tbl_Order[OrderID],tbl_Order[Order Year])</f>
        <v>2019</v>
      </c>
      <c r="G1379" t="str">
        <f>_xlfn.XLOOKUP(tbl_OrderProduct[[#This Row],[OrderID]],tbl_Order[OrderID],tbl_Order[Order Month Name])</f>
        <v>Apr</v>
      </c>
      <c r="H1379" t="str">
        <f>_xlfn.XLOOKUP(tbl_OrderProduct[[#This Row],[ProductID]],tbl_Product[ProductID],tbl_Product[ProductName])</f>
        <v>Great Western Lookup</v>
      </c>
      <c r="I1379" t="str">
        <f>_xlfn.XLOOKUP(tbl_OrderProduct[[#This Row],[OrderID]],tbl_Order[OrderID],tbl_Order[CustomerID])</f>
        <v>CUST1041</v>
      </c>
    </row>
    <row r="1380" spans="1:9" x14ac:dyDescent="0.4">
      <c r="A1380" t="s">
        <v>728</v>
      </c>
      <c r="B1380" t="s">
        <v>132</v>
      </c>
      <c r="C1380" t="str">
        <f>_xlfn.XLOOKUP(tbl_OrderProduct[[#This Row],[ProductID]],tbl_Product[ProductID],tbl_Product[Category])</f>
        <v>Strategy</v>
      </c>
      <c r="D1380">
        <v>2</v>
      </c>
      <c r="E1380" s="3">
        <f>_xlfn.XLOOKUP(tbl_OrderProduct[[#This Row],[ProductID]],tbl_Product[ProductID],tbl_Product[ListPrice])*tbl_OrderProduct[[#This Row],[Quantity]]</f>
        <v>33</v>
      </c>
      <c r="F1380">
        <f>_xlfn.XLOOKUP(tbl_OrderProduct[[#This Row],[OrderID]],tbl_Order[OrderID],tbl_Order[Order Year])</f>
        <v>2019</v>
      </c>
      <c r="G1380" t="str">
        <f>_xlfn.XLOOKUP(tbl_OrderProduct[[#This Row],[OrderID]],tbl_Order[OrderID],tbl_Order[Order Month Name])</f>
        <v>Apr</v>
      </c>
      <c r="H1380" t="str">
        <f>_xlfn.XLOOKUP(tbl_OrderProduct[[#This Row],[ProductID]],tbl_Product[ProductID],tbl_Product[ProductName])</f>
        <v>Pax Excel</v>
      </c>
      <c r="I1380" t="str">
        <f>_xlfn.XLOOKUP(tbl_OrderProduct[[#This Row],[OrderID]],tbl_Order[OrderID],tbl_Order[CustomerID])</f>
        <v>CUST0357</v>
      </c>
    </row>
    <row r="1381" spans="1:9" x14ac:dyDescent="0.4">
      <c r="A1381" t="s">
        <v>729</v>
      </c>
      <c r="B1381" t="s">
        <v>163</v>
      </c>
      <c r="C1381" t="str">
        <f>_xlfn.XLOOKUP(tbl_OrderProduct[[#This Row],[ProductID]],tbl_Product[ProductID],tbl_Product[Category])</f>
        <v>Party</v>
      </c>
      <c r="D1381">
        <v>1</v>
      </c>
      <c r="E1381" s="3">
        <f>_xlfn.XLOOKUP(tbl_OrderProduct[[#This Row],[ProductID]],tbl_Product[ProductID],tbl_Product[ListPrice])*tbl_OrderProduct[[#This Row],[Quantity]]</f>
        <v>38</v>
      </c>
      <c r="F1381">
        <f>_xlfn.XLOOKUP(tbl_OrderProduct[[#This Row],[OrderID]],tbl_Order[OrderID],tbl_Order[Order Year])</f>
        <v>2019</v>
      </c>
      <c r="G1381" t="str">
        <f>_xlfn.XLOOKUP(tbl_OrderProduct[[#This Row],[OrderID]],tbl_Order[OrderID],tbl_Order[Order Month Name])</f>
        <v>Apr</v>
      </c>
      <c r="H1381" t="str">
        <f>_xlfn.XLOOKUP(tbl_OrderProduct[[#This Row],[ProductID]],tbl_Product[ProductID],tbl_Product[ProductName])</f>
        <v>Charts Against Humanity</v>
      </c>
      <c r="I1381" t="str">
        <f>_xlfn.XLOOKUP(tbl_OrderProduct[[#This Row],[OrderID]],tbl_Order[OrderID],tbl_Order[CustomerID])</f>
        <v>CUST1163</v>
      </c>
    </row>
    <row r="1382" spans="1:9" x14ac:dyDescent="0.4">
      <c r="A1382" t="s">
        <v>730</v>
      </c>
      <c r="B1382" t="s">
        <v>147</v>
      </c>
      <c r="C1382" t="str">
        <f>_xlfn.XLOOKUP(tbl_OrderProduct[[#This Row],[ProductID]],tbl_Product[ProductID],tbl_Product[Category])</f>
        <v>Classic</v>
      </c>
      <c r="D1382">
        <v>3</v>
      </c>
      <c r="E1382" s="3">
        <f>_xlfn.XLOOKUP(tbl_OrderProduct[[#This Row],[ProductID]],tbl_Product[ProductID],tbl_Product[ListPrice])*tbl_OrderProduct[[#This Row],[Quantity]]</f>
        <v>122.85000000000001</v>
      </c>
      <c r="F1382">
        <f>_xlfn.XLOOKUP(tbl_OrderProduct[[#This Row],[OrderID]],tbl_Order[OrderID],tbl_Order[Order Year])</f>
        <v>2019</v>
      </c>
      <c r="G1382" t="str">
        <f>_xlfn.XLOOKUP(tbl_OrderProduct[[#This Row],[OrderID]],tbl_Order[OrderID],tbl_Order[Order Month Name])</f>
        <v>Apr</v>
      </c>
      <c r="H1382" t="str">
        <f>_xlfn.XLOOKUP(tbl_OrderProduct[[#This Row],[ProductID]],tbl_Product[ProductID],tbl_Product[ProductName])</f>
        <v>Formula Scrabble</v>
      </c>
      <c r="I1382" t="str">
        <f>_xlfn.XLOOKUP(tbl_OrderProduct[[#This Row],[OrderID]],tbl_Order[OrderID],tbl_Order[CustomerID])</f>
        <v>CUST1114</v>
      </c>
    </row>
    <row r="1383" spans="1:9" x14ac:dyDescent="0.4">
      <c r="A1383" t="s">
        <v>731</v>
      </c>
      <c r="B1383" t="s">
        <v>144</v>
      </c>
      <c r="C1383" t="str">
        <f>_xlfn.XLOOKUP(tbl_OrderProduct[[#This Row],[ProductID]],tbl_Product[ProductID],tbl_Product[Category])</f>
        <v>Strategy</v>
      </c>
      <c r="D1383">
        <v>1</v>
      </c>
      <c r="E1383" s="3">
        <f>_xlfn.XLOOKUP(tbl_OrderProduct[[#This Row],[ProductID]],tbl_Product[ProductID],tbl_Product[ListPrice])*tbl_OrderProduct[[#This Row],[Quantity]]</f>
        <v>64.95</v>
      </c>
      <c r="F1383">
        <f>_xlfn.XLOOKUP(tbl_OrderProduct[[#This Row],[OrderID]],tbl_Order[OrderID],tbl_Order[Order Year])</f>
        <v>2019</v>
      </c>
      <c r="G1383" t="str">
        <f>_xlfn.XLOOKUP(tbl_OrderProduct[[#This Row],[OrderID]],tbl_Order[OrderID],tbl_Order[Order Month Name])</f>
        <v>Apr</v>
      </c>
      <c r="H1383" t="str">
        <f>_xlfn.XLOOKUP(tbl_OrderProduct[[#This Row],[ProductID]],tbl_Product[ProductID],tbl_Product[ProductName])</f>
        <v>Between Two Spreadsheets</v>
      </c>
      <c r="I1383" t="str">
        <f>_xlfn.XLOOKUP(tbl_OrderProduct[[#This Row],[OrderID]],tbl_Order[OrderID],tbl_Order[CustomerID])</f>
        <v>CUST0673</v>
      </c>
    </row>
    <row r="1384" spans="1:9" x14ac:dyDescent="0.4">
      <c r="A1384" t="s">
        <v>731</v>
      </c>
      <c r="B1384" t="s">
        <v>131</v>
      </c>
      <c r="C1384" t="str">
        <f>_xlfn.XLOOKUP(tbl_OrderProduct[[#This Row],[ProductID]],tbl_Product[ProductID],tbl_Product[Category])</f>
        <v>Strategy</v>
      </c>
      <c r="D1384">
        <v>1</v>
      </c>
      <c r="E1384" s="3">
        <f>_xlfn.XLOOKUP(tbl_OrderProduct[[#This Row],[ProductID]],tbl_Product[ProductID],tbl_Product[ListPrice])*tbl_OrderProduct[[#This Row],[Quantity]]</f>
        <v>49</v>
      </c>
      <c r="F1384">
        <f>_xlfn.XLOOKUP(tbl_OrderProduct[[#This Row],[OrderID]],tbl_Order[OrderID],tbl_Order[Order Year])</f>
        <v>2019</v>
      </c>
      <c r="G1384" t="str">
        <f>_xlfn.XLOOKUP(tbl_OrderProduct[[#This Row],[OrderID]],tbl_Order[OrderID],tbl_Order[Order Month Name])</f>
        <v>Apr</v>
      </c>
      <c r="H1384" t="str">
        <f>_xlfn.XLOOKUP(tbl_OrderProduct[[#This Row],[ProductID]],tbl_Product[ProductID],tbl_Product[ProductName])</f>
        <v>7 Chart Wonders</v>
      </c>
      <c r="I1384" t="str">
        <f>_xlfn.XLOOKUP(tbl_OrderProduct[[#This Row],[OrderID]],tbl_Order[OrderID],tbl_Order[CustomerID])</f>
        <v>CUST0673</v>
      </c>
    </row>
    <row r="1385" spans="1:9" x14ac:dyDescent="0.4">
      <c r="A1385" t="s">
        <v>731</v>
      </c>
      <c r="B1385" t="s">
        <v>136</v>
      </c>
      <c r="C1385" t="str">
        <f>_xlfn.XLOOKUP(tbl_OrderProduct[[#This Row],[ProductID]],tbl_Product[ProductID],tbl_Product[Category])</f>
        <v>Party</v>
      </c>
      <c r="D1385">
        <v>1</v>
      </c>
      <c r="E1385" s="3">
        <f>_xlfn.XLOOKUP(tbl_OrderProduct[[#This Row],[ProductID]],tbl_Product[ProductID],tbl_Product[ListPrice])*tbl_OrderProduct[[#This Row],[Quantity]]</f>
        <v>33</v>
      </c>
      <c r="F1385">
        <f>_xlfn.XLOOKUP(tbl_OrderProduct[[#This Row],[OrderID]],tbl_Order[OrderID],tbl_Order[Order Year])</f>
        <v>2019</v>
      </c>
      <c r="G1385" t="str">
        <f>_xlfn.XLOOKUP(tbl_OrderProduct[[#This Row],[OrderID]],tbl_Order[OrderID],tbl_Order[Order Month Name])</f>
        <v>Apr</v>
      </c>
      <c r="H1385" t="str">
        <f>_xlfn.XLOOKUP(tbl_OrderProduct[[#This Row],[ProductID]],tbl_Product[ProductID],tbl_Product[ProductName])</f>
        <v>Don't Split the Data</v>
      </c>
      <c r="I1385" t="str">
        <f>_xlfn.XLOOKUP(tbl_OrderProduct[[#This Row],[OrderID]],tbl_Order[OrderID],tbl_Order[CustomerID])</f>
        <v>CUST0673</v>
      </c>
    </row>
    <row r="1386" spans="1:9" x14ac:dyDescent="0.4">
      <c r="A1386" t="s">
        <v>732</v>
      </c>
      <c r="B1386" t="s">
        <v>133</v>
      </c>
      <c r="C1386" t="str">
        <f>_xlfn.XLOOKUP(tbl_OrderProduct[[#This Row],[ProductID]],tbl_Product[ProductID],tbl_Product[Category])</f>
        <v>Adventure</v>
      </c>
      <c r="D1386">
        <v>1</v>
      </c>
      <c r="E1386" s="3">
        <f>_xlfn.XLOOKUP(tbl_OrderProduct[[#This Row],[ProductID]],tbl_Product[ProductID],tbl_Product[ListPrice])*tbl_OrderProduct[[#This Row],[Quantity]]</f>
        <v>23.95</v>
      </c>
      <c r="F1386">
        <f>_xlfn.XLOOKUP(tbl_OrderProduct[[#This Row],[OrderID]],tbl_Order[OrderID],tbl_Order[Order Year])</f>
        <v>2019</v>
      </c>
      <c r="G1386" t="str">
        <f>_xlfn.XLOOKUP(tbl_OrderProduct[[#This Row],[OrderID]],tbl_Order[OrderID],tbl_Order[Order Month Name])</f>
        <v>Apr</v>
      </c>
      <c r="H1386" t="str">
        <f>_xlfn.XLOOKUP(tbl_OrderProduct[[#This Row],[ProductID]],tbl_Product[ProductID],tbl_Product[ProductName])</f>
        <v>DataCraft: Fields &amp; Measures</v>
      </c>
      <c r="I1386" t="str">
        <f>_xlfn.XLOOKUP(tbl_OrderProduct[[#This Row],[OrderID]],tbl_Order[OrderID],tbl_Order[CustomerID])</f>
        <v>CUST1238</v>
      </c>
    </row>
    <row r="1387" spans="1:9" x14ac:dyDescent="0.4">
      <c r="A1387" t="s">
        <v>732</v>
      </c>
      <c r="B1387" t="s">
        <v>129</v>
      </c>
      <c r="C1387" t="str">
        <f>_xlfn.XLOOKUP(tbl_OrderProduct[[#This Row],[ProductID]],tbl_Product[ProductID],tbl_Product[Category])</f>
        <v>Party</v>
      </c>
      <c r="D1387">
        <v>1</v>
      </c>
      <c r="E1387" s="3">
        <f>_xlfn.XLOOKUP(tbl_OrderProduct[[#This Row],[ProductID]],tbl_Product[ProductID],tbl_Product[ListPrice])*tbl_OrderProduct[[#This Row],[Quantity]]</f>
        <v>49.49</v>
      </c>
      <c r="F1387">
        <f>_xlfn.XLOOKUP(tbl_OrderProduct[[#This Row],[OrderID]],tbl_Order[OrderID],tbl_Order[Order Year])</f>
        <v>2019</v>
      </c>
      <c r="G1387" t="str">
        <f>_xlfn.XLOOKUP(tbl_OrderProduct[[#This Row],[OrderID]],tbl_Order[OrderID],tbl_Order[Order Month Name])</f>
        <v>Apr</v>
      </c>
      <c r="H1387" t="str">
        <f>_xlfn.XLOOKUP(tbl_OrderProduct[[#This Row],[ProductID]],tbl_Product[ProductID],tbl_Product[ProductName])</f>
        <v>Fieldnames</v>
      </c>
      <c r="I1387" t="str">
        <f>_xlfn.XLOOKUP(tbl_OrderProduct[[#This Row],[OrderID]],tbl_Order[OrderID],tbl_Order[CustomerID])</f>
        <v>CUST1238</v>
      </c>
    </row>
    <row r="1388" spans="1:9" x14ac:dyDescent="0.4">
      <c r="A1388" t="s">
        <v>733</v>
      </c>
      <c r="B1388" t="s">
        <v>131</v>
      </c>
      <c r="C1388" t="str">
        <f>_xlfn.XLOOKUP(tbl_OrderProduct[[#This Row],[ProductID]],tbl_Product[ProductID],tbl_Product[Category])</f>
        <v>Strategy</v>
      </c>
      <c r="D1388">
        <v>2</v>
      </c>
      <c r="E1388" s="3">
        <f>_xlfn.XLOOKUP(tbl_OrderProduct[[#This Row],[ProductID]],tbl_Product[ProductID],tbl_Product[ListPrice])*tbl_OrderProduct[[#This Row],[Quantity]]</f>
        <v>98</v>
      </c>
      <c r="F1388">
        <f>_xlfn.XLOOKUP(tbl_OrderProduct[[#This Row],[OrderID]],tbl_Order[OrderID],tbl_Order[Order Year])</f>
        <v>2019</v>
      </c>
      <c r="G1388" t="str">
        <f>_xlfn.XLOOKUP(tbl_OrderProduct[[#This Row],[OrderID]],tbl_Order[OrderID],tbl_Order[Order Month Name])</f>
        <v>Apr</v>
      </c>
      <c r="H1388" t="str">
        <f>_xlfn.XLOOKUP(tbl_OrderProduct[[#This Row],[ProductID]],tbl_Product[ProductID],tbl_Product[ProductName])</f>
        <v>7 Chart Wonders</v>
      </c>
      <c r="I1388" t="str">
        <f>_xlfn.XLOOKUP(tbl_OrderProduct[[#This Row],[OrderID]],tbl_Order[OrderID],tbl_Order[CustomerID])</f>
        <v>CUST0223</v>
      </c>
    </row>
    <row r="1389" spans="1:9" x14ac:dyDescent="0.4">
      <c r="A1389" t="s">
        <v>733</v>
      </c>
      <c r="B1389" t="s">
        <v>164</v>
      </c>
      <c r="C1389" t="str">
        <f>_xlfn.XLOOKUP(tbl_OrderProduct[[#This Row],[ProductID]],tbl_Product[ProductID],tbl_Product[Category])</f>
        <v>Strategy</v>
      </c>
      <c r="D1389">
        <v>1</v>
      </c>
      <c r="E1389" s="3">
        <f>_xlfn.XLOOKUP(tbl_OrderProduct[[#This Row],[ProductID]],tbl_Product[ProductID],tbl_Product[ListPrice])*tbl_OrderProduct[[#This Row],[Quantity]]</f>
        <v>29</v>
      </c>
      <c r="F1389">
        <f>_xlfn.XLOOKUP(tbl_OrderProduct[[#This Row],[OrderID]],tbl_Order[OrderID],tbl_Order[Order Year])</f>
        <v>2019</v>
      </c>
      <c r="G1389" t="str">
        <f>_xlfn.XLOOKUP(tbl_OrderProduct[[#This Row],[OrderID]],tbl_Order[OrderID],tbl_Order[Order Month Name])</f>
        <v>Apr</v>
      </c>
      <c r="H1389" t="str">
        <f>_xlfn.XLOOKUP(tbl_OrderProduct[[#This Row],[ProductID]],tbl_Product[ProductID],tbl_Product[ProductName])</f>
        <v>Great Western Lookup</v>
      </c>
      <c r="I1389" t="str">
        <f>_xlfn.XLOOKUP(tbl_OrderProduct[[#This Row],[OrderID]],tbl_Order[OrderID],tbl_Order[CustomerID])</f>
        <v>CUST0223</v>
      </c>
    </row>
    <row r="1390" spans="1:9" x14ac:dyDescent="0.4">
      <c r="A1390" t="s">
        <v>734</v>
      </c>
      <c r="B1390" t="s">
        <v>155</v>
      </c>
      <c r="C1390" t="str">
        <f>_xlfn.XLOOKUP(tbl_OrderProduct[[#This Row],[ProductID]],tbl_Product[ProductID],tbl_Product[Category])</f>
        <v>Strategy</v>
      </c>
      <c r="D1390">
        <v>1</v>
      </c>
      <c r="E1390" s="3">
        <f>_xlfn.XLOOKUP(tbl_OrderProduct[[#This Row],[ProductID]],tbl_Product[ProductID],tbl_Product[ListPrice])*tbl_OrderProduct[[#This Row],[Quantity]]</f>
        <v>27</v>
      </c>
      <c r="F1390">
        <f>_xlfn.XLOOKUP(tbl_OrderProduct[[#This Row],[OrderID]],tbl_Order[OrderID],tbl_Order[Order Year])</f>
        <v>2019</v>
      </c>
      <c r="G1390" t="str">
        <f>_xlfn.XLOOKUP(tbl_OrderProduct[[#This Row],[OrderID]],tbl_Order[OrderID],tbl_Order[Order Month Name])</f>
        <v>Apr</v>
      </c>
      <c r="H1390" t="str">
        <f>_xlfn.XLOOKUP(tbl_OrderProduct[[#This Row],[ProductID]],tbl_Product[ProductID],tbl_Product[ProductName])</f>
        <v>Depreciation Trail</v>
      </c>
      <c r="I1390" t="str">
        <f>_xlfn.XLOOKUP(tbl_OrderProduct[[#This Row],[OrderID]],tbl_Order[OrderID],tbl_Order[CustomerID])</f>
        <v>CUST0487</v>
      </c>
    </row>
    <row r="1391" spans="1:9" x14ac:dyDescent="0.4">
      <c r="A1391" t="s">
        <v>734</v>
      </c>
      <c r="B1391" t="s">
        <v>146</v>
      </c>
      <c r="C1391" t="str">
        <f>_xlfn.XLOOKUP(tbl_OrderProduct[[#This Row],[ProductID]],tbl_Product[ProductID],tbl_Product[Category])</f>
        <v>Strategy</v>
      </c>
      <c r="D1391">
        <v>1</v>
      </c>
      <c r="E1391" s="3">
        <f>_xlfn.XLOOKUP(tbl_OrderProduct[[#This Row],[ProductID]],tbl_Product[ProductID],tbl_Product[ListPrice])*tbl_OrderProduct[[#This Row],[Quantity]]</f>
        <v>49.49</v>
      </c>
      <c r="F1391">
        <f>_xlfn.XLOOKUP(tbl_OrderProduct[[#This Row],[OrderID]],tbl_Order[OrderID],tbl_Order[Order Year])</f>
        <v>2019</v>
      </c>
      <c r="G1391" t="str">
        <f>_xlfn.XLOOKUP(tbl_OrderProduct[[#This Row],[OrderID]],tbl_Order[OrderID],tbl_Order[Order Month Name])</f>
        <v>Apr</v>
      </c>
      <c r="H1391" t="str">
        <f>_xlfn.XLOOKUP(tbl_OrderProduct[[#This Row],[ProductID]],tbl_Product[ProductID],tbl_Product[ProductName])</f>
        <v>Terraforming Tableau</v>
      </c>
      <c r="I1391" t="str">
        <f>_xlfn.XLOOKUP(tbl_OrderProduct[[#This Row],[OrderID]],tbl_Order[OrderID],tbl_Order[CustomerID])</f>
        <v>CUST0487</v>
      </c>
    </row>
    <row r="1392" spans="1:9" x14ac:dyDescent="0.4">
      <c r="A1392" t="s">
        <v>735</v>
      </c>
      <c r="B1392" t="s">
        <v>139</v>
      </c>
      <c r="C1392" t="str">
        <f>_xlfn.XLOOKUP(tbl_OrderProduct[[#This Row],[ProductID]],tbl_Product[ProductID],tbl_Product[Category])</f>
        <v>Strategy</v>
      </c>
      <c r="D1392">
        <v>1</v>
      </c>
      <c r="E1392" s="3">
        <f>_xlfn.XLOOKUP(tbl_OrderProduct[[#This Row],[ProductID]],tbl_Product[ProductID],tbl_Product[ListPrice])*tbl_OrderProduct[[#This Row],[Quantity]]</f>
        <v>54.99</v>
      </c>
      <c r="F1392">
        <f>_xlfn.XLOOKUP(tbl_OrderProduct[[#This Row],[OrderID]],tbl_Order[OrderID],tbl_Order[Order Year])</f>
        <v>2019</v>
      </c>
      <c r="G1392" t="str">
        <f>_xlfn.XLOOKUP(tbl_OrderProduct[[#This Row],[OrderID]],tbl_Order[OrderID],tbl_Order[Order Month Name])</f>
        <v>Apr</v>
      </c>
      <c r="H1392" t="str">
        <f>_xlfn.XLOOKUP(tbl_OrderProduct[[#This Row],[ProductID]],tbl_Product[ProductID],tbl_Product[ProductName])</f>
        <v>Azul: Pie Chart Edition</v>
      </c>
      <c r="I1392" t="str">
        <f>_xlfn.XLOOKUP(tbl_OrderProduct[[#This Row],[OrderID]],tbl_Order[OrderID],tbl_Order[CustomerID])</f>
        <v>CUST0040</v>
      </c>
    </row>
    <row r="1393" spans="1:9" x14ac:dyDescent="0.4">
      <c r="A1393" t="s">
        <v>736</v>
      </c>
      <c r="B1393" t="s">
        <v>144</v>
      </c>
      <c r="C1393" t="str">
        <f>_xlfn.XLOOKUP(tbl_OrderProduct[[#This Row],[ProductID]],tbl_Product[ProductID],tbl_Product[Category])</f>
        <v>Strategy</v>
      </c>
      <c r="D1393">
        <v>1</v>
      </c>
      <c r="E1393" s="3">
        <f>_xlfn.XLOOKUP(tbl_OrderProduct[[#This Row],[ProductID]],tbl_Product[ProductID],tbl_Product[ListPrice])*tbl_OrderProduct[[#This Row],[Quantity]]</f>
        <v>64.95</v>
      </c>
      <c r="F1393">
        <f>_xlfn.XLOOKUP(tbl_OrderProduct[[#This Row],[OrderID]],tbl_Order[OrderID],tbl_Order[Order Year])</f>
        <v>2019</v>
      </c>
      <c r="G1393" t="str">
        <f>_xlfn.XLOOKUP(tbl_OrderProduct[[#This Row],[OrderID]],tbl_Order[OrderID],tbl_Order[Order Month Name])</f>
        <v>May</v>
      </c>
      <c r="H1393" t="str">
        <f>_xlfn.XLOOKUP(tbl_OrderProduct[[#This Row],[ProductID]],tbl_Product[ProductID],tbl_Product[ProductName])</f>
        <v>Between Two Spreadsheets</v>
      </c>
      <c r="I1393" t="str">
        <f>_xlfn.XLOOKUP(tbl_OrderProduct[[#This Row],[OrderID]],tbl_Order[OrderID],tbl_Order[CustomerID])</f>
        <v>CUST1226</v>
      </c>
    </row>
    <row r="1394" spans="1:9" x14ac:dyDescent="0.4">
      <c r="A1394" t="s">
        <v>736</v>
      </c>
      <c r="B1394" t="s">
        <v>136</v>
      </c>
      <c r="C1394" t="str">
        <f>_xlfn.XLOOKUP(tbl_OrderProduct[[#This Row],[ProductID]],tbl_Product[ProductID],tbl_Product[Category])</f>
        <v>Party</v>
      </c>
      <c r="D1394">
        <v>1</v>
      </c>
      <c r="E1394" s="3">
        <f>_xlfn.XLOOKUP(tbl_OrderProduct[[#This Row],[ProductID]],tbl_Product[ProductID],tbl_Product[ListPrice])*tbl_OrderProduct[[#This Row],[Quantity]]</f>
        <v>33</v>
      </c>
      <c r="F1394">
        <f>_xlfn.XLOOKUP(tbl_OrderProduct[[#This Row],[OrderID]],tbl_Order[OrderID],tbl_Order[Order Year])</f>
        <v>2019</v>
      </c>
      <c r="G1394" t="str">
        <f>_xlfn.XLOOKUP(tbl_OrderProduct[[#This Row],[OrderID]],tbl_Order[OrderID],tbl_Order[Order Month Name])</f>
        <v>May</v>
      </c>
      <c r="H1394" t="str">
        <f>_xlfn.XLOOKUP(tbl_OrderProduct[[#This Row],[ProductID]],tbl_Product[ProductID],tbl_Product[ProductName])</f>
        <v>Don't Split the Data</v>
      </c>
      <c r="I1394" t="str">
        <f>_xlfn.XLOOKUP(tbl_OrderProduct[[#This Row],[OrderID]],tbl_Order[OrderID],tbl_Order[CustomerID])</f>
        <v>CUST1226</v>
      </c>
    </row>
    <row r="1395" spans="1:9" x14ac:dyDescent="0.4">
      <c r="A1395" t="s">
        <v>737</v>
      </c>
      <c r="B1395" t="s">
        <v>155</v>
      </c>
      <c r="C1395" t="str">
        <f>_xlfn.XLOOKUP(tbl_OrderProduct[[#This Row],[ProductID]],tbl_Product[ProductID],tbl_Product[Category])</f>
        <v>Strategy</v>
      </c>
      <c r="D1395">
        <v>1</v>
      </c>
      <c r="E1395" s="3">
        <f>_xlfn.XLOOKUP(tbl_OrderProduct[[#This Row],[ProductID]],tbl_Product[ProductID],tbl_Product[ListPrice])*tbl_OrderProduct[[#This Row],[Quantity]]</f>
        <v>27</v>
      </c>
      <c r="F1395">
        <f>_xlfn.XLOOKUP(tbl_OrderProduct[[#This Row],[OrderID]],tbl_Order[OrderID],tbl_Order[Order Year])</f>
        <v>2019</v>
      </c>
      <c r="G1395" t="str">
        <f>_xlfn.XLOOKUP(tbl_OrderProduct[[#This Row],[OrderID]],tbl_Order[OrderID],tbl_Order[Order Month Name])</f>
        <v>May</v>
      </c>
      <c r="H1395" t="str">
        <f>_xlfn.XLOOKUP(tbl_OrderProduct[[#This Row],[ProductID]],tbl_Product[ProductID],tbl_Product[ProductName])</f>
        <v>Depreciation Trail</v>
      </c>
      <c r="I1395" t="str">
        <f>_xlfn.XLOOKUP(tbl_OrderProduct[[#This Row],[OrderID]],tbl_Order[OrderID],tbl_Order[CustomerID])</f>
        <v>CUST0633</v>
      </c>
    </row>
    <row r="1396" spans="1:9" x14ac:dyDescent="0.4">
      <c r="A1396" t="s">
        <v>738</v>
      </c>
      <c r="B1396" t="s">
        <v>153</v>
      </c>
      <c r="C1396" t="str">
        <f>_xlfn.XLOOKUP(tbl_OrderProduct[[#This Row],[ProductID]],tbl_Product[ProductID],tbl_Product[Category])</f>
        <v>Strategy</v>
      </c>
      <c r="D1396">
        <v>2</v>
      </c>
      <c r="E1396" s="3">
        <f>_xlfn.XLOOKUP(tbl_OrderProduct[[#This Row],[ProductID]],tbl_Product[ProductID],tbl_Product[ListPrice])*tbl_OrderProduct[[#This Row],[Quantity]]</f>
        <v>75.900000000000006</v>
      </c>
      <c r="F1396">
        <f>_xlfn.XLOOKUP(tbl_OrderProduct[[#This Row],[OrderID]],tbl_Order[OrderID],tbl_Order[Order Year])</f>
        <v>2019</v>
      </c>
      <c r="G1396" t="str">
        <f>_xlfn.XLOOKUP(tbl_OrderProduct[[#This Row],[OrderID]],tbl_Order[OrderID],tbl_Order[Order Month Name])</f>
        <v>May</v>
      </c>
      <c r="H1396" t="str">
        <f>_xlfn.XLOOKUP(tbl_OrderProduct[[#This Row],[ProductID]],tbl_Product[ProductID],tbl_Product[ProductName])</f>
        <v>Sheetstorm</v>
      </c>
      <c r="I1396" t="str">
        <f>_xlfn.XLOOKUP(tbl_OrderProduct[[#This Row],[OrderID]],tbl_Order[OrderID],tbl_Order[CustomerID])</f>
        <v>CUST0287</v>
      </c>
    </row>
    <row r="1397" spans="1:9" x14ac:dyDescent="0.4">
      <c r="A1397" t="s">
        <v>738</v>
      </c>
      <c r="B1397" t="s">
        <v>144</v>
      </c>
      <c r="C1397" t="str">
        <f>_xlfn.XLOOKUP(tbl_OrderProduct[[#This Row],[ProductID]],tbl_Product[ProductID],tbl_Product[Category])</f>
        <v>Strategy</v>
      </c>
      <c r="D1397">
        <v>2</v>
      </c>
      <c r="E1397" s="3">
        <f>_xlfn.XLOOKUP(tbl_OrderProduct[[#This Row],[ProductID]],tbl_Product[ProductID],tbl_Product[ListPrice])*tbl_OrderProduct[[#This Row],[Quantity]]</f>
        <v>129.9</v>
      </c>
      <c r="F1397">
        <f>_xlfn.XLOOKUP(tbl_OrderProduct[[#This Row],[OrderID]],tbl_Order[OrderID],tbl_Order[Order Year])</f>
        <v>2019</v>
      </c>
      <c r="G1397" t="str">
        <f>_xlfn.XLOOKUP(tbl_OrderProduct[[#This Row],[OrderID]],tbl_Order[OrderID],tbl_Order[Order Month Name])</f>
        <v>May</v>
      </c>
      <c r="H1397" t="str">
        <f>_xlfn.XLOOKUP(tbl_OrderProduct[[#This Row],[ProductID]],tbl_Product[ProductID],tbl_Product[ProductName])</f>
        <v>Between Two Spreadsheets</v>
      </c>
      <c r="I1397" t="str">
        <f>_xlfn.XLOOKUP(tbl_OrderProduct[[#This Row],[OrderID]],tbl_Order[OrderID],tbl_Order[CustomerID])</f>
        <v>CUST0287</v>
      </c>
    </row>
    <row r="1398" spans="1:9" x14ac:dyDescent="0.4">
      <c r="A1398" t="s">
        <v>738</v>
      </c>
      <c r="B1398" t="s">
        <v>141</v>
      </c>
      <c r="C1398" t="str">
        <f>_xlfn.XLOOKUP(tbl_OrderProduct[[#This Row],[ProductID]],tbl_Product[ProductID],tbl_Product[Category])</f>
        <v>Strategy</v>
      </c>
      <c r="D1398">
        <v>1</v>
      </c>
      <c r="E1398" s="3">
        <f>_xlfn.XLOOKUP(tbl_OrderProduct[[#This Row],[ProductID]],tbl_Product[ProductID],tbl_Product[ListPrice])*tbl_OrderProduct[[#This Row],[Quantity]]</f>
        <v>24</v>
      </c>
      <c r="F1398">
        <f>_xlfn.XLOOKUP(tbl_OrderProduct[[#This Row],[OrderID]],tbl_Order[OrderID],tbl_Order[Order Year])</f>
        <v>2019</v>
      </c>
      <c r="G1398" t="str">
        <f>_xlfn.XLOOKUP(tbl_OrderProduct[[#This Row],[OrderID]],tbl_Order[OrderID],tbl_Order[Order Month Name])</f>
        <v>May</v>
      </c>
      <c r="H1398" t="str">
        <f>_xlfn.XLOOKUP(tbl_OrderProduct[[#This Row],[ProductID]],tbl_Product[ProductID],tbl_Product[ProductName])</f>
        <v>Wingspanalytics</v>
      </c>
      <c r="I1398" t="str">
        <f>_xlfn.XLOOKUP(tbl_OrderProduct[[#This Row],[OrderID]],tbl_Order[OrderID],tbl_Order[CustomerID])</f>
        <v>CUST0287</v>
      </c>
    </row>
    <row r="1399" spans="1:9" x14ac:dyDescent="0.4">
      <c r="A1399" t="s">
        <v>738</v>
      </c>
      <c r="B1399" t="s">
        <v>11</v>
      </c>
      <c r="C1399" t="str">
        <f>_xlfn.XLOOKUP(tbl_OrderProduct[[#This Row],[ProductID]],tbl_Product[ProductID],tbl_Product[Category])</f>
        <v>Adventure</v>
      </c>
      <c r="D1399">
        <v>1</v>
      </c>
      <c r="E1399" s="3">
        <f>_xlfn.XLOOKUP(tbl_OrderProduct[[#This Row],[ProductID]],tbl_Product[ProductID],tbl_Product[ListPrice])*tbl_OrderProduct[[#This Row],[Quantity]]</f>
        <v>19.95</v>
      </c>
      <c r="F1399">
        <f>_xlfn.XLOOKUP(tbl_OrderProduct[[#This Row],[OrderID]],tbl_Order[OrderID],tbl_Order[Order Year])</f>
        <v>2019</v>
      </c>
      <c r="G1399" t="str">
        <f>_xlfn.XLOOKUP(tbl_OrderProduct[[#This Row],[OrderID]],tbl_Order[OrderID],tbl_Order[Order Month Name])</f>
        <v>May</v>
      </c>
      <c r="H1399" t="str">
        <f>_xlfn.XLOOKUP(tbl_OrderProduct[[#This Row],[ProductID]],tbl_Product[ProductID],tbl_Product[ProductName])</f>
        <v>Dungeons &amp; Datasets</v>
      </c>
      <c r="I1399" t="str">
        <f>_xlfn.XLOOKUP(tbl_OrderProduct[[#This Row],[OrderID]],tbl_Order[OrderID],tbl_Order[CustomerID])</f>
        <v>CUST0287</v>
      </c>
    </row>
    <row r="1400" spans="1:9" x14ac:dyDescent="0.4">
      <c r="A1400" t="s">
        <v>739</v>
      </c>
      <c r="B1400" t="s">
        <v>137</v>
      </c>
      <c r="C1400" t="str">
        <f>_xlfn.XLOOKUP(tbl_OrderProduct[[#This Row],[ProductID]],tbl_Product[ProductID],tbl_Product[Category])</f>
        <v>Classic</v>
      </c>
      <c r="D1400">
        <v>1</v>
      </c>
      <c r="E1400" s="3">
        <f>_xlfn.XLOOKUP(tbl_OrderProduct[[#This Row],[ProductID]],tbl_Product[ProductID],tbl_Product[ListPrice])*tbl_OrderProduct[[#This Row],[Quantity]]</f>
        <v>70.989999999999995</v>
      </c>
      <c r="F1400">
        <f>_xlfn.XLOOKUP(tbl_OrderProduct[[#This Row],[OrderID]],tbl_Order[OrderID],tbl_Order[Order Year])</f>
        <v>2019</v>
      </c>
      <c r="G1400" t="str">
        <f>_xlfn.XLOOKUP(tbl_OrderProduct[[#This Row],[OrderID]],tbl_Order[OrderID],tbl_Order[Order Month Name])</f>
        <v>May</v>
      </c>
      <c r="H1400" t="str">
        <f>_xlfn.XLOOKUP(tbl_OrderProduct[[#This Row],[ProductID]],tbl_Product[ProductID],tbl_Product[ProductName])</f>
        <v>Ticket to Ride: Financial Express</v>
      </c>
      <c r="I1400" t="str">
        <f>_xlfn.XLOOKUP(tbl_OrderProduct[[#This Row],[OrderID]],tbl_Order[OrderID],tbl_Order[CustomerID])</f>
        <v>CUST0372</v>
      </c>
    </row>
    <row r="1401" spans="1:9" x14ac:dyDescent="0.4">
      <c r="A1401" t="s">
        <v>740</v>
      </c>
      <c r="B1401" t="s">
        <v>8</v>
      </c>
      <c r="C1401" t="str">
        <f>_xlfn.XLOOKUP(tbl_OrderProduct[[#This Row],[ProductID]],tbl_Product[ProductID],tbl_Product[Category])</f>
        <v>Adventure</v>
      </c>
      <c r="D1401">
        <v>1</v>
      </c>
      <c r="E1401" s="3">
        <f>_xlfn.XLOOKUP(tbl_OrderProduct[[#This Row],[ProductID]],tbl_Product[ProductID],tbl_Product[ListPrice])*tbl_OrderProduct[[#This Row],[Quantity]]</f>
        <v>54.5</v>
      </c>
      <c r="F1401">
        <f>_xlfn.XLOOKUP(tbl_OrderProduct[[#This Row],[OrderID]],tbl_Order[OrderID],tbl_Order[Order Year])</f>
        <v>2019</v>
      </c>
      <c r="G1401" t="str">
        <f>_xlfn.XLOOKUP(tbl_OrderProduct[[#This Row],[OrderID]],tbl_Order[OrderID],tbl_Order[Order Month Name])</f>
        <v>May</v>
      </c>
      <c r="H1401" t="str">
        <f>_xlfn.XLOOKUP(tbl_OrderProduct[[#This Row],[ProductID]],tbl_Product[ProductID],tbl_Product[ProductName])</f>
        <v>Spreadsheets &amp; Sidequests</v>
      </c>
      <c r="I1401" t="str">
        <f>_xlfn.XLOOKUP(tbl_OrderProduct[[#This Row],[OrderID]],tbl_Order[OrderID],tbl_Order[CustomerID])</f>
        <v>CUST0239</v>
      </c>
    </row>
    <row r="1402" spans="1:9" x14ac:dyDescent="0.4">
      <c r="A1402" t="s">
        <v>740</v>
      </c>
      <c r="B1402" t="s">
        <v>7</v>
      </c>
      <c r="C1402" t="str">
        <f>_xlfn.XLOOKUP(tbl_OrderProduct[[#This Row],[ProductID]],tbl_Product[ProductID],tbl_Product[Category])</f>
        <v>Strategy</v>
      </c>
      <c r="D1402">
        <v>1</v>
      </c>
      <c r="E1402" s="3">
        <f>_xlfn.XLOOKUP(tbl_OrderProduct[[#This Row],[ProductID]],tbl_Product[ProductID],tbl_Product[ListPrice])*tbl_OrderProduct[[#This Row],[Quantity]]</f>
        <v>53</v>
      </c>
      <c r="F1402">
        <f>_xlfn.XLOOKUP(tbl_OrderProduct[[#This Row],[OrderID]],tbl_Order[OrderID],tbl_Order[Order Year])</f>
        <v>2019</v>
      </c>
      <c r="G1402" t="str">
        <f>_xlfn.XLOOKUP(tbl_OrderProduct[[#This Row],[OrderID]],tbl_Order[OrderID],tbl_Order[Order Month Name])</f>
        <v>May</v>
      </c>
      <c r="H1402" t="str">
        <f>_xlfn.XLOOKUP(tbl_OrderProduct[[#This Row],[ProductID]],tbl_Product[ProductID],tbl_Product[ProductName])</f>
        <v>Evercell</v>
      </c>
      <c r="I1402" t="str">
        <f>_xlfn.XLOOKUP(tbl_OrderProduct[[#This Row],[OrderID]],tbl_Order[OrderID],tbl_Order[CustomerID])</f>
        <v>CUST0239</v>
      </c>
    </row>
    <row r="1403" spans="1:9" x14ac:dyDescent="0.4">
      <c r="A1403" t="s">
        <v>741</v>
      </c>
      <c r="B1403" t="s">
        <v>164</v>
      </c>
      <c r="C1403" t="str">
        <f>_xlfn.XLOOKUP(tbl_OrderProduct[[#This Row],[ProductID]],tbl_Product[ProductID],tbl_Product[Category])</f>
        <v>Strategy</v>
      </c>
      <c r="D1403">
        <v>1</v>
      </c>
      <c r="E1403" s="3">
        <f>_xlfn.XLOOKUP(tbl_OrderProduct[[#This Row],[ProductID]],tbl_Product[ProductID],tbl_Product[ListPrice])*tbl_OrderProduct[[#This Row],[Quantity]]</f>
        <v>29</v>
      </c>
      <c r="F1403">
        <f>_xlfn.XLOOKUP(tbl_OrderProduct[[#This Row],[OrderID]],tbl_Order[OrderID],tbl_Order[Order Year])</f>
        <v>2019</v>
      </c>
      <c r="G1403" t="str">
        <f>_xlfn.XLOOKUP(tbl_OrderProduct[[#This Row],[OrderID]],tbl_Order[OrderID],tbl_Order[Order Month Name])</f>
        <v>May</v>
      </c>
      <c r="H1403" t="str">
        <f>_xlfn.XLOOKUP(tbl_OrderProduct[[#This Row],[ProductID]],tbl_Product[ProductID],tbl_Product[ProductName])</f>
        <v>Great Western Lookup</v>
      </c>
      <c r="I1403" t="str">
        <f>_xlfn.XLOOKUP(tbl_OrderProduct[[#This Row],[OrderID]],tbl_Order[OrderID],tbl_Order[CustomerID])</f>
        <v>CUST1280</v>
      </c>
    </row>
    <row r="1404" spans="1:9" x14ac:dyDescent="0.4">
      <c r="A1404" t="s">
        <v>742</v>
      </c>
      <c r="B1404" t="s">
        <v>147</v>
      </c>
      <c r="C1404" t="str">
        <f>_xlfn.XLOOKUP(tbl_OrderProduct[[#This Row],[ProductID]],tbl_Product[ProductID],tbl_Product[Category])</f>
        <v>Classic</v>
      </c>
      <c r="D1404">
        <v>1</v>
      </c>
      <c r="E1404" s="3">
        <f>_xlfn.XLOOKUP(tbl_OrderProduct[[#This Row],[ProductID]],tbl_Product[ProductID],tbl_Product[ListPrice])*tbl_OrderProduct[[#This Row],[Quantity]]</f>
        <v>40.950000000000003</v>
      </c>
      <c r="F1404">
        <f>_xlfn.XLOOKUP(tbl_OrderProduct[[#This Row],[OrderID]],tbl_Order[OrderID],tbl_Order[Order Year])</f>
        <v>2019</v>
      </c>
      <c r="G1404" t="str">
        <f>_xlfn.XLOOKUP(tbl_OrderProduct[[#This Row],[OrderID]],tbl_Order[OrderID],tbl_Order[Order Month Name])</f>
        <v>May</v>
      </c>
      <c r="H1404" t="str">
        <f>_xlfn.XLOOKUP(tbl_OrderProduct[[#This Row],[ProductID]],tbl_Product[ProductID],tbl_Product[ProductName])</f>
        <v>Formula Scrabble</v>
      </c>
      <c r="I1404" t="str">
        <f>_xlfn.XLOOKUP(tbl_OrderProduct[[#This Row],[OrderID]],tbl_Order[OrderID],tbl_Order[CustomerID])</f>
        <v>CUST0478</v>
      </c>
    </row>
    <row r="1405" spans="1:9" x14ac:dyDescent="0.4">
      <c r="A1405" t="s">
        <v>743</v>
      </c>
      <c r="B1405" t="s">
        <v>162</v>
      </c>
      <c r="C1405" t="str">
        <f>_xlfn.XLOOKUP(tbl_OrderProduct[[#This Row],[ProductID]],tbl_Product[ProductID],tbl_Product[Category])</f>
        <v>Strategy</v>
      </c>
      <c r="D1405">
        <v>2</v>
      </c>
      <c r="E1405" s="3">
        <f>_xlfn.XLOOKUP(tbl_OrderProduct[[#This Row],[ProductID]],tbl_Product[ProductID],tbl_Product[ListPrice])*tbl_OrderProduct[[#This Row],[Quantity]]</f>
        <v>35</v>
      </c>
      <c r="F1405">
        <f>_xlfn.XLOOKUP(tbl_OrderProduct[[#This Row],[OrderID]],tbl_Order[OrderID],tbl_Order[Order Year])</f>
        <v>2019</v>
      </c>
      <c r="G1405" t="str">
        <f>_xlfn.XLOOKUP(tbl_OrderProduct[[#This Row],[OrderID]],tbl_Order[OrderID],tbl_Order[Order Month Name])</f>
        <v>May</v>
      </c>
      <c r="H1405" t="str">
        <f>_xlfn.XLOOKUP(tbl_OrderProduct[[#This Row],[ProductID]],tbl_Product[ProductID],tbl_Product[ProductName])</f>
        <v>Spreadsheet Legacy</v>
      </c>
      <c r="I1405" t="str">
        <f>_xlfn.XLOOKUP(tbl_OrderProduct[[#This Row],[OrderID]],tbl_Order[OrderID],tbl_Order[CustomerID])</f>
        <v>CUST0211</v>
      </c>
    </row>
    <row r="1406" spans="1:9" x14ac:dyDescent="0.4">
      <c r="A1406" t="s">
        <v>743</v>
      </c>
      <c r="B1406" t="s">
        <v>140</v>
      </c>
      <c r="C1406" t="str">
        <f>_xlfn.XLOOKUP(tbl_OrderProduct[[#This Row],[ProductID]],tbl_Product[ProductID],tbl_Product[Category])</f>
        <v>Strategy</v>
      </c>
      <c r="D1406">
        <v>1</v>
      </c>
      <c r="E1406" s="3">
        <f>_xlfn.XLOOKUP(tbl_OrderProduct[[#This Row],[ProductID]],tbl_Product[ProductID],tbl_Product[ListPrice])*tbl_OrderProduct[[#This Row],[Quantity]]</f>
        <v>63.49</v>
      </c>
      <c r="F1406">
        <f>_xlfn.XLOOKUP(tbl_OrderProduct[[#This Row],[OrderID]],tbl_Order[OrderID],tbl_Order[Order Year])</f>
        <v>2019</v>
      </c>
      <c r="G1406" t="str">
        <f>_xlfn.XLOOKUP(tbl_OrderProduct[[#This Row],[OrderID]],tbl_Order[OrderID],tbl_Order[Order Month Name])</f>
        <v>May</v>
      </c>
      <c r="H1406" t="str">
        <f>_xlfn.XLOOKUP(tbl_OrderProduct[[#This Row],[ProductID]],tbl_Product[ProductID],tbl_Product[ProductName])</f>
        <v>The Castles of Mad King Lambda</v>
      </c>
      <c r="I1406" t="str">
        <f>_xlfn.XLOOKUP(tbl_OrderProduct[[#This Row],[OrderID]],tbl_Order[OrderID],tbl_Order[CustomerID])</f>
        <v>CUST0211</v>
      </c>
    </row>
    <row r="1407" spans="1:9" x14ac:dyDescent="0.4">
      <c r="A1407" t="s">
        <v>743</v>
      </c>
      <c r="B1407" t="s">
        <v>10</v>
      </c>
      <c r="C1407" t="str">
        <f>_xlfn.XLOOKUP(tbl_OrderProduct[[#This Row],[ProductID]],tbl_Product[ProductID],tbl_Product[Category])</f>
        <v>Party</v>
      </c>
      <c r="D1407">
        <v>1</v>
      </c>
      <c r="E1407" s="3">
        <f>_xlfn.XLOOKUP(tbl_OrderProduct[[#This Row],[ProductID]],tbl_Product[ProductID],tbl_Product[ListPrice])*tbl_OrderProduct[[#This Row],[Quantity]]</f>
        <v>49</v>
      </c>
      <c r="F1407">
        <f>_xlfn.XLOOKUP(tbl_OrderProduct[[#This Row],[OrderID]],tbl_Order[OrderID],tbl_Order[Order Year])</f>
        <v>2019</v>
      </c>
      <c r="G1407" t="str">
        <f>_xlfn.XLOOKUP(tbl_OrderProduct[[#This Row],[OrderID]],tbl_Order[OrderID],tbl_Order[Order Month Name])</f>
        <v>May</v>
      </c>
      <c r="H1407" t="str">
        <f>_xlfn.XLOOKUP(tbl_OrderProduct[[#This Row],[ProductID]],tbl_Product[ProductID],tbl_Product[ProductName])</f>
        <v>Pivot or Perish</v>
      </c>
      <c r="I1407" t="str">
        <f>_xlfn.XLOOKUP(tbl_OrderProduct[[#This Row],[OrderID]],tbl_Order[OrderID],tbl_Order[CustomerID])</f>
        <v>CUST0211</v>
      </c>
    </row>
    <row r="1408" spans="1:9" x14ac:dyDescent="0.4">
      <c r="A1408" t="s">
        <v>743</v>
      </c>
      <c r="B1408" t="s">
        <v>146</v>
      </c>
      <c r="C1408" t="str">
        <f>_xlfn.XLOOKUP(tbl_OrderProduct[[#This Row],[ProductID]],tbl_Product[ProductID],tbl_Product[Category])</f>
        <v>Strategy</v>
      </c>
      <c r="D1408">
        <v>1</v>
      </c>
      <c r="E1408" s="3">
        <f>_xlfn.XLOOKUP(tbl_OrderProduct[[#This Row],[ProductID]],tbl_Product[ProductID],tbl_Product[ListPrice])*tbl_OrderProduct[[#This Row],[Quantity]]</f>
        <v>49.49</v>
      </c>
      <c r="F1408">
        <f>_xlfn.XLOOKUP(tbl_OrderProduct[[#This Row],[OrderID]],tbl_Order[OrderID],tbl_Order[Order Year])</f>
        <v>2019</v>
      </c>
      <c r="G1408" t="str">
        <f>_xlfn.XLOOKUP(tbl_OrderProduct[[#This Row],[OrderID]],tbl_Order[OrderID],tbl_Order[Order Month Name])</f>
        <v>May</v>
      </c>
      <c r="H1408" t="str">
        <f>_xlfn.XLOOKUP(tbl_OrderProduct[[#This Row],[ProductID]],tbl_Product[ProductID],tbl_Product[ProductName])</f>
        <v>Terraforming Tableau</v>
      </c>
      <c r="I1408" t="str">
        <f>_xlfn.XLOOKUP(tbl_OrderProduct[[#This Row],[OrderID]],tbl_Order[OrderID],tbl_Order[CustomerID])</f>
        <v>CUST0211</v>
      </c>
    </row>
    <row r="1409" spans="1:9" x14ac:dyDescent="0.4">
      <c r="A1409" t="s">
        <v>744</v>
      </c>
      <c r="B1409" t="s">
        <v>164</v>
      </c>
      <c r="C1409" t="str">
        <f>_xlfn.XLOOKUP(tbl_OrderProduct[[#This Row],[ProductID]],tbl_Product[ProductID],tbl_Product[Category])</f>
        <v>Strategy</v>
      </c>
      <c r="D1409">
        <v>3</v>
      </c>
      <c r="E1409" s="3">
        <f>_xlfn.XLOOKUP(tbl_OrderProduct[[#This Row],[ProductID]],tbl_Product[ProductID],tbl_Product[ListPrice])*tbl_OrderProduct[[#This Row],[Quantity]]</f>
        <v>87</v>
      </c>
      <c r="F1409">
        <f>_xlfn.XLOOKUP(tbl_OrderProduct[[#This Row],[OrderID]],tbl_Order[OrderID],tbl_Order[Order Year])</f>
        <v>2019</v>
      </c>
      <c r="G1409" t="str">
        <f>_xlfn.XLOOKUP(tbl_OrderProduct[[#This Row],[OrderID]],tbl_Order[OrderID],tbl_Order[Order Month Name])</f>
        <v>May</v>
      </c>
      <c r="H1409" t="str">
        <f>_xlfn.XLOOKUP(tbl_OrderProduct[[#This Row],[ProductID]],tbl_Product[ProductID],tbl_Product[ProductName])</f>
        <v>Great Western Lookup</v>
      </c>
      <c r="I1409" t="str">
        <f>_xlfn.XLOOKUP(tbl_OrderProduct[[#This Row],[OrderID]],tbl_Order[OrderID],tbl_Order[CustomerID])</f>
        <v>CUST0889</v>
      </c>
    </row>
    <row r="1410" spans="1:9" x14ac:dyDescent="0.4">
      <c r="A1410" t="s">
        <v>745</v>
      </c>
      <c r="B1410" t="s">
        <v>5</v>
      </c>
      <c r="C1410" t="str">
        <f>_xlfn.XLOOKUP(tbl_OrderProduct[[#This Row],[ProductID]],tbl_Product[ProductID],tbl_Product[Category])</f>
        <v>Strategy</v>
      </c>
      <c r="D1410">
        <v>2</v>
      </c>
      <c r="E1410" s="3">
        <f>_xlfn.XLOOKUP(tbl_OrderProduct[[#This Row],[ProductID]],tbl_Product[ProductID],tbl_Product[ListPrice])*tbl_OrderProduct[[#This Row],[Quantity]]</f>
        <v>99.9</v>
      </c>
      <c r="F1410">
        <f>_xlfn.XLOOKUP(tbl_OrderProduct[[#This Row],[OrderID]],tbl_Order[OrderID],tbl_Order[Order Year])</f>
        <v>2019</v>
      </c>
      <c r="G1410" t="str">
        <f>_xlfn.XLOOKUP(tbl_OrderProduct[[#This Row],[OrderID]],tbl_Order[OrderID],tbl_Order[Order Month Name])</f>
        <v>May</v>
      </c>
      <c r="H1410" t="str">
        <f>_xlfn.XLOOKUP(tbl_OrderProduct[[#This Row],[ProductID]],tbl_Product[ProductID],tbl_Product[ProductName])</f>
        <v>Power B.I. the Board Game</v>
      </c>
      <c r="I1410" t="str">
        <f>_xlfn.XLOOKUP(tbl_OrderProduct[[#This Row],[OrderID]],tbl_Order[OrderID],tbl_Order[CustomerID])</f>
        <v>CUST0311</v>
      </c>
    </row>
    <row r="1411" spans="1:9" x14ac:dyDescent="0.4">
      <c r="A1411" t="s">
        <v>746</v>
      </c>
      <c r="B1411" t="s">
        <v>163</v>
      </c>
      <c r="C1411" t="str">
        <f>_xlfn.XLOOKUP(tbl_OrderProduct[[#This Row],[ProductID]],tbl_Product[ProductID],tbl_Product[Category])</f>
        <v>Party</v>
      </c>
      <c r="D1411">
        <v>1</v>
      </c>
      <c r="E1411" s="3">
        <f>_xlfn.XLOOKUP(tbl_OrderProduct[[#This Row],[ProductID]],tbl_Product[ProductID],tbl_Product[ListPrice])*tbl_OrderProduct[[#This Row],[Quantity]]</f>
        <v>38</v>
      </c>
      <c r="F1411">
        <f>_xlfn.XLOOKUP(tbl_OrderProduct[[#This Row],[OrderID]],tbl_Order[OrderID],tbl_Order[Order Year])</f>
        <v>2019</v>
      </c>
      <c r="G1411" t="str">
        <f>_xlfn.XLOOKUP(tbl_OrderProduct[[#This Row],[OrderID]],tbl_Order[OrderID],tbl_Order[Order Month Name])</f>
        <v>May</v>
      </c>
      <c r="H1411" t="str">
        <f>_xlfn.XLOOKUP(tbl_OrderProduct[[#This Row],[ProductID]],tbl_Product[ProductID],tbl_Product[ProductName])</f>
        <v>Charts Against Humanity</v>
      </c>
      <c r="I1411" t="str">
        <f>_xlfn.XLOOKUP(tbl_OrderProduct[[#This Row],[OrderID]],tbl_Order[OrderID],tbl_Order[CustomerID])</f>
        <v>CUST0078</v>
      </c>
    </row>
    <row r="1412" spans="1:9" x14ac:dyDescent="0.4">
      <c r="A1412" t="s">
        <v>746</v>
      </c>
      <c r="B1412" t="s">
        <v>10</v>
      </c>
      <c r="C1412" t="str">
        <f>_xlfn.XLOOKUP(tbl_OrderProduct[[#This Row],[ProductID]],tbl_Product[ProductID],tbl_Product[Category])</f>
        <v>Party</v>
      </c>
      <c r="D1412">
        <v>2</v>
      </c>
      <c r="E1412" s="3">
        <f>_xlfn.XLOOKUP(tbl_OrderProduct[[#This Row],[ProductID]],tbl_Product[ProductID],tbl_Product[ListPrice])*tbl_OrderProduct[[#This Row],[Quantity]]</f>
        <v>98</v>
      </c>
      <c r="F1412">
        <f>_xlfn.XLOOKUP(tbl_OrderProduct[[#This Row],[OrderID]],tbl_Order[OrderID],tbl_Order[Order Year])</f>
        <v>2019</v>
      </c>
      <c r="G1412" t="str">
        <f>_xlfn.XLOOKUP(tbl_OrderProduct[[#This Row],[OrderID]],tbl_Order[OrderID],tbl_Order[Order Month Name])</f>
        <v>May</v>
      </c>
      <c r="H1412" t="str">
        <f>_xlfn.XLOOKUP(tbl_OrderProduct[[#This Row],[ProductID]],tbl_Product[ProductID],tbl_Product[ProductName])</f>
        <v>Pivot or Perish</v>
      </c>
      <c r="I1412" t="str">
        <f>_xlfn.XLOOKUP(tbl_OrderProduct[[#This Row],[OrderID]],tbl_Order[OrderID],tbl_Order[CustomerID])</f>
        <v>CUST0078</v>
      </c>
    </row>
    <row r="1413" spans="1:9" x14ac:dyDescent="0.4">
      <c r="A1413" t="s">
        <v>747</v>
      </c>
      <c r="B1413" t="s">
        <v>164</v>
      </c>
      <c r="C1413" t="str">
        <f>_xlfn.XLOOKUP(tbl_OrderProduct[[#This Row],[ProductID]],tbl_Product[ProductID],tbl_Product[Category])</f>
        <v>Strategy</v>
      </c>
      <c r="D1413">
        <v>1</v>
      </c>
      <c r="E1413" s="3">
        <f>_xlfn.XLOOKUP(tbl_OrderProduct[[#This Row],[ProductID]],tbl_Product[ProductID],tbl_Product[ListPrice])*tbl_OrderProduct[[#This Row],[Quantity]]</f>
        <v>29</v>
      </c>
      <c r="F1413">
        <f>_xlfn.XLOOKUP(tbl_OrderProduct[[#This Row],[OrderID]],tbl_Order[OrderID],tbl_Order[Order Year])</f>
        <v>2019</v>
      </c>
      <c r="G1413" t="str">
        <f>_xlfn.XLOOKUP(tbl_OrderProduct[[#This Row],[OrderID]],tbl_Order[OrderID],tbl_Order[Order Month Name])</f>
        <v>May</v>
      </c>
      <c r="H1413" t="str">
        <f>_xlfn.XLOOKUP(tbl_OrderProduct[[#This Row],[ProductID]],tbl_Product[ProductID],tbl_Product[ProductName])</f>
        <v>Great Western Lookup</v>
      </c>
      <c r="I1413" t="str">
        <f>_xlfn.XLOOKUP(tbl_OrderProduct[[#This Row],[OrderID]],tbl_Order[OrderID],tbl_Order[CustomerID])</f>
        <v>CUST0095</v>
      </c>
    </row>
    <row r="1414" spans="1:9" x14ac:dyDescent="0.4">
      <c r="A1414" t="s">
        <v>748</v>
      </c>
      <c r="B1414" t="s">
        <v>162</v>
      </c>
      <c r="C1414" t="str">
        <f>_xlfn.XLOOKUP(tbl_OrderProduct[[#This Row],[ProductID]],tbl_Product[ProductID],tbl_Product[Category])</f>
        <v>Strategy</v>
      </c>
      <c r="D1414">
        <v>1</v>
      </c>
      <c r="E1414" s="3">
        <f>_xlfn.XLOOKUP(tbl_OrderProduct[[#This Row],[ProductID]],tbl_Product[ProductID],tbl_Product[ListPrice])*tbl_OrderProduct[[#This Row],[Quantity]]</f>
        <v>17.5</v>
      </c>
      <c r="F1414">
        <f>_xlfn.XLOOKUP(tbl_OrderProduct[[#This Row],[OrderID]],tbl_Order[OrderID],tbl_Order[Order Year])</f>
        <v>2019</v>
      </c>
      <c r="G1414" t="str">
        <f>_xlfn.XLOOKUP(tbl_OrderProduct[[#This Row],[OrderID]],tbl_Order[OrderID],tbl_Order[Order Month Name])</f>
        <v>May</v>
      </c>
      <c r="H1414" t="str">
        <f>_xlfn.XLOOKUP(tbl_OrderProduct[[#This Row],[ProductID]],tbl_Product[ProductID],tbl_Product[ProductName])</f>
        <v>Spreadsheet Legacy</v>
      </c>
      <c r="I1414" t="str">
        <f>_xlfn.XLOOKUP(tbl_OrderProduct[[#This Row],[OrderID]],tbl_Order[OrderID],tbl_Order[CustomerID])</f>
        <v>CUST0695</v>
      </c>
    </row>
    <row r="1415" spans="1:9" x14ac:dyDescent="0.4">
      <c r="A1415" t="s">
        <v>749</v>
      </c>
      <c r="B1415" t="s">
        <v>141</v>
      </c>
      <c r="C1415" t="str">
        <f>_xlfn.XLOOKUP(tbl_OrderProduct[[#This Row],[ProductID]],tbl_Product[ProductID],tbl_Product[Category])</f>
        <v>Strategy</v>
      </c>
      <c r="D1415">
        <v>3</v>
      </c>
      <c r="E1415" s="3">
        <f>_xlfn.XLOOKUP(tbl_OrderProduct[[#This Row],[ProductID]],tbl_Product[ProductID],tbl_Product[ListPrice])*tbl_OrderProduct[[#This Row],[Quantity]]</f>
        <v>72</v>
      </c>
      <c r="F1415">
        <f>_xlfn.XLOOKUP(tbl_OrderProduct[[#This Row],[OrderID]],tbl_Order[OrderID],tbl_Order[Order Year])</f>
        <v>2019</v>
      </c>
      <c r="G1415" t="str">
        <f>_xlfn.XLOOKUP(tbl_OrderProduct[[#This Row],[OrderID]],tbl_Order[OrderID],tbl_Order[Order Month Name])</f>
        <v>May</v>
      </c>
      <c r="H1415" t="str">
        <f>_xlfn.XLOOKUP(tbl_OrderProduct[[#This Row],[ProductID]],tbl_Product[ProductID],tbl_Product[ProductName])</f>
        <v>Wingspanalytics</v>
      </c>
      <c r="I1415" t="str">
        <f>_xlfn.XLOOKUP(tbl_OrderProduct[[#This Row],[OrderID]],tbl_Order[OrderID],tbl_Order[CustomerID])</f>
        <v>CUST0109</v>
      </c>
    </row>
    <row r="1416" spans="1:9" x14ac:dyDescent="0.4">
      <c r="A1416" t="s">
        <v>749</v>
      </c>
      <c r="B1416" t="s">
        <v>161</v>
      </c>
      <c r="C1416" t="str">
        <f>_xlfn.XLOOKUP(tbl_OrderProduct[[#This Row],[ProductID]],tbl_Product[ProductID],tbl_Product[Category])</f>
        <v>Strategy</v>
      </c>
      <c r="D1416">
        <v>2</v>
      </c>
      <c r="E1416" s="3">
        <f>_xlfn.XLOOKUP(tbl_OrderProduct[[#This Row],[ProductID]],tbl_Product[ProductID],tbl_Product[ListPrice])*tbl_OrderProduct[[#This Row],[Quantity]]</f>
        <v>111.9</v>
      </c>
      <c r="F1416">
        <f>_xlfn.XLOOKUP(tbl_OrderProduct[[#This Row],[OrderID]],tbl_Order[OrderID],tbl_Order[Order Year])</f>
        <v>2019</v>
      </c>
      <c r="G1416" t="str">
        <f>_xlfn.XLOOKUP(tbl_OrderProduct[[#This Row],[OrderID]],tbl_Order[OrderID],tbl_Order[Order Month Name])</f>
        <v>May</v>
      </c>
      <c r="H1416" t="str">
        <f>_xlfn.XLOOKUP(tbl_OrderProduct[[#This Row],[ProductID]],tbl_Product[ProductID],tbl_Product[ProductName])</f>
        <v>The Quacks of Quarterburg</v>
      </c>
      <c r="I1416" t="str">
        <f>_xlfn.XLOOKUP(tbl_OrderProduct[[#This Row],[OrderID]],tbl_Order[OrderID],tbl_Order[CustomerID])</f>
        <v>CUST0109</v>
      </c>
    </row>
    <row r="1417" spans="1:9" x14ac:dyDescent="0.4">
      <c r="A1417" t="s">
        <v>750</v>
      </c>
      <c r="B1417" t="s">
        <v>156</v>
      </c>
      <c r="C1417" t="str">
        <f>_xlfn.XLOOKUP(tbl_OrderProduct[[#This Row],[ProductID]],tbl_Product[ProductID],tbl_Product[Category])</f>
        <v>Strategy</v>
      </c>
      <c r="D1417">
        <v>2</v>
      </c>
      <c r="E1417" s="3">
        <f>_xlfn.XLOOKUP(tbl_OrderProduct[[#This Row],[ProductID]],tbl_Product[ProductID],tbl_Product[ListPrice])*tbl_OrderProduct[[#This Row],[Quantity]]</f>
        <v>81.98</v>
      </c>
      <c r="F1417">
        <f>_xlfn.XLOOKUP(tbl_OrderProduct[[#This Row],[OrderID]],tbl_Order[OrderID],tbl_Order[Order Year])</f>
        <v>2019</v>
      </c>
      <c r="G1417" t="str">
        <f>_xlfn.XLOOKUP(tbl_OrderProduct[[#This Row],[OrderID]],tbl_Order[OrderID],tbl_Order[Order Month Name])</f>
        <v>May</v>
      </c>
      <c r="H1417" t="str">
        <f>_xlfn.XLOOKUP(tbl_OrderProduct[[#This Row],[ProductID]],tbl_Product[ProductID],tbl_Product[ProductName])</f>
        <v>Cells of Caledonia</v>
      </c>
      <c r="I1417" t="str">
        <f>_xlfn.XLOOKUP(tbl_OrderProduct[[#This Row],[OrderID]],tbl_Order[OrderID],tbl_Order[CustomerID])</f>
        <v>CUST0240</v>
      </c>
    </row>
    <row r="1418" spans="1:9" x14ac:dyDescent="0.4">
      <c r="A1418" t="s">
        <v>751</v>
      </c>
      <c r="B1418" t="s">
        <v>8</v>
      </c>
      <c r="C1418" t="str">
        <f>_xlfn.XLOOKUP(tbl_OrderProduct[[#This Row],[ProductID]],tbl_Product[ProductID],tbl_Product[Category])</f>
        <v>Adventure</v>
      </c>
      <c r="D1418">
        <v>2</v>
      </c>
      <c r="E1418" s="3">
        <f>_xlfn.XLOOKUP(tbl_OrderProduct[[#This Row],[ProductID]],tbl_Product[ProductID],tbl_Product[ListPrice])*tbl_OrderProduct[[#This Row],[Quantity]]</f>
        <v>109</v>
      </c>
      <c r="F1418">
        <f>_xlfn.XLOOKUP(tbl_OrderProduct[[#This Row],[OrderID]],tbl_Order[OrderID],tbl_Order[Order Year])</f>
        <v>2019</v>
      </c>
      <c r="G1418" t="str">
        <f>_xlfn.XLOOKUP(tbl_OrderProduct[[#This Row],[OrderID]],tbl_Order[OrderID],tbl_Order[Order Month Name])</f>
        <v>May</v>
      </c>
      <c r="H1418" t="str">
        <f>_xlfn.XLOOKUP(tbl_OrderProduct[[#This Row],[ProductID]],tbl_Product[ProductID],tbl_Product[ProductName])</f>
        <v>Spreadsheets &amp; Sidequests</v>
      </c>
      <c r="I1418" t="str">
        <f>_xlfn.XLOOKUP(tbl_OrderProduct[[#This Row],[OrderID]],tbl_Order[OrderID],tbl_Order[CustomerID])</f>
        <v>CUST1219</v>
      </c>
    </row>
    <row r="1419" spans="1:9" x14ac:dyDescent="0.4">
      <c r="A1419" t="s">
        <v>751</v>
      </c>
      <c r="B1419" t="s">
        <v>162</v>
      </c>
      <c r="C1419" t="str">
        <f>_xlfn.XLOOKUP(tbl_OrderProduct[[#This Row],[ProductID]],tbl_Product[ProductID],tbl_Product[Category])</f>
        <v>Strategy</v>
      </c>
      <c r="D1419">
        <v>3</v>
      </c>
      <c r="E1419" s="3">
        <f>_xlfn.XLOOKUP(tbl_OrderProduct[[#This Row],[ProductID]],tbl_Product[ProductID],tbl_Product[ListPrice])*tbl_OrderProduct[[#This Row],[Quantity]]</f>
        <v>52.5</v>
      </c>
      <c r="F1419">
        <f>_xlfn.XLOOKUP(tbl_OrderProduct[[#This Row],[OrderID]],tbl_Order[OrderID],tbl_Order[Order Year])</f>
        <v>2019</v>
      </c>
      <c r="G1419" t="str">
        <f>_xlfn.XLOOKUP(tbl_OrderProduct[[#This Row],[OrderID]],tbl_Order[OrderID],tbl_Order[Order Month Name])</f>
        <v>May</v>
      </c>
      <c r="H1419" t="str">
        <f>_xlfn.XLOOKUP(tbl_OrderProduct[[#This Row],[ProductID]],tbl_Product[ProductID],tbl_Product[ProductName])</f>
        <v>Spreadsheet Legacy</v>
      </c>
      <c r="I1419" t="str">
        <f>_xlfn.XLOOKUP(tbl_OrderProduct[[#This Row],[OrderID]],tbl_Order[OrderID],tbl_Order[CustomerID])</f>
        <v>CUST1219</v>
      </c>
    </row>
    <row r="1420" spans="1:9" x14ac:dyDescent="0.4">
      <c r="A1420" t="s">
        <v>752</v>
      </c>
      <c r="B1420" t="s">
        <v>144</v>
      </c>
      <c r="C1420" t="str">
        <f>_xlfn.XLOOKUP(tbl_OrderProduct[[#This Row],[ProductID]],tbl_Product[ProductID],tbl_Product[Category])</f>
        <v>Strategy</v>
      </c>
      <c r="D1420">
        <v>1</v>
      </c>
      <c r="E1420" s="3">
        <f>_xlfn.XLOOKUP(tbl_OrderProduct[[#This Row],[ProductID]],tbl_Product[ProductID],tbl_Product[ListPrice])*tbl_OrderProduct[[#This Row],[Quantity]]</f>
        <v>64.95</v>
      </c>
      <c r="F1420">
        <f>_xlfn.XLOOKUP(tbl_OrderProduct[[#This Row],[OrderID]],tbl_Order[OrderID],tbl_Order[Order Year])</f>
        <v>2019</v>
      </c>
      <c r="G1420" t="str">
        <f>_xlfn.XLOOKUP(tbl_OrderProduct[[#This Row],[OrderID]],tbl_Order[OrderID],tbl_Order[Order Month Name])</f>
        <v>Jun</v>
      </c>
      <c r="H1420" t="str">
        <f>_xlfn.XLOOKUP(tbl_OrderProduct[[#This Row],[ProductID]],tbl_Product[ProductID],tbl_Product[ProductName])</f>
        <v>Between Two Spreadsheets</v>
      </c>
      <c r="I1420" t="str">
        <f>_xlfn.XLOOKUP(tbl_OrderProduct[[#This Row],[OrderID]],tbl_Order[OrderID],tbl_Order[CustomerID])</f>
        <v>CUST0216</v>
      </c>
    </row>
    <row r="1421" spans="1:9" x14ac:dyDescent="0.4">
      <c r="A1421" t="s">
        <v>752</v>
      </c>
      <c r="B1421" t="s">
        <v>4</v>
      </c>
      <c r="C1421" t="str">
        <f>_xlfn.XLOOKUP(tbl_OrderProduct[[#This Row],[ProductID]],tbl_Product[ProductID],tbl_Product[Category])</f>
        <v>Strategy</v>
      </c>
      <c r="D1421">
        <v>1</v>
      </c>
      <c r="E1421" s="3">
        <f>_xlfn.XLOOKUP(tbl_OrderProduct[[#This Row],[ProductID]],tbl_Product[ProductID],tbl_Product[ListPrice])*tbl_OrderProduct[[#This Row],[Quantity]]</f>
        <v>34.99</v>
      </c>
      <c r="F1421">
        <f>_xlfn.XLOOKUP(tbl_OrderProduct[[#This Row],[OrderID]],tbl_Order[OrderID],tbl_Order[Order Year])</f>
        <v>2019</v>
      </c>
      <c r="G1421" t="str">
        <f>_xlfn.XLOOKUP(tbl_OrderProduct[[#This Row],[OrderID]],tbl_Order[OrderID],tbl_Order[Order Month Name])</f>
        <v>Jun</v>
      </c>
      <c r="H1421" t="str">
        <f>_xlfn.XLOOKUP(tbl_OrderProduct[[#This Row],[ProductID]],tbl_Product[ProductID],tbl_Product[ProductName])</f>
        <v>Root Cause Analysis</v>
      </c>
      <c r="I1421" t="str">
        <f>_xlfn.XLOOKUP(tbl_OrderProduct[[#This Row],[OrderID]],tbl_Order[OrderID],tbl_Order[CustomerID])</f>
        <v>CUST0216</v>
      </c>
    </row>
    <row r="1422" spans="1:9" x14ac:dyDescent="0.4">
      <c r="A1422" t="s">
        <v>752</v>
      </c>
      <c r="B1422" t="s">
        <v>8</v>
      </c>
      <c r="C1422" t="str">
        <f>_xlfn.XLOOKUP(tbl_OrderProduct[[#This Row],[ProductID]],tbl_Product[ProductID],tbl_Product[Category])</f>
        <v>Adventure</v>
      </c>
      <c r="D1422">
        <v>1</v>
      </c>
      <c r="E1422" s="3">
        <f>_xlfn.XLOOKUP(tbl_OrderProduct[[#This Row],[ProductID]],tbl_Product[ProductID],tbl_Product[ListPrice])*tbl_OrderProduct[[#This Row],[Quantity]]</f>
        <v>54.5</v>
      </c>
      <c r="F1422">
        <f>_xlfn.XLOOKUP(tbl_OrderProduct[[#This Row],[OrderID]],tbl_Order[OrderID],tbl_Order[Order Year])</f>
        <v>2019</v>
      </c>
      <c r="G1422" t="str">
        <f>_xlfn.XLOOKUP(tbl_OrderProduct[[#This Row],[OrderID]],tbl_Order[OrderID],tbl_Order[Order Month Name])</f>
        <v>Jun</v>
      </c>
      <c r="H1422" t="str">
        <f>_xlfn.XLOOKUP(tbl_OrderProduct[[#This Row],[ProductID]],tbl_Product[ProductID],tbl_Product[ProductName])</f>
        <v>Spreadsheets &amp; Sidequests</v>
      </c>
      <c r="I1422" t="str">
        <f>_xlfn.XLOOKUP(tbl_OrderProduct[[#This Row],[OrderID]],tbl_Order[OrderID],tbl_Order[CustomerID])</f>
        <v>CUST0216</v>
      </c>
    </row>
    <row r="1423" spans="1:9" x14ac:dyDescent="0.4">
      <c r="A1423" t="s">
        <v>752</v>
      </c>
      <c r="B1423" t="s">
        <v>137</v>
      </c>
      <c r="C1423" t="str">
        <f>_xlfn.XLOOKUP(tbl_OrderProduct[[#This Row],[ProductID]],tbl_Product[ProductID],tbl_Product[Category])</f>
        <v>Classic</v>
      </c>
      <c r="D1423">
        <v>1</v>
      </c>
      <c r="E1423" s="3">
        <f>_xlfn.XLOOKUP(tbl_OrderProduct[[#This Row],[ProductID]],tbl_Product[ProductID],tbl_Product[ListPrice])*tbl_OrderProduct[[#This Row],[Quantity]]</f>
        <v>70.989999999999995</v>
      </c>
      <c r="F1423">
        <f>_xlfn.XLOOKUP(tbl_OrderProduct[[#This Row],[OrderID]],tbl_Order[OrderID],tbl_Order[Order Year])</f>
        <v>2019</v>
      </c>
      <c r="G1423" t="str">
        <f>_xlfn.XLOOKUP(tbl_OrderProduct[[#This Row],[OrderID]],tbl_Order[OrderID],tbl_Order[Order Month Name])</f>
        <v>Jun</v>
      </c>
      <c r="H1423" t="str">
        <f>_xlfn.XLOOKUP(tbl_OrderProduct[[#This Row],[ProductID]],tbl_Product[ProductID],tbl_Product[ProductName])</f>
        <v>Ticket to Ride: Financial Express</v>
      </c>
      <c r="I1423" t="str">
        <f>_xlfn.XLOOKUP(tbl_OrderProduct[[#This Row],[OrderID]],tbl_Order[OrderID],tbl_Order[CustomerID])</f>
        <v>CUST0216</v>
      </c>
    </row>
    <row r="1424" spans="1:9" x14ac:dyDescent="0.4">
      <c r="A1424" t="s">
        <v>753</v>
      </c>
      <c r="B1424" t="s">
        <v>139</v>
      </c>
      <c r="C1424" t="str">
        <f>_xlfn.XLOOKUP(tbl_OrderProduct[[#This Row],[ProductID]],tbl_Product[ProductID],tbl_Product[Category])</f>
        <v>Strategy</v>
      </c>
      <c r="D1424">
        <v>1</v>
      </c>
      <c r="E1424" s="3">
        <f>_xlfn.XLOOKUP(tbl_OrderProduct[[#This Row],[ProductID]],tbl_Product[ProductID],tbl_Product[ListPrice])*tbl_OrderProduct[[#This Row],[Quantity]]</f>
        <v>54.99</v>
      </c>
      <c r="F1424">
        <f>_xlfn.XLOOKUP(tbl_OrderProduct[[#This Row],[OrderID]],tbl_Order[OrderID],tbl_Order[Order Year])</f>
        <v>2019</v>
      </c>
      <c r="G1424" t="str">
        <f>_xlfn.XLOOKUP(tbl_OrderProduct[[#This Row],[OrderID]],tbl_Order[OrderID],tbl_Order[Order Month Name])</f>
        <v>Jun</v>
      </c>
      <c r="H1424" t="str">
        <f>_xlfn.XLOOKUP(tbl_OrderProduct[[#This Row],[ProductID]],tbl_Product[ProductID],tbl_Product[ProductName])</f>
        <v>Azul: Pie Chart Edition</v>
      </c>
      <c r="I1424" t="str">
        <f>_xlfn.XLOOKUP(tbl_OrderProduct[[#This Row],[OrderID]],tbl_Order[OrderID],tbl_Order[CustomerID])</f>
        <v>CUST0178</v>
      </c>
    </row>
    <row r="1425" spans="1:9" x14ac:dyDescent="0.4">
      <c r="A1425" t="s">
        <v>754</v>
      </c>
      <c r="B1425" t="s">
        <v>142</v>
      </c>
      <c r="C1425" t="str">
        <f>_xlfn.XLOOKUP(tbl_OrderProduct[[#This Row],[ProductID]],tbl_Product[ProductID],tbl_Product[Category])</f>
        <v>Classic</v>
      </c>
      <c r="D1425">
        <v>1</v>
      </c>
      <c r="E1425" s="3">
        <f>_xlfn.XLOOKUP(tbl_OrderProduct[[#This Row],[ProductID]],tbl_Product[ProductID],tbl_Product[ListPrice])*tbl_OrderProduct[[#This Row],[Quantity]]</f>
        <v>49.49</v>
      </c>
      <c r="F1425">
        <f>_xlfn.XLOOKUP(tbl_OrderProduct[[#This Row],[OrderID]],tbl_Order[OrderID],tbl_Order[Order Year])</f>
        <v>2019</v>
      </c>
      <c r="G1425" t="str">
        <f>_xlfn.XLOOKUP(tbl_OrderProduct[[#This Row],[OrderID]],tbl_Order[OrderID],tbl_Order[Order Month Name])</f>
        <v>Jun</v>
      </c>
      <c r="H1425" t="str">
        <f>_xlfn.XLOOKUP(tbl_OrderProduct[[#This Row],[ProductID]],tbl_Product[ProductID],tbl_Product[ProductName])</f>
        <v>Don't Wake the Stakeholders</v>
      </c>
      <c r="I1425" t="str">
        <f>_xlfn.XLOOKUP(tbl_OrderProduct[[#This Row],[OrderID]],tbl_Order[OrderID],tbl_Order[CustomerID])</f>
        <v>CUST0486</v>
      </c>
    </row>
    <row r="1426" spans="1:9" x14ac:dyDescent="0.4">
      <c r="A1426" t="s">
        <v>754</v>
      </c>
      <c r="B1426" t="s">
        <v>152</v>
      </c>
      <c r="C1426" t="str">
        <f>_xlfn.XLOOKUP(tbl_OrderProduct[[#This Row],[ProductID]],tbl_Product[ProductID],tbl_Product[Category])</f>
        <v>Party</v>
      </c>
      <c r="D1426">
        <v>1</v>
      </c>
      <c r="E1426" s="3">
        <f>_xlfn.XLOOKUP(tbl_OrderProduct[[#This Row],[ProductID]],tbl_Product[ProductID],tbl_Product[ListPrice])*tbl_OrderProduct[[#This Row],[Quantity]]</f>
        <v>59.95</v>
      </c>
      <c r="F1426">
        <f>_xlfn.XLOOKUP(tbl_OrderProduct[[#This Row],[OrderID]],tbl_Order[OrderID],tbl_Order[Order Year])</f>
        <v>2019</v>
      </c>
      <c r="G1426" t="str">
        <f>_xlfn.XLOOKUP(tbl_OrderProduct[[#This Row],[OrderID]],tbl_Order[OrderID],tbl_Order[Order Month Name])</f>
        <v>Jun</v>
      </c>
      <c r="H1426" t="str">
        <f>_xlfn.XLOOKUP(tbl_OrderProduct[[#This Row],[ProductID]],tbl_Product[ProductID],tbl_Product[ProductName])</f>
        <v>Formulate!</v>
      </c>
      <c r="I1426" t="str">
        <f>_xlfn.XLOOKUP(tbl_OrderProduct[[#This Row],[OrderID]],tbl_Order[OrderID],tbl_Order[CustomerID])</f>
        <v>CUST0486</v>
      </c>
    </row>
    <row r="1427" spans="1:9" x14ac:dyDescent="0.4">
      <c r="A1427" t="s">
        <v>755</v>
      </c>
      <c r="B1427" t="s">
        <v>7</v>
      </c>
      <c r="C1427" t="str">
        <f>_xlfn.XLOOKUP(tbl_OrderProduct[[#This Row],[ProductID]],tbl_Product[ProductID],tbl_Product[Category])</f>
        <v>Strategy</v>
      </c>
      <c r="D1427">
        <v>1</v>
      </c>
      <c r="E1427" s="3">
        <f>_xlfn.XLOOKUP(tbl_OrderProduct[[#This Row],[ProductID]],tbl_Product[ProductID],tbl_Product[ListPrice])*tbl_OrderProduct[[#This Row],[Quantity]]</f>
        <v>53</v>
      </c>
      <c r="F1427">
        <f>_xlfn.XLOOKUP(tbl_OrderProduct[[#This Row],[OrderID]],tbl_Order[OrderID],tbl_Order[Order Year])</f>
        <v>2019</v>
      </c>
      <c r="G1427" t="str">
        <f>_xlfn.XLOOKUP(tbl_OrderProduct[[#This Row],[OrderID]],tbl_Order[OrderID],tbl_Order[Order Month Name])</f>
        <v>Jun</v>
      </c>
      <c r="H1427" t="str">
        <f>_xlfn.XLOOKUP(tbl_OrderProduct[[#This Row],[ProductID]],tbl_Product[ProductID],tbl_Product[ProductName])</f>
        <v>Evercell</v>
      </c>
      <c r="I1427" t="str">
        <f>_xlfn.XLOOKUP(tbl_OrderProduct[[#This Row],[OrderID]],tbl_Order[OrderID],tbl_Order[CustomerID])</f>
        <v>CUST1095</v>
      </c>
    </row>
    <row r="1428" spans="1:9" x14ac:dyDescent="0.4">
      <c r="A1428" t="s">
        <v>755</v>
      </c>
      <c r="B1428" t="s">
        <v>6</v>
      </c>
      <c r="C1428" t="str">
        <f>_xlfn.XLOOKUP(tbl_OrderProduct[[#This Row],[ProductID]],tbl_Product[ProductID],tbl_Product[Category])</f>
        <v>Adventure</v>
      </c>
      <c r="D1428">
        <v>2</v>
      </c>
      <c r="E1428" s="3">
        <f>_xlfn.XLOOKUP(tbl_OrderProduct[[#This Row],[ProductID]],tbl_Product[ProductID],tbl_Product[ListPrice])*tbl_OrderProduct[[#This Row],[Quantity]]</f>
        <v>34</v>
      </c>
      <c r="F1428">
        <f>_xlfn.XLOOKUP(tbl_OrderProduct[[#This Row],[OrderID]],tbl_Order[OrderID],tbl_Order[Order Year])</f>
        <v>2019</v>
      </c>
      <c r="G1428" t="str">
        <f>_xlfn.XLOOKUP(tbl_OrderProduct[[#This Row],[OrderID]],tbl_Order[OrderID],tbl_Order[Order Month Name])</f>
        <v>Jun</v>
      </c>
      <c r="H1428" t="str">
        <f>_xlfn.XLOOKUP(tbl_OrderProduct[[#This Row],[ProductID]],tbl_Product[ProductID],tbl_Product[ProductName])</f>
        <v>Pivot &amp; Paper</v>
      </c>
      <c r="I1428" t="str">
        <f>_xlfn.XLOOKUP(tbl_OrderProduct[[#This Row],[OrderID]],tbl_Order[OrderID],tbl_Order[CustomerID])</f>
        <v>CUST1095</v>
      </c>
    </row>
    <row r="1429" spans="1:9" x14ac:dyDescent="0.4">
      <c r="A1429" t="s">
        <v>756</v>
      </c>
      <c r="B1429" t="s">
        <v>148</v>
      </c>
      <c r="C1429" t="str">
        <f>_xlfn.XLOOKUP(tbl_OrderProduct[[#This Row],[ProductID]],tbl_Product[ProductID],tbl_Product[Category])</f>
        <v>Strategy</v>
      </c>
      <c r="D1429">
        <v>1</v>
      </c>
      <c r="E1429" s="3">
        <f>_xlfn.XLOOKUP(tbl_OrderProduct[[#This Row],[ProductID]],tbl_Product[ProductID],tbl_Product[ListPrice])*tbl_OrderProduct[[#This Row],[Quantity]]</f>
        <v>20.49</v>
      </c>
      <c r="F1429">
        <f>_xlfn.XLOOKUP(tbl_OrderProduct[[#This Row],[OrderID]],tbl_Order[OrderID],tbl_Order[Order Year])</f>
        <v>2019</v>
      </c>
      <c r="G1429" t="str">
        <f>_xlfn.XLOOKUP(tbl_OrderProduct[[#This Row],[OrderID]],tbl_Order[OrderID],tbl_Order[Order Month Name])</f>
        <v>Jun</v>
      </c>
      <c r="H1429" t="str">
        <f>_xlfn.XLOOKUP(tbl_OrderProduct[[#This Row],[ProductID]],tbl_Product[ProductID],tbl_Product[ProductName])</f>
        <v>Cashflow Cascadia</v>
      </c>
      <c r="I1429" t="str">
        <f>_xlfn.XLOOKUP(tbl_OrderProduct[[#This Row],[OrderID]],tbl_Order[OrderID],tbl_Order[CustomerID])</f>
        <v>CUST0583</v>
      </c>
    </row>
    <row r="1430" spans="1:9" x14ac:dyDescent="0.4">
      <c r="A1430" t="s">
        <v>756</v>
      </c>
      <c r="B1430" t="s">
        <v>142</v>
      </c>
      <c r="C1430" t="str">
        <f>_xlfn.XLOOKUP(tbl_OrderProduct[[#This Row],[ProductID]],tbl_Product[ProductID],tbl_Product[Category])</f>
        <v>Classic</v>
      </c>
      <c r="D1430">
        <v>1</v>
      </c>
      <c r="E1430" s="3">
        <f>_xlfn.XLOOKUP(tbl_OrderProduct[[#This Row],[ProductID]],tbl_Product[ProductID],tbl_Product[ListPrice])*tbl_OrderProduct[[#This Row],[Quantity]]</f>
        <v>49.49</v>
      </c>
      <c r="F1430">
        <f>_xlfn.XLOOKUP(tbl_OrderProduct[[#This Row],[OrderID]],tbl_Order[OrderID],tbl_Order[Order Year])</f>
        <v>2019</v>
      </c>
      <c r="G1430" t="str">
        <f>_xlfn.XLOOKUP(tbl_OrderProduct[[#This Row],[OrderID]],tbl_Order[OrderID],tbl_Order[Order Month Name])</f>
        <v>Jun</v>
      </c>
      <c r="H1430" t="str">
        <f>_xlfn.XLOOKUP(tbl_OrderProduct[[#This Row],[ProductID]],tbl_Product[ProductID],tbl_Product[ProductName])</f>
        <v>Don't Wake the Stakeholders</v>
      </c>
      <c r="I1430" t="str">
        <f>_xlfn.XLOOKUP(tbl_OrderProduct[[#This Row],[OrderID]],tbl_Order[OrderID],tbl_Order[CustomerID])</f>
        <v>CUST0583</v>
      </c>
    </row>
    <row r="1431" spans="1:9" x14ac:dyDescent="0.4">
      <c r="A1431" t="s">
        <v>756</v>
      </c>
      <c r="B1431" t="s">
        <v>6</v>
      </c>
      <c r="C1431" t="str">
        <f>_xlfn.XLOOKUP(tbl_OrderProduct[[#This Row],[ProductID]],tbl_Product[ProductID],tbl_Product[Category])</f>
        <v>Adventure</v>
      </c>
      <c r="D1431">
        <v>1</v>
      </c>
      <c r="E1431" s="3">
        <f>_xlfn.XLOOKUP(tbl_OrderProduct[[#This Row],[ProductID]],tbl_Product[ProductID],tbl_Product[ListPrice])*tbl_OrderProduct[[#This Row],[Quantity]]</f>
        <v>17</v>
      </c>
      <c r="F1431">
        <f>_xlfn.XLOOKUP(tbl_OrderProduct[[#This Row],[OrderID]],tbl_Order[OrderID],tbl_Order[Order Year])</f>
        <v>2019</v>
      </c>
      <c r="G1431" t="str">
        <f>_xlfn.XLOOKUP(tbl_OrderProduct[[#This Row],[OrderID]],tbl_Order[OrderID],tbl_Order[Order Month Name])</f>
        <v>Jun</v>
      </c>
      <c r="H1431" t="str">
        <f>_xlfn.XLOOKUP(tbl_OrderProduct[[#This Row],[ProductID]],tbl_Product[ProductID],tbl_Product[ProductName])</f>
        <v>Pivot &amp; Paper</v>
      </c>
      <c r="I1431" t="str">
        <f>_xlfn.XLOOKUP(tbl_OrderProduct[[#This Row],[OrderID]],tbl_Order[OrderID],tbl_Order[CustomerID])</f>
        <v>CUST0583</v>
      </c>
    </row>
    <row r="1432" spans="1:9" x14ac:dyDescent="0.4">
      <c r="A1432" t="s">
        <v>756</v>
      </c>
      <c r="B1432" t="s">
        <v>9</v>
      </c>
      <c r="C1432" t="str">
        <f>_xlfn.XLOOKUP(tbl_OrderProduct[[#This Row],[ProductID]],tbl_Product[ProductID],tbl_Product[Category])</f>
        <v>Strategy</v>
      </c>
      <c r="D1432">
        <v>1</v>
      </c>
      <c r="E1432" s="3">
        <f>_xlfn.XLOOKUP(tbl_OrderProduct[[#This Row],[ProductID]],tbl_Product[ProductID],tbl_Product[ListPrice])*tbl_OrderProduct[[#This Row],[Quantity]]</f>
        <v>73.95</v>
      </c>
      <c r="F1432">
        <f>_xlfn.XLOOKUP(tbl_OrderProduct[[#This Row],[OrderID]],tbl_Order[OrderID],tbl_Order[Order Year])</f>
        <v>2019</v>
      </c>
      <c r="G1432" t="str">
        <f>_xlfn.XLOOKUP(tbl_OrderProduct[[#This Row],[OrderID]],tbl_Order[OrderID],tbl_Order[Order Month Name])</f>
        <v>Jun</v>
      </c>
      <c r="H1432" t="str">
        <f>_xlfn.XLOOKUP(tbl_OrderProduct[[#This Row],[ProductID]],tbl_Product[ProductID],tbl_Product[ProductName])</f>
        <v>Tiny Epic Formulas</v>
      </c>
      <c r="I1432" t="str">
        <f>_xlfn.XLOOKUP(tbl_OrderProduct[[#This Row],[OrderID]],tbl_Order[OrderID],tbl_Order[CustomerID])</f>
        <v>CUST0583</v>
      </c>
    </row>
    <row r="1433" spans="1:9" x14ac:dyDescent="0.4">
      <c r="A1433" t="s">
        <v>757</v>
      </c>
      <c r="B1433" t="s">
        <v>150</v>
      </c>
      <c r="C1433" t="str">
        <f>_xlfn.XLOOKUP(tbl_OrderProduct[[#This Row],[ProductID]],tbl_Product[ProductID],tbl_Product[Category])</f>
        <v>Party</v>
      </c>
      <c r="D1433">
        <v>1</v>
      </c>
      <c r="E1433" s="3">
        <f>_xlfn.XLOOKUP(tbl_OrderProduct[[#This Row],[ProductID]],tbl_Product[ProductID],tbl_Product[ListPrice])*tbl_OrderProduct[[#This Row],[Quantity]]</f>
        <v>35</v>
      </c>
      <c r="F1433">
        <f>_xlfn.XLOOKUP(tbl_OrderProduct[[#This Row],[OrderID]],tbl_Order[OrderID],tbl_Order[Order Year])</f>
        <v>2019</v>
      </c>
      <c r="G1433" t="str">
        <f>_xlfn.XLOOKUP(tbl_OrderProduct[[#This Row],[OrderID]],tbl_Order[OrderID],tbl_Order[Order Month Name])</f>
        <v>Jun</v>
      </c>
      <c r="H1433" t="str">
        <f>_xlfn.XLOOKUP(tbl_OrderProduct[[#This Row],[ProductID]],tbl_Product[ProductID],tbl_Product[ProductName])</f>
        <v>Data: The Resistance</v>
      </c>
      <c r="I1433" t="str">
        <f>_xlfn.XLOOKUP(tbl_OrderProduct[[#This Row],[OrderID]],tbl_Order[OrderID],tbl_Order[CustomerID])</f>
        <v>CUST0126</v>
      </c>
    </row>
    <row r="1434" spans="1:9" x14ac:dyDescent="0.4">
      <c r="A1434" t="s">
        <v>757</v>
      </c>
      <c r="B1434" t="s">
        <v>148</v>
      </c>
      <c r="C1434" t="str">
        <f>_xlfn.XLOOKUP(tbl_OrderProduct[[#This Row],[ProductID]],tbl_Product[ProductID],tbl_Product[Category])</f>
        <v>Strategy</v>
      </c>
      <c r="D1434">
        <v>1</v>
      </c>
      <c r="E1434" s="3">
        <f>_xlfn.XLOOKUP(tbl_OrderProduct[[#This Row],[ProductID]],tbl_Product[ProductID],tbl_Product[ListPrice])*tbl_OrderProduct[[#This Row],[Quantity]]</f>
        <v>20.49</v>
      </c>
      <c r="F1434">
        <f>_xlfn.XLOOKUP(tbl_OrderProduct[[#This Row],[OrderID]],tbl_Order[OrderID],tbl_Order[Order Year])</f>
        <v>2019</v>
      </c>
      <c r="G1434" t="str">
        <f>_xlfn.XLOOKUP(tbl_OrderProduct[[#This Row],[OrderID]],tbl_Order[OrderID],tbl_Order[Order Month Name])</f>
        <v>Jun</v>
      </c>
      <c r="H1434" t="str">
        <f>_xlfn.XLOOKUP(tbl_OrderProduct[[#This Row],[ProductID]],tbl_Product[ProductID],tbl_Product[ProductName])</f>
        <v>Cashflow Cascadia</v>
      </c>
      <c r="I1434" t="str">
        <f>_xlfn.XLOOKUP(tbl_OrderProduct[[#This Row],[OrderID]],tbl_Order[OrderID],tbl_Order[CustomerID])</f>
        <v>CUST0126</v>
      </c>
    </row>
    <row r="1435" spans="1:9" x14ac:dyDescent="0.4">
      <c r="A1435" t="s">
        <v>757</v>
      </c>
      <c r="B1435" t="s">
        <v>162</v>
      </c>
      <c r="C1435" t="str">
        <f>_xlfn.XLOOKUP(tbl_OrderProduct[[#This Row],[ProductID]],tbl_Product[ProductID],tbl_Product[Category])</f>
        <v>Strategy</v>
      </c>
      <c r="D1435">
        <v>1</v>
      </c>
      <c r="E1435" s="3">
        <f>_xlfn.XLOOKUP(tbl_OrderProduct[[#This Row],[ProductID]],tbl_Product[ProductID],tbl_Product[ListPrice])*tbl_OrderProduct[[#This Row],[Quantity]]</f>
        <v>17.5</v>
      </c>
      <c r="F1435">
        <f>_xlfn.XLOOKUP(tbl_OrderProduct[[#This Row],[OrderID]],tbl_Order[OrderID],tbl_Order[Order Year])</f>
        <v>2019</v>
      </c>
      <c r="G1435" t="str">
        <f>_xlfn.XLOOKUP(tbl_OrderProduct[[#This Row],[OrderID]],tbl_Order[OrderID],tbl_Order[Order Month Name])</f>
        <v>Jun</v>
      </c>
      <c r="H1435" t="str">
        <f>_xlfn.XLOOKUP(tbl_OrderProduct[[#This Row],[ProductID]],tbl_Product[ProductID],tbl_Product[ProductName])</f>
        <v>Spreadsheet Legacy</v>
      </c>
      <c r="I1435" t="str">
        <f>_xlfn.XLOOKUP(tbl_OrderProduct[[#This Row],[OrderID]],tbl_Order[OrderID],tbl_Order[CustomerID])</f>
        <v>CUST0126</v>
      </c>
    </row>
    <row r="1436" spans="1:9" x14ac:dyDescent="0.4">
      <c r="A1436" t="s">
        <v>757</v>
      </c>
      <c r="B1436" t="s">
        <v>157</v>
      </c>
      <c r="C1436" t="str">
        <f>_xlfn.XLOOKUP(tbl_OrderProduct[[#This Row],[ProductID]],tbl_Product[ProductID],tbl_Product[Category])</f>
        <v>Strategy</v>
      </c>
      <c r="D1436">
        <v>2</v>
      </c>
      <c r="E1436" s="3">
        <f>_xlfn.XLOOKUP(tbl_OrderProduct[[#This Row],[ProductID]],tbl_Product[ProductID],tbl_Product[ListPrice])*tbl_OrderProduct[[#This Row],[Quantity]]</f>
        <v>94</v>
      </c>
      <c r="F1436">
        <f>_xlfn.XLOOKUP(tbl_OrderProduct[[#This Row],[OrderID]],tbl_Order[OrderID],tbl_Order[Order Year])</f>
        <v>2019</v>
      </c>
      <c r="G1436" t="str">
        <f>_xlfn.XLOOKUP(tbl_OrderProduct[[#This Row],[OrderID]],tbl_Order[OrderID],tbl_Order[Order Month Name])</f>
        <v>Jun</v>
      </c>
      <c r="H1436" t="str">
        <f>_xlfn.XLOOKUP(tbl_OrderProduct[[#This Row],[ProductID]],tbl_Product[ProductID],tbl_Product[ProductName])</f>
        <v>A Dasboard Contrived</v>
      </c>
      <c r="I1436" t="str">
        <f>_xlfn.XLOOKUP(tbl_OrderProduct[[#This Row],[OrderID]],tbl_Order[OrderID],tbl_Order[CustomerID])</f>
        <v>CUST0126</v>
      </c>
    </row>
    <row r="1437" spans="1:9" x14ac:dyDescent="0.4">
      <c r="A1437" t="s">
        <v>757</v>
      </c>
      <c r="B1437" t="s">
        <v>154</v>
      </c>
      <c r="C1437" t="str">
        <f>_xlfn.XLOOKUP(tbl_OrderProduct[[#This Row],[ProductID]],tbl_Product[ProductID],tbl_Product[Category])</f>
        <v>Strategy</v>
      </c>
      <c r="D1437">
        <v>1</v>
      </c>
      <c r="E1437" s="3">
        <f>_xlfn.XLOOKUP(tbl_OrderProduct[[#This Row],[ProductID]],tbl_Product[ProductID],tbl_Product[ListPrice])*tbl_OrderProduct[[#This Row],[Quantity]]</f>
        <v>31</v>
      </c>
      <c r="F1437">
        <f>_xlfn.XLOOKUP(tbl_OrderProduct[[#This Row],[OrderID]],tbl_Order[OrderID],tbl_Order[Order Year])</f>
        <v>2019</v>
      </c>
      <c r="G1437" t="str">
        <f>_xlfn.XLOOKUP(tbl_OrderProduct[[#This Row],[OrderID]],tbl_Order[OrderID],tbl_Order[Order Month Name])</f>
        <v>Jun</v>
      </c>
      <c r="H1437" t="str">
        <f>_xlfn.XLOOKUP(tbl_OrderProduct[[#This Row],[ProductID]],tbl_Product[ProductID],tbl_Product[ProductName])</f>
        <v>Roll for Regression</v>
      </c>
      <c r="I1437" t="str">
        <f>_xlfn.XLOOKUP(tbl_OrderProduct[[#This Row],[OrderID]],tbl_Order[OrderID],tbl_Order[CustomerID])</f>
        <v>CUST0126</v>
      </c>
    </row>
    <row r="1438" spans="1:9" x14ac:dyDescent="0.4">
      <c r="A1438" t="s">
        <v>758</v>
      </c>
      <c r="B1438" t="s">
        <v>153</v>
      </c>
      <c r="C1438" t="str">
        <f>_xlfn.XLOOKUP(tbl_OrderProduct[[#This Row],[ProductID]],tbl_Product[ProductID],tbl_Product[Category])</f>
        <v>Strategy</v>
      </c>
      <c r="D1438">
        <v>1</v>
      </c>
      <c r="E1438" s="3">
        <f>_xlfn.XLOOKUP(tbl_OrderProduct[[#This Row],[ProductID]],tbl_Product[ProductID],tbl_Product[ListPrice])*tbl_OrderProduct[[#This Row],[Quantity]]</f>
        <v>37.950000000000003</v>
      </c>
      <c r="F1438">
        <f>_xlfn.XLOOKUP(tbl_OrderProduct[[#This Row],[OrderID]],tbl_Order[OrderID],tbl_Order[Order Year])</f>
        <v>2019</v>
      </c>
      <c r="G1438" t="str">
        <f>_xlfn.XLOOKUP(tbl_OrderProduct[[#This Row],[OrderID]],tbl_Order[OrderID],tbl_Order[Order Month Name])</f>
        <v>Jun</v>
      </c>
      <c r="H1438" t="str">
        <f>_xlfn.XLOOKUP(tbl_OrderProduct[[#This Row],[ProductID]],tbl_Product[ProductID],tbl_Product[ProductName])</f>
        <v>Sheetstorm</v>
      </c>
      <c r="I1438" t="str">
        <f>_xlfn.XLOOKUP(tbl_OrderProduct[[#This Row],[OrderID]],tbl_Order[OrderID],tbl_Order[CustomerID])</f>
        <v>CUST0408</v>
      </c>
    </row>
    <row r="1439" spans="1:9" x14ac:dyDescent="0.4">
      <c r="A1439" t="s">
        <v>758</v>
      </c>
      <c r="B1439" t="s">
        <v>10</v>
      </c>
      <c r="C1439" t="str">
        <f>_xlfn.XLOOKUP(tbl_OrderProduct[[#This Row],[ProductID]],tbl_Product[ProductID],tbl_Product[Category])</f>
        <v>Party</v>
      </c>
      <c r="D1439">
        <v>1</v>
      </c>
      <c r="E1439" s="3">
        <f>_xlfn.XLOOKUP(tbl_OrderProduct[[#This Row],[ProductID]],tbl_Product[ProductID],tbl_Product[ListPrice])*tbl_OrderProduct[[#This Row],[Quantity]]</f>
        <v>49</v>
      </c>
      <c r="F1439">
        <f>_xlfn.XLOOKUP(tbl_OrderProduct[[#This Row],[OrderID]],tbl_Order[OrderID],tbl_Order[Order Year])</f>
        <v>2019</v>
      </c>
      <c r="G1439" t="str">
        <f>_xlfn.XLOOKUP(tbl_OrderProduct[[#This Row],[OrderID]],tbl_Order[OrderID],tbl_Order[Order Month Name])</f>
        <v>Jun</v>
      </c>
      <c r="H1439" t="str">
        <f>_xlfn.XLOOKUP(tbl_OrderProduct[[#This Row],[ProductID]],tbl_Product[ProductID],tbl_Product[ProductName])</f>
        <v>Pivot or Perish</v>
      </c>
      <c r="I1439" t="str">
        <f>_xlfn.XLOOKUP(tbl_OrderProduct[[#This Row],[OrderID]],tbl_Order[OrderID],tbl_Order[CustomerID])</f>
        <v>CUST0408</v>
      </c>
    </row>
    <row r="1440" spans="1:9" x14ac:dyDescent="0.4">
      <c r="A1440" t="s">
        <v>758</v>
      </c>
      <c r="B1440" t="s">
        <v>134</v>
      </c>
      <c r="C1440" t="str">
        <f>_xlfn.XLOOKUP(tbl_OrderProduct[[#This Row],[ProductID]],tbl_Product[ProductID],tbl_Product[Category])</f>
        <v>Co-op</v>
      </c>
      <c r="D1440">
        <v>1</v>
      </c>
      <c r="E1440" s="3">
        <f>_xlfn.XLOOKUP(tbl_OrderProduct[[#This Row],[ProductID]],tbl_Product[ProductID],tbl_Product[ListPrice])*tbl_OrderProduct[[#This Row],[Quantity]]</f>
        <v>33.5</v>
      </c>
      <c r="F1440">
        <f>_xlfn.XLOOKUP(tbl_OrderProduct[[#This Row],[OrderID]],tbl_Order[OrderID],tbl_Order[Order Year])</f>
        <v>2019</v>
      </c>
      <c r="G1440" t="str">
        <f>_xlfn.XLOOKUP(tbl_OrderProduct[[#This Row],[OrderID]],tbl_Order[OrderID],tbl_Order[Order Month Name])</f>
        <v>Jun</v>
      </c>
      <c r="H1440" t="str">
        <f>_xlfn.XLOOKUP(tbl_OrderProduct[[#This Row],[ProductID]],tbl_Product[ProductID],tbl_Product[ProductName])</f>
        <v>The Spill: Data Breach</v>
      </c>
      <c r="I1440" t="str">
        <f>_xlfn.XLOOKUP(tbl_OrderProduct[[#This Row],[OrderID]],tbl_Order[OrderID],tbl_Order[CustomerID])</f>
        <v>CUST0408</v>
      </c>
    </row>
    <row r="1441" spans="1:9" x14ac:dyDescent="0.4">
      <c r="A1441" t="s">
        <v>759</v>
      </c>
      <c r="B1441" t="s">
        <v>5</v>
      </c>
      <c r="C1441" t="str">
        <f>_xlfn.XLOOKUP(tbl_OrderProduct[[#This Row],[ProductID]],tbl_Product[ProductID],tbl_Product[Category])</f>
        <v>Strategy</v>
      </c>
      <c r="D1441">
        <v>1</v>
      </c>
      <c r="E1441" s="3">
        <f>_xlfn.XLOOKUP(tbl_OrderProduct[[#This Row],[ProductID]],tbl_Product[ProductID],tbl_Product[ListPrice])*tbl_OrderProduct[[#This Row],[Quantity]]</f>
        <v>49.95</v>
      </c>
      <c r="F1441">
        <f>_xlfn.XLOOKUP(tbl_OrderProduct[[#This Row],[OrderID]],tbl_Order[OrderID],tbl_Order[Order Year])</f>
        <v>2019</v>
      </c>
      <c r="G1441" t="str">
        <f>_xlfn.XLOOKUP(tbl_OrderProduct[[#This Row],[OrderID]],tbl_Order[OrderID],tbl_Order[Order Month Name])</f>
        <v>Jun</v>
      </c>
      <c r="H1441" t="str">
        <f>_xlfn.XLOOKUP(tbl_OrderProduct[[#This Row],[ProductID]],tbl_Product[ProductID],tbl_Product[ProductName])</f>
        <v>Power B.I. the Board Game</v>
      </c>
      <c r="I1441" t="str">
        <f>_xlfn.XLOOKUP(tbl_OrderProduct[[#This Row],[OrderID]],tbl_Order[OrderID],tbl_Order[CustomerID])</f>
        <v>CUST1217</v>
      </c>
    </row>
    <row r="1442" spans="1:9" x14ac:dyDescent="0.4">
      <c r="A1442" t="s">
        <v>759</v>
      </c>
      <c r="B1442" t="s">
        <v>146</v>
      </c>
      <c r="C1442" t="str">
        <f>_xlfn.XLOOKUP(tbl_OrderProduct[[#This Row],[ProductID]],tbl_Product[ProductID],tbl_Product[Category])</f>
        <v>Strategy</v>
      </c>
      <c r="D1442">
        <v>1</v>
      </c>
      <c r="E1442" s="3">
        <f>_xlfn.XLOOKUP(tbl_OrderProduct[[#This Row],[ProductID]],tbl_Product[ProductID],tbl_Product[ListPrice])*tbl_OrderProduct[[#This Row],[Quantity]]</f>
        <v>49.49</v>
      </c>
      <c r="F1442">
        <f>_xlfn.XLOOKUP(tbl_OrderProduct[[#This Row],[OrderID]],tbl_Order[OrderID],tbl_Order[Order Year])</f>
        <v>2019</v>
      </c>
      <c r="G1442" t="str">
        <f>_xlfn.XLOOKUP(tbl_OrderProduct[[#This Row],[OrderID]],tbl_Order[OrderID],tbl_Order[Order Month Name])</f>
        <v>Jun</v>
      </c>
      <c r="H1442" t="str">
        <f>_xlfn.XLOOKUP(tbl_OrderProduct[[#This Row],[ProductID]],tbl_Product[ProductID],tbl_Product[ProductName])</f>
        <v>Terraforming Tableau</v>
      </c>
      <c r="I1442" t="str">
        <f>_xlfn.XLOOKUP(tbl_OrderProduct[[#This Row],[OrderID]],tbl_Order[OrderID],tbl_Order[CustomerID])</f>
        <v>CUST1217</v>
      </c>
    </row>
    <row r="1443" spans="1:9" x14ac:dyDescent="0.4">
      <c r="A1443" t="s">
        <v>759</v>
      </c>
      <c r="B1443" t="s">
        <v>3</v>
      </c>
      <c r="C1443" t="str">
        <f>_xlfn.XLOOKUP(tbl_OrderProduct[[#This Row],[ProductID]],tbl_Product[ProductID],tbl_Product[Category])</f>
        <v>Co-op</v>
      </c>
      <c r="D1443">
        <v>1</v>
      </c>
      <c r="E1443" s="3">
        <f>_xlfn.XLOOKUP(tbl_OrderProduct[[#This Row],[ProductID]],tbl_Product[ProductID],tbl_Product[ListPrice])*tbl_OrderProduct[[#This Row],[Quantity]]</f>
        <v>34.950000000000003</v>
      </c>
      <c r="F1443">
        <f>_xlfn.XLOOKUP(tbl_OrderProduct[[#This Row],[OrderID]],tbl_Order[OrderID],tbl_Order[Order Year])</f>
        <v>2019</v>
      </c>
      <c r="G1443" t="str">
        <f>_xlfn.XLOOKUP(tbl_OrderProduct[[#This Row],[OrderID]],tbl_Order[OrderID],tbl_Order[Order Month Name])</f>
        <v>Jun</v>
      </c>
      <c r="H1443" t="str">
        <f>_xlfn.XLOOKUP(tbl_OrderProduct[[#This Row],[ProductID]],tbl_Product[ProductID],tbl_Product[ProductName])</f>
        <v>Pivot Panic!</v>
      </c>
      <c r="I1443" t="str">
        <f>_xlfn.XLOOKUP(tbl_OrderProduct[[#This Row],[OrderID]],tbl_Order[OrderID],tbl_Order[CustomerID])</f>
        <v>CUST1217</v>
      </c>
    </row>
    <row r="1444" spans="1:9" x14ac:dyDescent="0.4">
      <c r="A1444" t="s">
        <v>759</v>
      </c>
      <c r="B1444" t="s">
        <v>4</v>
      </c>
      <c r="C1444" t="str">
        <f>_xlfn.XLOOKUP(tbl_OrderProduct[[#This Row],[ProductID]],tbl_Product[ProductID],tbl_Product[Category])</f>
        <v>Strategy</v>
      </c>
      <c r="D1444">
        <v>1</v>
      </c>
      <c r="E1444" s="3">
        <f>_xlfn.XLOOKUP(tbl_OrderProduct[[#This Row],[ProductID]],tbl_Product[ProductID],tbl_Product[ListPrice])*tbl_OrderProduct[[#This Row],[Quantity]]</f>
        <v>34.99</v>
      </c>
      <c r="F1444">
        <f>_xlfn.XLOOKUP(tbl_OrderProduct[[#This Row],[OrderID]],tbl_Order[OrderID],tbl_Order[Order Year])</f>
        <v>2019</v>
      </c>
      <c r="G1444" t="str">
        <f>_xlfn.XLOOKUP(tbl_OrderProduct[[#This Row],[OrderID]],tbl_Order[OrderID],tbl_Order[Order Month Name])</f>
        <v>Jun</v>
      </c>
      <c r="H1444" t="str">
        <f>_xlfn.XLOOKUP(tbl_OrderProduct[[#This Row],[ProductID]],tbl_Product[ProductID],tbl_Product[ProductName])</f>
        <v>Root Cause Analysis</v>
      </c>
      <c r="I1444" t="str">
        <f>_xlfn.XLOOKUP(tbl_OrderProduct[[#This Row],[OrderID]],tbl_Order[OrderID],tbl_Order[CustomerID])</f>
        <v>CUST1217</v>
      </c>
    </row>
    <row r="1445" spans="1:9" x14ac:dyDescent="0.4">
      <c r="A1445" t="s">
        <v>760</v>
      </c>
      <c r="B1445" t="s">
        <v>133</v>
      </c>
      <c r="C1445" t="str">
        <f>_xlfn.XLOOKUP(tbl_OrderProduct[[#This Row],[ProductID]],tbl_Product[ProductID],tbl_Product[Category])</f>
        <v>Adventure</v>
      </c>
      <c r="D1445">
        <v>1</v>
      </c>
      <c r="E1445" s="3">
        <f>_xlfn.XLOOKUP(tbl_OrderProduct[[#This Row],[ProductID]],tbl_Product[ProductID],tbl_Product[ListPrice])*tbl_OrderProduct[[#This Row],[Quantity]]</f>
        <v>23.95</v>
      </c>
      <c r="F1445">
        <f>_xlfn.XLOOKUP(tbl_OrderProduct[[#This Row],[OrderID]],tbl_Order[OrderID],tbl_Order[Order Year])</f>
        <v>2019</v>
      </c>
      <c r="G1445" t="str">
        <f>_xlfn.XLOOKUP(tbl_OrderProduct[[#This Row],[OrderID]],tbl_Order[OrderID],tbl_Order[Order Month Name])</f>
        <v>Jun</v>
      </c>
      <c r="H1445" t="str">
        <f>_xlfn.XLOOKUP(tbl_OrderProduct[[#This Row],[ProductID]],tbl_Product[ProductID],tbl_Product[ProductName])</f>
        <v>DataCraft: Fields &amp; Measures</v>
      </c>
      <c r="I1445" t="str">
        <f>_xlfn.XLOOKUP(tbl_OrderProduct[[#This Row],[OrderID]],tbl_Order[OrderID],tbl_Order[CustomerID])</f>
        <v>CUST0978</v>
      </c>
    </row>
    <row r="1446" spans="1:9" x14ac:dyDescent="0.4">
      <c r="A1446" t="s">
        <v>760</v>
      </c>
      <c r="B1446" t="s">
        <v>161</v>
      </c>
      <c r="C1446" t="str">
        <f>_xlfn.XLOOKUP(tbl_OrderProduct[[#This Row],[ProductID]],tbl_Product[ProductID],tbl_Product[Category])</f>
        <v>Strategy</v>
      </c>
      <c r="D1446">
        <v>1</v>
      </c>
      <c r="E1446" s="3">
        <f>_xlfn.XLOOKUP(tbl_OrderProduct[[#This Row],[ProductID]],tbl_Product[ProductID],tbl_Product[ListPrice])*tbl_OrderProduct[[#This Row],[Quantity]]</f>
        <v>55.95</v>
      </c>
      <c r="F1446">
        <f>_xlfn.XLOOKUP(tbl_OrderProduct[[#This Row],[OrderID]],tbl_Order[OrderID],tbl_Order[Order Year])</f>
        <v>2019</v>
      </c>
      <c r="G1446" t="str">
        <f>_xlfn.XLOOKUP(tbl_OrderProduct[[#This Row],[OrderID]],tbl_Order[OrderID],tbl_Order[Order Month Name])</f>
        <v>Jun</v>
      </c>
      <c r="H1446" t="str">
        <f>_xlfn.XLOOKUP(tbl_OrderProduct[[#This Row],[ProductID]],tbl_Product[ProductID],tbl_Product[ProductName])</f>
        <v>The Quacks of Quarterburg</v>
      </c>
      <c r="I1446" t="str">
        <f>_xlfn.XLOOKUP(tbl_OrderProduct[[#This Row],[OrderID]],tbl_Order[OrderID],tbl_Order[CustomerID])</f>
        <v>CUST0978</v>
      </c>
    </row>
    <row r="1447" spans="1:9" x14ac:dyDescent="0.4">
      <c r="A1447" t="s">
        <v>760</v>
      </c>
      <c r="B1447" t="s">
        <v>163</v>
      </c>
      <c r="C1447" t="str">
        <f>_xlfn.XLOOKUP(tbl_OrderProduct[[#This Row],[ProductID]],tbl_Product[ProductID],tbl_Product[Category])</f>
        <v>Party</v>
      </c>
      <c r="D1447">
        <v>3</v>
      </c>
      <c r="E1447" s="3">
        <f>_xlfn.XLOOKUP(tbl_OrderProduct[[#This Row],[ProductID]],tbl_Product[ProductID],tbl_Product[ListPrice])*tbl_OrderProduct[[#This Row],[Quantity]]</f>
        <v>114</v>
      </c>
      <c r="F1447">
        <f>_xlfn.XLOOKUP(tbl_OrderProduct[[#This Row],[OrderID]],tbl_Order[OrderID],tbl_Order[Order Year])</f>
        <v>2019</v>
      </c>
      <c r="G1447" t="str">
        <f>_xlfn.XLOOKUP(tbl_OrderProduct[[#This Row],[OrderID]],tbl_Order[OrderID],tbl_Order[Order Month Name])</f>
        <v>Jun</v>
      </c>
      <c r="H1447" t="str">
        <f>_xlfn.XLOOKUP(tbl_OrderProduct[[#This Row],[ProductID]],tbl_Product[ProductID],tbl_Product[ProductName])</f>
        <v>Charts Against Humanity</v>
      </c>
      <c r="I1447" t="str">
        <f>_xlfn.XLOOKUP(tbl_OrderProduct[[#This Row],[OrderID]],tbl_Order[OrderID],tbl_Order[CustomerID])</f>
        <v>CUST0978</v>
      </c>
    </row>
    <row r="1448" spans="1:9" x14ac:dyDescent="0.4">
      <c r="A1448" t="s">
        <v>761</v>
      </c>
      <c r="B1448" t="s">
        <v>3</v>
      </c>
      <c r="C1448" t="str">
        <f>_xlfn.XLOOKUP(tbl_OrderProduct[[#This Row],[ProductID]],tbl_Product[ProductID],tbl_Product[Category])</f>
        <v>Co-op</v>
      </c>
      <c r="D1448">
        <v>1</v>
      </c>
      <c r="E1448" s="3">
        <f>_xlfn.XLOOKUP(tbl_OrderProduct[[#This Row],[ProductID]],tbl_Product[ProductID],tbl_Product[ListPrice])*tbl_OrderProduct[[#This Row],[Quantity]]</f>
        <v>34.950000000000003</v>
      </c>
      <c r="F1448">
        <f>_xlfn.XLOOKUP(tbl_OrderProduct[[#This Row],[OrderID]],tbl_Order[OrderID],tbl_Order[Order Year])</f>
        <v>2019</v>
      </c>
      <c r="G1448" t="str">
        <f>_xlfn.XLOOKUP(tbl_OrderProduct[[#This Row],[OrderID]],tbl_Order[OrderID],tbl_Order[Order Month Name])</f>
        <v>Jun</v>
      </c>
      <c r="H1448" t="str">
        <f>_xlfn.XLOOKUP(tbl_OrderProduct[[#This Row],[ProductID]],tbl_Product[ProductID],tbl_Product[ProductName])</f>
        <v>Pivot Panic!</v>
      </c>
      <c r="I1448" t="str">
        <f>_xlfn.XLOOKUP(tbl_OrderProduct[[#This Row],[OrderID]],tbl_Order[OrderID],tbl_Order[CustomerID])</f>
        <v>CUST0914</v>
      </c>
    </row>
    <row r="1449" spans="1:9" x14ac:dyDescent="0.4">
      <c r="A1449" t="s">
        <v>762</v>
      </c>
      <c r="B1449" t="s">
        <v>158</v>
      </c>
      <c r="C1449" t="str">
        <f>_xlfn.XLOOKUP(tbl_OrderProduct[[#This Row],[ProductID]],tbl_Product[ProductID],tbl_Product[Category])</f>
        <v>Classic</v>
      </c>
      <c r="D1449">
        <v>1</v>
      </c>
      <c r="E1449" s="3">
        <f>_xlfn.XLOOKUP(tbl_OrderProduct[[#This Row],[ProductID]],tbl_Product[ProductID],tbl_Product[ListPrice])*tbl_OrderProduct[[#This Row],[Quantity]]</f>
        <v>45</v>
      </c>
      <c r="F1449">
        <f>_xlfn.XLOOKUP(tbl_OrderProduct[[#This Row],[OrderID]],tbl_Order[OrderID],tbl_Order[Order Year])</f>
        <v>2019</v>
      </c>
      <c r="G1449" t="str">
        <f>_xlfn.XLOOKUP(tbl_OrderProduct[[#This Row],[OrderID]],tbl_Order[OrderID],tbl_Order[Order Month Name])</f>
        <v>Jun</v>
      </c>
      <c r="H1449" t="str">
        <f>_xlfn.XLOOKUP(tbl_OrderProduct[[#This Row],[ProductID]],tbl_Product[ProductID],tbl_Product[ProductName])</f>
        <v>Carcassone: Financial Quarters</v>
      </c>
      <c r="I1449" t="str">
        <f>_xlfn.XLOOKUP(tbl_OrderProduct[[#This Row],[OrderID]],tbl_Order[OrderID],tbl_Order[CustomerID])</f>
        <v>CUST0554</v>
      </c>
    </row>
    <row r="1450" spans="1:9" x14ac:dyDescent="0.4">
      <c r="A1450" t="s">
        <v>762</v>
      </c>
      <c r="B1450" t="s">
        <v>142</v>
      </c>
      <c r="C1450" t="str">
        <f>_xlfn.XLOOKUP(tbl_OrderProduct[[#This Row],[ProductID]],tbl_Product[ProductID],tbl_Product[Category])</f>
        <v>Classic</v>
      </c>
      <c r="D1450">
        <v>1</v>
      </c>
      <c r="E1450" s="3">
        <f>_xlfn.XLOOKUP(tbl_OrderProduct[[#This Row],[ProductID]],tbl_Product[ProductID],tbl_Product[ListPrice])*tbl_OrderProduct[[#This Row],[Quantity]]</f>
        <v>49.49</v>
      </c>
      <c r="F1450">
        <f>_xlfn.XLOOKUP(tbl_OrderProduct[[#This Row],[OrderID]],tbl_Order[OrderID],tbl_Order[Order Year])</f>
        <v>2019</v>
      </c>
      <c r="G1450" t="str">
        <f>_xlfn.XLOOKUP(tbl_OrderProduct[[#This Row],[OrderID]],tbl_Order[OrderID],tbl_Order[Order Month Name])</f>
        <v>Jun</v>
      </c>
      <c r="H1450" t="str">
        <f>_xlfn.XLOOKUP(tbl_OrderProduct[[#This Row],[ProductID]],tbl_Product[ProductID],tbl_Product[ProductName])</f>
        <v>Don't Wake the Stakeholders</v>
      </c>
      <c r="I1450" t="str">
        <f>_xlfn.XLOOKUP(tbl_OrderProduct[[#This Row],[OrderID]],tbl_Order[OrderID],tbl_Order[CustomerID])</f>
        <v>CUST0554</v>
      </c>
    </row>
    <row r="1451" spans="1:9" x14ac:dyDescent="0.4">
      <c r="A1451" t="s">
        <v>763</v>
      </c>
      <c r="B1451" t="s">
        <v>134</v>
      </c>
      <c r="C1451" t="str">
        <f>_xlfn.XLOOKUP(tbl_OrderProduct[[#This Row],[ProductID]],tbl_Product[ProductID],tbl_Product[Category])</f>
        <v>Co-op</v>
      </c>
      <c r="D1451">
        <v>1</v>
      </c>
      <c r="E1451" s="3">
        <f>_xlfn.XLOOKUP(tbl_OrderProduct[[#This Row],[ProductID]],tbl_Product[ProductID],tbl_Product[ListPrice])*tbl_OrderProduct[[#This Row],[Quantity]]</f>
        <v>33.5</v>
      </c>
      <c r="F1451">
        <f>_xlfn.XLOOKUP(tbl_OrderProduct[[#This Row],[OrderID]],tbl_Order[OrderID],tbl_Order[Order Year])</f>
        <v>2019</v>
      </c>
      <c r="G1451" t="str">
        <f>_xlfn.XLOOKUP(tbl_OrderProduct[[#This Row],[OrderID]],tbl_Order[OrderID],tbl_Order[Order Month Name])</f>
        <v>Jun</v>
      </c>
      <c r="H1451" t="str">
        <f>_xlfn.XLOOKUP(tbl_OrderProduct[[#This Row],[ProductID]],tbl_Product[ProductID],tbl_Product[ProductName])</f>
        <v>The Spill: Data Breach</v>
      </c>
      <c r="I1451" t="str">
        <f>_xlfn.XLOOKUP(tbl_OrderProduct[[#This Row],[OrderID]],tbl_Order[OrderID],tbl_Order[CustomerID])</f>
        <v>CUST0506</v>
      </c>
    </row>
    <row r="1452" spans="1:9" x14ac:dyDescent="0.4">
      <c r="A1452" t="s">
        <v>763</v>
      </c>
      <c r="B1452" t="s">
        <v>4</v>
      </c>
      <c r="C1452" t="str">
        <f>_xlfn.XLOOKUP(tbl_OrderProduct[[#This Row],[ProductID]],tbl_Product[ProductID],tbl_Product[Category])</f>
        <v>Strategy</v>
      </c>
      <c r="D1452">
        <v>1</v>
      </c>
      <c r="E1452" s="3">
        <f>_xlfn.XLOOKUP(tbl_OrderProduct[[#This Row],[ProductID]],tbl_Product[ProductID],tbl_Product[ListPrice])*tbl_OrderProduct[[#This Row],[Quantity]]</f>
        <v>34.99</v>
      </c>
      <c r="F1452">
        <f>_xlfn.XLOOKUP(tbl_OrderProduct[[#This Row],[OrderID]],tbl_Order[OrderID],tbl_Order[Order Year])</f>
        <v>2019</v>
      </c>
      <c r="G1452" t="str">
        <f>_xlfn.XLOOKUP(tbl_OrderProduct[[#This Row],[OrderID]],tbl_Order[OrderID],tbl_Order[Order Month Name])</f>
        <v>Jun</v>
      </c>
      <c r="H1452" t="str">
        <f>_xlfn.XLOOKUP(tbl_OrderProduct[[#This Row],[ProductID]],tbl_Product[ProductID],tbl_Product[ProductName])</f>
        <v>Root Cause Analysis</v>
      </c>
      <c r="I1452" t="str">
        <f>_xlfn.XLOOKUP(tbl_OrderProduct[[#This Row],[OrderID]],tbl_Order[OrderID],tbl_Order[CustomerID])</f>
        <v>CUST0506</v>
      </c>
    </row>
    <row r="1453" spans="1:9" x14ac:dyDescent="0.4">
      <c r="A1453" t="s">
        <v>764</v>
      </c>
      <c r="B1453" t="s">
        <v>154</v>
      </c>
      <c r="C1453" t="str">
        <f>_xlfn.XLOOKUP(tbl_OrderProduct[[#This Row],[ProductID]],tbl_Product[ProductID],tbl_Product[Category])</f>
        <v>Strategy</v>
      </c>
      <c r="D1453">
        <v>1</v>
      </c>
      <c r="E1453" s="3">
        <f>_xlfn.XLOOKUP(tbl_OrderProduct[[#This Row],[ProductID]],tbl_Product[ProductID],tbl_Product[ListPrice])*tbl_OrderProduct[[#This Row],[Quantity]]</f>
        <v>31</v>
      </c>
      <c r="F1453">
        <f>_xlfn.XLOOKUP(tbl_OrderProduct[[#This Row],[OrderID]],tbl_Order[OrderID],tbl_Order[Order Year])</f>
        <v>2019</v>
      </c>
      <c r="G1453" t="str">
        <f>_xlfn.XLOOKUP(tbl_OrderProduct[[#This Row],[OrderID]],tbl_Order[OrderID],tbl_Order[Order Month Name])</f>
        <v>Jun</v>
      </c>
      <c r="H1453" t="str">
        <f>_xlfn.XLOOKUP(tbl_OrderProduct[[#This Row],[ProductID]],tbl_Product[ProductID],tbl_Product[ProductName])</f>
        <v>Roll for Regression</v>
      </c>
      <c r="I1453" t="str">
        <f>_xlfn.XLOOKUP(tbl_OrderProduct[[#This Row],[OrderID]],tbl_Order[OrderID],tbl_Order[CustomerID])</f>
        <v>CUST0530</v>
      </c>
    </row>
    <row r="1454" spans="1:9" x14ac:dyDescent="0.4">
      <c r="A1454" t="s">
        <v>764</v>
      </c>
      <c r="B1454" t="s">
        <v>164</v>
      </c>
      <c r="C1454" t="str">
        <f>_xlfn.XLOOKUP(tbl_OrderProduct[[#This Row],[ProductID]],tbl_Product[ProductID],tbl_Product[Category])</f>
        <v>Strategy</v>
      </c>
      <c r="D1454">
        <v>1</v>
      </c>
      <c r="E1454" s="3">
        <f>_xlfn.XLOOKUP(tbl_OrderProduct[[#This Row],[ProductID]],tbl_Product[ProductID],tbl_Product[ListPrice])*tbl_OrderProduct[[#This Row],[Quantity]]</f>
        <v>29</v>
      </c>
      <c r="F1454">
        <f>_xlfn.XLOOKUP(tbl_OrderProduct[[#This Row],[OrderID]],tbl_Order[OrderID],tbl_Order[Order Year])</f>
        <v>2019</v>
      </c>
      <c r="G1454" t="str">
        <f>_xlfn.XLOOKUP(tbl_OrderProduct[[#This Row],[OrderID]],tbl_Order[OrderID],tbl_Order[Order Month Name])</f>
        <v>Jun</v>
      </c>
      <c r="H1454" t="str">
        <f>_xlfn.XLOOKUP(tbl_OrderProduct[[#This Row],[ProductID]],tbl_Product[ProductID],tbl_Product[ProductName])</f>
        <v>Great Western Lookup</v>
      </c>
      <c r="I1454" t="str">
        <f>_xlfn.XLOOKUP(tbl_OrderProduct[[#This Row],[OrderID]],tbl_Order[OrderID],tbl_Order[CustomerID])</f>
        <v>CUST0530</v>
      </c>
    </row>
    <row r="1455" spans="1:9" x14ac:dyDescent="0.4">
      <c r="A1455" t="s">
        <v>764</v>
      </c>
      <c r="B1455" t="s">
        <v>155</v>
      </c>
      <c r="C1455" t="str">
        <f>_xlfn.XLOOKUP(tbl_OrderProduct[[#This Row],[ProductID]],tbl_Product[ProductID],tbl_Product[Category])</f>
        <v>Strategy</v>
      </c>
      <c r="D1455">
        <v>2</v>
      </c>
      <c r="E1455" s="3">
        <f>_xlfn.XLOOKUP(tbl_OrderProduct[[#This Row],[ProductID]],tbl_Product[ProductID],tbl_Product[ListPrice])*tbl_OrderProduct[[#This Row],[Quantity]]</f>
        <v>54</v>
      </c>
      <c r="F1455">
        <f>_xlfn.XLOOKUP(tbl_OrderProduct[[#This Row],[OrderID]],tbl_Order[OrderID],tbl_Order[Order Year])</f>
        <v>2019</v>
      </c>
      <c r="G1455" t="str">
        <f>_xlfn.XLOOKUP(tbl_OrderProduct[[#This Row],[OrderID]],tbl_Order[OrderID],tbl_Order[Order Month Name])</f>
        <v>Jun</v>
      </c>
      <c r="H1455" t="str">
        <f>_xlfn.XLOOKUP(tbl_OrderProduct[[#This Row],[ProductID]],tbl_Product[ProductID],tbl_Product[ProductName])</f>
        <v>Depreciation Trail</v>
      </c>
      <c r="I1455" t="str">
        <f>_xlfn.XLOOKUP(tbl_OrderProduct[[#This Row],[OrderID]],tbl_Order[OrderID],tbl_Order[CustomerID])</f>
        <v>CUST0530</v>
      </c>
    </row>
    <row r="1456" spans="1:9" x14ac:dyDescent="0.4">
      <c r="A1456" t="s">
        <v>764</v>
      </c>
      <c r="B1456" t="s">
        <v>165</v>
      </c>
      <c r="C1456" t="str">
        <f>_xlfn.XLOOKUP(tbl_OrderProduct[[#This Row],[ProductID]],tbl_Product[ProductID],tbl_Product[Category])</f>
        <v>Party</v>
      </c>
      <c r="D1456">
        <v>1</v>
      </c>
      <c r="E1456" s="3">
        <f>_xlfn.XLOOKUP(tbl_OrderProduct[[#This Row],[ProductID]],tbl_Product[ProductID],tbl_Product[ListPrice])*tbl_OrderProduct[[#This Row],[Quantity]]</f>
        <v>26.49</v>
      </c>
      <c r="F1456">
        <f>_xlfn.XLOOKUP(tbl_OrderProduct[[#This Row],[OrderID]],tbl_Order[OrderID],tbl_Order[Order Year])</f>
        <v>2019</v>
      </c>
      <c r="G1456" t="str">
        <f>_xlfn.XLOOKUP(tbl_OrderProduct[[#This Row],[OrderID]],tbl_Order[OrderID],tbl_Order[Order Month Name])</f>
        <v>Jun</v>
      </c>
      <c r="H1456" t="str">
        <f>_xlfn.XLOOKUP(tbl_OrderProduct[[#This Row],[ProductID]],tbl_Product[ProductID],tbl_Product[ProductName])</f>
        <v>Dashboard Wavelength</v>
      </c>
      <c r="I1456" t="str">
        <f>_xlfn.XLOOKUP(tbl_OrderProduct[[#This Row],[OrderID]],tbl_Order[OrderID],tbl_Order[CustomerID])</f>
        <v>CUST0530</v>
      </c>
    </row>
    <row r="1457" spans="1:9" x14ac:dyDescent="0.4">
      <c r="A1457" t="s">
        <v>765</v>
      </c>
      <c r="B1457" t="s">
        <v>7</v>
      </c>
      <c r="C1457" t="str">
        <f>_xlfn.XLOOKUP(tbl_OrderProduct[[#This Row],[ProductID]],tbl_Product[ProductID],tbl_Product[Category])</f>
        <v>Strategy</v>
      </c>
      <c r="D1457">
        <v>1</v>
      </c>
      <c r="E1457" s="3">
        <f>_xlfn.XLOOKUP(tbl_OrderProduct[[#This Row],[ProductID]],tbl_Product[ProductID],tbl_Product[ListPrice])*tbl_OrderProduct[[#This Row],[Quantity]]</f>
        <v>53</v>
      </c>
      <c r="F1457">
        <f>_xlfn.XLOOKUP(tbl_OrderProduct[[#This Row],[OrderID]],tbl_Order[OrderID],tbl_Order[Order Year])</f>
        <v>2019</v>
      </c>
      <c r="G1457" t="str">
        <f>_xlfn.XLOOKUP(tbl_OrderProduct[[#This Row],[OrderID]],tbl_Order[OrderID],tbl_Order[Order Month Name])</f>
        <v>Jul</v>
      </c>
      <c r="H1457" t="str">
        <f>_xlfn.XLOOKUP(tbl_OrderProduct[[#This Row],[ProductID]],tbl_Product[ProductID],tbl_Product[ProductName])</f>
        <v>Evercell</v>
      </c>
      <c r="I1457" t="str">
        <f>_xlfn.XLOOKUP(tbl_OrderProduct[[#This Row],[OrderID]],tbl_Order[OrderID],tbl_Order[CustomerID])</f>
        <v>CUST0239</v>
      </c>
    </row>
    <row r="1458" spans="1:9" x14ac:dyDescent="0.4">
      <c r="A1458" t="s">
        <v>765</v>
      </c>
      <c r="B1458" t="s">
        <v>9</v>
      </c>
      <c r="C1458" t="str">
        <f>_xlfn.XLOOKUP(tbl_OrderProduct[[#This Row],[ProductID]],tbl_Product[ProductID],tbl_Product[Category])</f>
        <v>Strategy</v>
      </c>
      <c r="D1458">
        <v>1</v>
      </c>
      <c r="E1458" s="3">
        <f>_xlfn.XLOOKUP(tbl_OrderProduct[[#This Row],[ProductID]],tbl_Product[ProductID],tbl_Product[ListPrice])*tbl_OrderProduct[[#This Row],[Quantity]]</f>
        <v>73.95</v>
      </c>
      <c r="F1458">
        <f>_xlfn.XLOOKUP(tbl_OrderProduct[[#This Row],[OrderID]],tbl_Order[OrderID],tbl_Order[Order Year])</f>
        <v>2019</v>
      </c>
      <c r="G1458" t="str">
        <f>_xlfn.XLOOKUP(tbl_OrderProduct[[#This Row],[OrderID]],tbl_Order[OrderID],tbl_Order[Order Month Name])</f>
        <v>Jul</v>
      </c>
      <c r="H1458" t="str">
        <f>_xlfn.XLOOKUP(tbl_OrderProduct[[#This Row],[ProductID]],tbl_Product[ProductID],tbl_Product[ProductName])</f>
        <v>Tiny Epic Formulas</v>
      </c>
      <c r="I1458" t="str">
        <f>_xlfn.XLOOKUP(tbl_OrderProduct[[#This Row],[OrderID]],tbl_Order[OrderID],tbl_Order[CustomerID])</f>
        <v>CUST0239</v>
      </c>
    </row>
    <row r="1459" spans="1:9" x14ac:dyDescent="0.4">
      <c r="A1459" t="s">
        <v>766</v>
      </c>
      <c r="B1459" t="s">
        <v>147</v>
      </c>
      <c r="C1459" t="str">
        <f>_xlfn.XLOOKUP(tbl_OrderProduct[[#This Row],[ProductID]],tbl_Product[ProductID],tbl_Product[Category])</f>
        <v>Classic</v>
      </c>
      <c r="D1459">
        <v>2</v>
      </c>
      <c r="E1459" s="3">
        <f>_xlfn.XLOOKUP(tbl_OrderProduct[[#This Row],[ProductID]],tbl_Product[ProductID],tbl_Product[ListPrice])*tbl_OrderProduct[[#This Row],[Quantity]]</f>
        <v>81.900000000000006</v>
      </c>
      <c r="F1459">
        <f>_xlfn.XLOOKUP(tbl_OrderProduct[[#This Row],[OrderID]],tbl_Order[OrderID],tbl_Order[Order Year])</f>
        <v>2019</v>
      </c>
      <c r="G1459" t="str">
        <f>_xlfn.XLOOKUP(tbl_OrderProduct[[#This Row],[OrderID]],tbl_Order[OrderID],tbl_Order[Order Month Name])</f>
        <v>Jul</v>
      </c>
      <c r="H1459" t="str">
        <f>_xlfn.XLOOKUP(tbl_OrderProduct[[#This Row],[ProductID]],tbl_Product[ProductID],tbl_Product[ProductName])</f>
        <v>Formula Scrabble</v>
      </c>
      <c r="I1459" t="str">
        <f>_xlfn.XLOOKUP(tbl_OrderProduct[[#This Row],[OrderID]],tbl_Order[OrderID],tbl_Order[CustomerID])</f>
        <v>CUST1235</v>
      </c>
    </row>
    <row r="1460" spans="1:9" x14ac:dyDescent="0.4">
      <c r="A1460" t="s">
        <v>766</v>
      </c>
      <c r="B1460" t="s">
        <v>7</v>
      </c>
      <c r="C1460" t="str">
        <f>_xlfn.XLOOKUP(tbl_OrderProduct[[#This Row],[ProductID]],tbl_Product[ProductID],tbl_Product[Category])</f>
        <v>Strategy</v>
      </c>
      <c r="D1460">
        <v>1</v>
      </c>
      <c r="E1460" s="3">
        <f>_xlfn.XLOOKUP(tbl_OrderProduct[[#This Row],[ProductID]],tbl_Product[ProductID],tbl_Product[ListPrice])*tbl_OrderProduct[[#This Row],[Quantity]]</f>
        <v>53</v>
      </c>
      <c r="F1460">
        <f>_xlfn.XLOOKUP(tbl_OrderProduct[[#This Row],[OrderID]],tbl_Order[OrderID],tbl_Order[Order Year])</f>
        <v>2019</v>
      </c>
      <c r="G1460" t="str">
        <f>_xlfn.XLOOKUP(tbl_OrderProduct[[#This Row],[OrderID]],tbl_Order[OrderID],tbl_Order[Order Month Name])</f>
        <v>Jul</v>
      </c>
      <c r="H1460" t="str">
        <f>_xlfn.XLOOKUP(tbl_OrderProduct[[#This Row],[ProductID]],tbl_Product[ProductID],tbl_Product[ProductName])</f>
        <v>Evercell</v>
      </c>
      <c r="I1460" t="str">
        <f>_xlfn.XLOOKUP(tbl_OrderProduct[[#This Row],[OrderID]],tbl_Order[OrderID],tbl_Order[CustomerID])</f>
        <v>CUST1235</v>
      </c>
    </row>
    <row r="1461" spans="1:9" x14ac:dyDescent="0.4">
      <c r="A1461" t="s">
        <v>767</v>
      </c>
      <c r="B1461" t="s">
        <v>144</v>
      </c>
      <c r="C1461" t="str">
        <f>_xlfn.XLOOKUP(tbl_OrderProduct[[#This Row],[ProductID]],tbl_Product[ProductID],tbl_Product[Category])</f>
        <v>Strategy</v>
      </c>
      <c r="D1461">
        <v>1</v>
      </c>
      <c r="E1461" s="3">
        <f>_xlfn.XLOOKUP(tbl_OrderProduct[[#This Row],[ProductID]],tbl_Product[ProductID],tbl_Product[ListPrice])*tbl_OrderProduct[[#This Row],[Quantity]]</f>
        <v>64.95</v>
      </c>
      <c r="F1461">
        <f>_xlfn.XLOOKUP(tbl_OrderProduct[[#This Row],[OrderID]],tbl_Order[OrderID],tbl_Order[Order Year])</f>
        <v>2019</v>
      </c>
      <c r="G1461" t="str">
        <f>_xlfn.XLOOKUP(tbl_OrderProduct[[#This Row],[OrderID]],tbl_Order[OrderID],tbl_Order[Order Month Name])</f>
        <v>Jul</v>
      </c>
      <c r="H1461" t="str">
        <f>_xlfn.XLOOKUP(tbl_OrderProduct[[#This Row],[ProductID]],tbl_Product[ProductID],tbl_Product[ProductName])</f>
        <v>Between Two Spreadsheets</v>
      </c>
      <c r="I1461" t="str">
        <f>_xlfn.XLOOKUP(tbl_OrderProduct[[#This Row],[OrderID]],tbl_Order[OrderID],tbl_Order[CustomerID])</f>
        <v>CUST0080</v>
      </c>
    </row>
    <row r="1462" spans="1:9" x14ac:dyDescent="0.4">
      <c r="A1462" t="s">
        <v>767</v>
      </c>
      <c r="B1462" t="s">
        <v>11</v>
      </c>
      <c r="C1462" t="str">
        <f>_xlfn.XLOOKUP(tbl_OrderProduct[[#This Row],[ProductID]],tbl_Product[ProductID],tbl_Product[Category])</f>
        <v>Adventure</v>
      </c>
      <c r="D1462">
        <v>2</v>
      </c>
      <c r="E1462" s="3">
        <f>_xlfn.XLOOKUP(tbl_OrderProduct[[#This Row],[ProductID]],tbl_Product[ProductID],tbl_Product[ListPrice])*tbl_OrderProduct[[#This Row],[Quantity]]</f>
        <v>39.9</v>
      </c>
      <c r="F1462">
        <f>_xlfn.XLOOKUP(tbl_OrderProduct[[#This Row],[OrderID]],tbl_Order[OrderID],tbl_Order[Order Year])</f>
        <v>2019</v>
      </c>
      <c r="G1462" t="str">
        <f>_xlfn.XLOOKUP(tbl_OrderProduct[[#This Row],[OrderID]],tbl_Order[OrderID],tbl_Order[Order Month Name])</f>
        <v>Jul</v>
      </c>
      <c r="H1462" t="str">
        <f>_xlfn.XLOOKUP(tbl_OrderProduct[[#This Row],[ProductID]],tbl_Product[ProductID],tbl_Product[ProductName])</f>
        <v>Dungeons &amp; Datasets</v>
      </c>
      <c r="I1462" t="str">
        <f>_xlfn.XLOOKUP(tbl_OrderProduct[[#This Row],[OrderID]],tbl_Order[OrderID],tbl_Order[CustomerID])</f>
        <v>CUST0080</v>
      </c>
    </row>
    <row r="1463" spans="1:9" x14ac:dyDescent="0.4">
      <c r="A1463" t="s">
        <v>768</v>
      </c>
      <c r="B1463" t="s">
        <v>157</v>
      </c>
      <c r="C1463" t="str">
        <f>_xlfn.XLOOKUP(tbl_OrderProduct[[#This Row],[ProductID]],tbl_Product[ProductID],tbl_Product[Category])</f>
        <v>Strategy</v>
      </c>
      <c r="D1463">
        <v>1</v>
      </c>
      <c r="E1463" s="3">
        <f>_xlfn.XLOOKUP(tbl_OrderProduct[[#This Row],[ProductID]],tbl_Product[ProductID],tbl_Product[ListPrice])*tbl_OrderProduct[[#This Row],[Quantity]]</f>
        <v>47</v>
      </c>
      <c r="F1463">
        <f>_xlfn.XLOOKUP(tbl_OrderProduct[[#This Row],[OrderID]],tbl_Order[OrderID],tbl_Order[Order Year])</f>
        <v>2019</v>
      </c>
      <c r="G1463" t="str">
        <f>_xlfn.XLOOKUP(tbl_OrderProduct[[#This Row],[OrderID]],tbl_Order[OrderID],tbl_Order[Order Month Name])</f>
        <v>Jul</v>
      </c>
      <c r="H1463" t="str">
        <f>_xlfn.XLOOKUP(tbl_OrderProduct[[#This Row],[ProductID]],tbl_Product[ProductID],tbl_Product[ProductName])</f>
        <v>A Dasboard Contrived</v>
      </c>
      <c r="I1463" t="str">
        <f>_xlfn.XLOOKUP(tbl_OrderProduct[[#This Row],[OrderID]],tbl_Order[OrderID],tbl_Order[CustomerID])</f>
        <v>CUST0836</v>
      </c>
    </row>
    <row r="1464" spans="1:9" x14ac:dyDescent="0.4">
      <c r="A1464" t="s">
        <v>768</v>
      </c>
      <c r="B1464" t="s">
        <v>140</v>
      </c>
      <c r="C1464" t="str">
        <f>_xlfn.XLOOKUP(tbl_OrderProduct[[#This Row],[ProductID]],tbl_Product[ProductID],tbl_Product[Category])</f>
        <v>Strategy</v>
      </c>
      <c r="D1464">
        <v>1</v>
      </c>
      <c r="E1464" s="3">
        <f>_xlfn.XLOOKUP(tbl_OrderProduct[[#This Row],[ProductID]],tbl_Product[ProductID],tbl_Product[ListPrice])*tbl_OrderProduct[[#This Row],[Quantity]]</f>
        <v>63.49</v>
      </c>
      <c r="F1464">
        <f>_xlfn.XLOOKUP(tbl_OrderProduct[[#This Row],[OrderID]],tbl_Order[OrderID],tbl_Order[Order Year])</f>
        <v>2019</v>
      </c>
      <c r="G1464" t="str">
        <f>_xlfn.XLOOKUP(tbl_OrderProduct[[#This Row],[OrderID]],tbl_Order[OrderID],tbl_Order[Order Month Name])</f>
        <v>Jul</v>
      </c>
      <c r="H1464" t="str">
        <f>_xlfn.XLOOKUP(tbl_OrderProduct[[#This Row],[ProductID]],tbl_Product[ProductID],tbl_Product[ProductName])</f>
        <v>The Castles of Mad King Lambda</v>
      </c>
      <c r="I1464" t="str">
        <f>_xlfn.XLOOKUP(tbl_OrderProduct[[#This Row],[OrderID]],tbl_Order[OrderID],tbl_Order[CustomerID])</f>
        <v>CUST0836</v>
      </c>
    </row>
    <row r="1465" spans="1:9" x14ac:dyDescent="0.4">
      <c r="A1465" t="s">
        <v>769</v>
      </c>
      <c r="B1465" t="s">
        <v>129</v>
      </c>
      <c r="C1465" t="str">
        <f>_xlfn.XLOOKUP(tbl_OrderProduct[[#This Row],[ProductID]],tbl_Product[ProductID],tbl_Product[Category])</f>
        <v>Party</v>
      </c>
      <c r="D1465">
        <v>2</v>
      </c>
      <c r="E1465" s="3">
        <f>_xlfn.XLOOKUP(tbl_OrderProduct[[#This Row],[ProductID]],tbl_Product[ProductID],tbl_Product[ListPrice])*tbl_OrderProduct[[#This Row],[Quantity]]</f>
        <v>98.98</v>
      </c>
      <c r="F1465">
        <f>_xlfn.XLOOKUP(tbl_OrderProduct[[#This Row],[OrderID]],tbl_Order[OrderID],tbl_Order[Order Year])</f>
        <v>2019</v>
      </c>
      <c r="G1465" t="str">
        <f>_xlfn.XLOOKUP(tbl_OrderProduct[[#This Row],[OrderID]],tbl_Order[OrderID],tbl_Order[Order Month Name])</f>
        <v>Jul</v>
      </c>
      <c r="H1465" t="str">
        <f>_xlfn.XLOOKUP(tbl_OrderProduct[[#This Row],[ProductID]],tbl_Product[ProductID],tbl_Product[ProductName])</f>
        <v>Fieldnames</v>
      </c>
      <c r="I1465" t="str">
        <f>_xlfn.XLOOKUP(tbl_OrderProduct[[#This Row],[OrderID]],tbl_Order[OrderID],tbl_Order[CustomerID])</f>
        <v>CUST0769</v>
      </c>
    </row>
    <row r="1466" spans="1:9" x14ac:dyDescent="0.4">
      <c r="A1466" t="s">
        <v>769</v>
      </c>
      <c r="B1466" t="s">
        <v>130</v>
      </c>
      <c r="C1466" t="str">
        <f>_xlfn.XLOOKUP(tbl_OrderProduct[[#This Row],[ProductID]],tbl_Product[ProductID],tbl_Product[Category])</f>
        <v>Strategy</v>
      </c>
      <c r="D1466">
        <v>1</v>
      </c>
      <c r="E1466" s="3">
        <f>_xlfn.XLOOKUP(tbl_OrderProduct[[#This Row],[ProductID]],tbl_Product[ProductID],tbl_Product[ListPrice])*tbl_OrderProduct[[#This Row],[Quantity]]</f>
        <v>15.5</v>
      </c>
      <c r="F1466">
        <f>_xlfn.XLOOKUP(tbl_OrderProduct[[#This Row],[OrderID]],tbl_Order[OrderID],tbl_Order[Order Year])</f>
        <v>2019</v>
      </c>
      <c r="G1466" t="str">
        <f>_xlfn.XLOOKUP(tbl_OrderProduct[[#This Row],[OrderID]],tbl_Order[OrderID],tbl_Order[Order Month Name])</f>
        <v>Jul</v>
      </c>
      <c r="H1466" t="str">
        <f>_xlfn.XLOOKUP(tbl_OrderProduct[[#This Row],[ProductID]],tbl_Product[ProductID],tbl_Product[ProductName])</f>
        <v>Brass: Budget</v>
      </c>
      <c r="I1466" t="str">
        <f>_xlfn.XLOOKUP(tbl_OrderProduct[[#This Row],[OrderID]],tbl_Order[OrderID],tbl_Order[CustomerID])</f>
        <v>CUST0769</v>
      </c>
    </row>
    <row r="1467" spans="1:9" x14ac:dyDescent="0.4">
      <c r="A1467" t="s">
        <v>769</v>
      </c>
      <c r="B1467" t="s">
        <v>152</v>
      </c>
      <c r="C1467" t="str">
        <f>_xlfn.XLOOKUP(tbl_OrderProduct[[#This Row],[ProductID]],tbl_Product[ProductID],tbl_Product[Category])</f>
        <v>Party</v>
      </c>
      <c r="D1467">
        <v>1</v>
      </c>
      <c r="E1467" s="3">
        <f>_xlfn.XLOOKUP(tbl_OrderProduct[[#This Row],[ProductID]],tbl_Product[ProductID],tbl_Product[ListPrice])*tbl_OrderProduct[[#This Row],[Quantity]]</f>
        <v>59.95</v>
      </c>
      <c r="F1467">
        <f>_xlfn.XLOOKUP(tbl_OrderProduct[[#This Row],[OrderID]],tbl_Order[OrderID],tbl_Order[Order Year])</f>
        <v>2019</v>
      </c>
      <c r="G1467" t="str">
        <f>_xlfn.XLOOKUP(tbl_OrderProduct[[#This Row],[OrderID]],tbl_Order[OrderID],tbl_Order[Order Month Name])</f>
        <v>Jul</v>
      </c>
      <c r="H1467" t="str">
        <f>_xlfn.XLOOKUP(tbl_OrderProduct[[#This Row],[ProductID]],tbl_Product[ProductID],tbl_Product[ProductName])</f>
        <v>Formulate!</v>
      </c>
      <c r="I1467" t="str">
        <f>_xlfn.XLOOKUP(tbl_OrderProduct[[#This Row],[OrderID]],tbl_Order[OrderID],tbl_Order[CustomerID])</f>
        <v>CUST0769</v>
      </c>
    </row>
    <row r="1468" spans="1:9" x14ac:dyDescent="0.4">
      <c r="A1468" t="s">
        <v>769</v>
      </c>
      <c r="B1468" t="s">
        <v>143</v>
      </c>
      <c r="C1468" t="str">
        <f>_xlfn.XLOOKUP(tbl_OrderProduct[[#This Row],[ProductID]],tbl_Product[ProductID],tbl_Product[Category])</f>
        <v>Party</v>
      </c>
      <c r="D1468">
        <v>1</v>
      </c>
      <c r="E1468" s="3">
        <f>_xlfn.XLOOKUP(tbl_OrderProduct[[#This Row],[ProductID]],tbl_Product[ProductID],tbl_Product[ListPrice])*tbl_OrderProduct[[#This Row],[Quantity]]</f>
        <v>21.95</v>
      </c>
      <c r="F1468">
        <f>_xlfn.XLOOKUP(tbl_OrderProduct[[#This Row],[OrderID]],tbl_Order[OrderID],tbl_Order[Order Year])</f>
        <v>2019</v>
      </c>
      <c r="G1468" t="str">
        <f>_xlfn.XLOOKUP(tbl_OrderProduct[[#This Row],[OrderID]],tbl_Order[OrderID],tbl_Order[Order Month Name])</f>
        <v>Jul</v>
      </c>
      <c r="H1468" t="str">
        <f>_xlfn.XLOOKUP(tbl_OrderProduct[[#This Row],[ProductID]],tbl_Product[ProductID],tbl_Product[ProductName])</f>
        <v>Sheets of Nottingham</v>
      </c>
      <c r="I1468" t="str">
        <f>_xlfn.XLOOKUP(tbl_OrderProduct[[#This Row],[OrderID]],tbl_Order[OrderID],tbl_Order[CustomerID])</f>
        <v>CUST0769</v>
      </c>
    </row>
    <row r="1469" spans="1:9" x14ac:dyDescent="0.4">
      <c r="A1469" t="s">
        <v>769</v>
      </c>
      <c r="B1469" t="s">
        <v>153</v>
      </c>
      <c r="C1469" t="str">
        <f>_xlfn.XLOOKUP(tbl_OrderProduct[[#This Row],[ProductID]],tbl_Product[ProductID],tbl_Product[Category])</f>
        <v>Strategy</v>
      </c>
      <c r="D1469">
        <v>1</v>
      </c>
      <c r="E1469" s="3">
        <f>_xlfn.XLOOKUP(tbl_OrderProduct[[#This Row],[ProductID]],tbl_Product[ProductID],tbl_Product[ListPrice])*tbl_OrderProduct[[#This Row],[Quantity]]</f>
        <v>37.950000000000003</v>
      </c>
      <c r="F1469">
        <f>_xlfn.XLOOKUP(tbl_OrderProduct[[#This Row],[OrderID]],tbl_Order[OrderID],tbl_Order[Order Year])</f>
        <v>2019</v>
      </c>
      <c r="G1469" t="str">
        <f>_xlfn.XLOOKUP(tbl_OrderProduct[[#This Row],[OrderID]],tbl_Order[OrderID],tbl_Order[Order Month Name])</f>
        <v>Jul</v>
      </c>
      <c r="H1469" t="str">
        <f>_xlfn.XLOOKUP(tbl_OrderProduct[[#This Row],[ProductID]],tbl_Product[ProductID],tbl_Product[ProductName])</f>
        <v>Sheetstorm</v>
      </c>
      <c r="I1469" t="str">
        <f>_xlfn.XLOOKUP(tbl_OrderProduct[[#This Row],[OrderID]],tbl_Order[OrderID],tbl_Order[CustomerID])</f>
        <v>CUST0769</v>
      </c>
    </row>
    <row r="1470" spans="1:9" x14ac:dyDescent="0.4">
      <c r="A1470" t="s">
        <v>769</v>
      </c>
      <c r="B1470" t="s">
        <v>5</v>
      </c>
      <c r="C1470" t="str">
        <f>_xlfn.XLOOKUP(tbl_OrderProduct[[#This Row],[ProductID]],tbl_Product[ProductID],tbl_Product[Category])</f>
        <v>Strategy</v>
      </c>
      <c r="D1470">
        <v>1</v>
      </c>
      <c r="E1470" s="3">
        <f>_xlfn.XLOOKUP(tbl_OrderProduct[[#This Row],[ProductID]],tbl_Product[ProductID],tbl_Product[ListPrice])*tbl_OrderProduct[[#This Row],[Quantity]]</f>
        <v>49.95</v>
      </c>
      <c r="F1470">
        <f>_xlfn.XLOOKUP(tbl_OrderProduct[[#This Row],[OrderID]],tbl_Order[OrderID],tbl_Order[Order Year])</f>
        <v>2019</v>
      </c>
      <c r="G1470" t="str">
        <f>_xlfn.XLOOKUP(tbl_OrderProduct[[#This Row],[OrderID]],tbl_Order[OrderID],tbl_Order[Order Month Name])</f>
        <v>Jul</v>
      </c>
      <c r="H1470" t="str">
        <f>_xlfn.XLOOKUP(tbl_OrderProduct[[#This Row],[ProductID]],tbl_Product[ProductID],tbl_Product[ProductName])</f>
        <v>Power B.I. the Board Game</v>
      </c>
      <c r="I1470" t="str">
        <f>_xlfn.XLOOKUP(tbl_OrderProduct[[#This Row],[OrderID]],tbl_Order[OrderID],tbl_Order[CustomerID])</f>
        <v>CUST0769</v>
      </c>
    </row>
    <row r="1471" spans="1:9" x14ac:dyDescent="0.4">
      <c r="A1471" t="s">
        <v>770</v>
      </c>
      <c r="B1471" t="s">
        <v>152</v>
      </c>
      <c r="C1471" t="str">
        <f>_xlfn.XLOOKUP(tbl_OrderProduct[[#This Row],[ProductID]],tbl_Product[ProductID],tbl_Product[Category])</f>
        <v>Party</v>
      </c>
      <c r="D1471">
        <v>1</v>
      </c>
      <c r="E1471" s="3">
        <f>_xlfn.XLOOKUP(tbl_OrderProduct[[#This Row],[ProductID]],tbl_Product[ProductID],tbl_Product[ListPrice])*tbl_OrderProduct[[#This Row],[Quantity]]</f>
        <v>59.95</v>
      </c>
      <c r="F1471">
        <f>_xlfn.XLOOKUP(tbl_OrderProduct[[#This Row],[OrderID]],tbl_Order[OrderID],tbl_Order[Order Year])</f>
        <v>2019</v>
      </c>
      <c r="G1471" t="str">
        <f>_xlfn.XLOOKUP(tbl_OrderProduct[[#This Row],[OrderID]],tbl_Order[OrderID],tbl_Order[Order Month Name])</f>
        <v>Jul</v>
      </c>
      <c r="H1471" t="str">
        <f>_xlfn.XLOOKUP(tbl_OrderProduct[[#This Row],[ProductID]],tbl_Product[ProductID],tbl_Product[ProductName])</f>
        <v>Formulate!</v>
      </c>
      <c r="I1471" t="str">
        <f>_xlfn.XLOOKUP(tbl_OrderProduct[[#This Row],[OrderID]],tbl_Order[OrderID],tbl_Order[CustomerID])</f>
        <v>CUST1192</v>
      </c>
    </row>
    <row r="1472" spans="1:9" x14ac:dyDescent="0.4">
      <c r="A1472" t="s">
        <v>770</v>
      </c>
      <c r="B1472" t="s">
        <v>146</v>
      </c>
      <c r="C1472" t="str">
        <f>_xlfn.XLOOKUP(tbl_OrderProduct[[#This Row],[ProductID]],tbl_Product[ProductID],tbl_Product[Category])</f>
        <v>Strategy</v>
      </c>
      <c r="D1472">
        <v>1</v>
      </c>
      <c r="E1472" s="3">
        <f>_xlfn.XLOOKUP(tbl_OrderProduct[[#This Row],[ProductID]],tbl_Product[ProductID],tbl_Product[ListPrice])*tbl_OrderProduct[[#This Row],[Quantity]]</f>
        <v>49.49</v>
      </c>
      <c r="F1472">
        <f>_xlfn.XLOOKUP(tbl_OrderProduct[[#This Row],[OrderID]],tbl_Order[OrderID],tbl_Order[Order Year])</f>
        <v>2019</v>
      </c>
      <c r="G1472" t="str">
        <f>_xlfn.XLOOKUP(tbl_OrderProduct[[#This Row],[OrderID]],tbl_Order[OrderID],tbl_Order[Order Month Name])</f>
        <v>Jul</v>
      </c>
      <c r="H1472" t="str">
        <f>_xlfn.XLOOKUP(tbl_OrderProduct[[#This Row],[ProductID]],tbl_Product[ProductID],tbl_Product[ProductName])</f>
        <v>Terraforming Tableau</v>
      </c>
      <c r="I1472" t="str">
        <f>_xlfn.XLOOKUP(tbl_OrderProduct[[#This Row],[OrderID]],tbl_Order[OrderID],tbl_Order[CustomerID])</f>
        <v>CUST1192</v>
      </c>
    </row>
    <row r="1473" spans="1:9" x14ac:dyDescent="0.4">
      <c r="A1473" t="s">
        <v>770</v>
      </c>
      <c r="B1473" t="s">
        <v>134</v>
      </c>
      <c r="C1473" t="str">
        <f>_xlfn.XLOOKUP(tbl_OrderProduct[[#This Row],[ProductID]],tbl_Product[ProductID],tbl_Product[Category])</f>
        <v>Co-op</v>
      </c>
      <c r="D1473">
        <v>1</v>
      </c>
      <c r="E1473" s="3">
        <f>_xlfn.XLOOKUP(tbl_OrderProduct[[#This Row],[ProductID]],tbl_Product[ProductID],tbl_Product[ListPrice])*tbl_OrderProduct[[#This Row],[Quantity]]</f>
        <v>33.5</v>
      </c>
      <c r="F1473">
        <f>_xlfn.XLOOKUP(tbl_OrderProduct[[#This Row],[OrderID]],tbl_Order[OrderID],tbl_Order[Order Year])</f>
        <v>2019</v>
      </c>
      <c r="G1473" t="str">
        <f>_xlfn.XLOOKUP(tbl_OrderProduct[[#This Row],[OrderID]],tbl_Order[OrderID],tbl_Order[Order Month Name])</f>
        <v>Jul</v>
      </c>
      <c r="H1473" t="str">
        <f>_xlfn.XLOOKUP(tbl_OrderProduct[[#This Row],[ProductID]],tbl_Product[ProductID],tbl_Product[ProductName])</f>
        <v>The Spill: Data Breach</v>
      </c>
      <c r="I1473" t="str">
        <f>_xlfn.XLOOKUP(tbl_OrderProduct[[#This Row],[OrderID]],tbl_Order[OrderID],tbl_Order[CustomerID])</f>
        <v>CUST1192</v>
      </c>
    </row>
    <row r="1474" spans="1:9" x14ac:dyDescent="0.4">
      <c r="A1474" t="s">
        <v>770</v>
      </c>
      <c r="B1474" t="s">
        <v>150</v>
      </c>
      <c r="C1474" t="str">
        <f>_xlfn.XLOOKUP(tbl_OrderProduct[[#This Row],[ProductID]],tbl_Product[ProductID],tbl_Product[Category])</f>
        <v>Party</v>
      </c>
      <c r="D1474">
        <v>1</v>
      </c>
      <c r="E1474" s="3">
        <f>_xlfn.XLOOKUP(tbl_OrderProduct[[#This Row],[ProductID]],tbl_Product[ProductID],tbl_Product[ListPrice])*tbl_OrderProduct[[#This Row],[Quantity]]</f>
        <v>35</v>
      </c>
      <c r="F1474">
        <f>_xlfn.XLOOKUP(tbl_OrderProduct[[#This Row],[OrderID]],tbl_Order[OrderID],tbl_Order[Order Year])</f>
        <v>2019</v>
      </c>
      <c r="G1474" t="str">
        <f>_xlfn.XLOOKUP(tbl_OrderProduct[[#This Row],[OrderID]],tbl_Order[OrderID],tbl_Order[Order Month Name])</f>
        <v>Jul</v>
      </c>
      <c r="H1474" t="str">
        <f>_xlfn.XLOOKUP(tbl_OrderProduct[[#This Row],[ProductID]],tbl_Product[ProductID],tbl_Product[ProductName])</f>
        <v>Data: The Resistance</v>
      </c>
      <c r="I1474" t="str">
        <f>_xlfn.XLOOKUP(tbl_OrderProduct[[#This Row],[OrderID]],tbl_Order[OrderID],tbl_Order[CustomerID])</f>
        <v>CUST1192</v>
      </c>
    </row>
    <row r="1475" spans="1:9" x14ac:dyDescent="0.4">
      <c r="A1475" t="s">
        <v>771</v>
      </c>
      <c r="B1475" t="s">
        <v>164</v>
      </c>
      <c r="C1475" t="str">
        <f>_xlfn.XLOOKUP(tbl_OrderProduct[[#This Row],[ProductID]],tbl_Product[ProductID],tbl_Product[Category])</f>
        <v>Strategy</v>
      </c>
      <c r="D1475">
        <v>1</v>
      </c>
      <c r="E1475" s="3">
        <f>_xlfn.XLOOKUP(tbl_OrderProduct[[#This Row],[ProductID]],tbl_Product[ProductID],tbl_Product[ListPrice])*tbl_OrderProduct[[#This Row],[Quantity]]</f>
        <v>29</v>
      </c>
      <c r="F1475">
        <f>_xlfn.XLOOKUP(tbl_OrderProduct[[#This Row],[OrderID]],tbl_Order[OrderID],tbl_Order[Order Year])</f>
        <v>2019</v>
      </c>
      <c r="G1475" t="str">
        <f>_xlfn.XLOOKUP(tbl_OrderProduct[[#This Row],[OrderID]],tbl_Order[OrderID],tbl_Order[Order Month Name])</f>
        <v>Jul</v>
      </c>
      <c r="H1475" t="str">
        <f>_xlfn.XLOOKUP(tbl_OrderProduct[[#This Row],[ProductID]],tbl_Product[ProductID],tbl_Product[ProductName])</f>
        <v>Great Western Lookup</v>
      </c>
      <c r="I1475" t="str">
        <f>_xlfn.XLOOKUP(tbl_OrderProduct[[#This Row],[OrderID]],tbl_Order[OrderID],tbl_Order[CustomerID])</f>
        <v>CUST0387</v>
      </c>
    </row>
    <row r="1476" spans="1:9" x14ac:dyDescent="0.4">
      <c r="A1476" t="s">
        <v>771</v>
      </c>
      <c r="B1476" t="s">
        <v>143</v>
      </c>
      <c r="C1476" t="str">
        <f>_xlfn.XLOOKUP(tbl_OrderProduct[[#This Row],[ProductID]],tbl_Product[ProductID],tbl_Product[Category])</f>
        <v>Party</v>
      </c>
      <c r="D1476">
        <v>2</v>
      </c>
      <c r="E1476" s="3">
        <f>_xlfn.XLOOKUP(tbl_OrderProduct[[#This Row],[ProductID]],tbl_Product[ProductID],tbl_Product[ListPrice])*tbl_OrderProduct[[#This Row],[Quantity]]</f>
        <v>43.9</v>
      </c>
      <c r="F1476">
        <f>_xlfn.XLOOKUP(tbl_OrderProduct[[#This Row],[OrderID]],tbl_Order[OrderID],tbl_Order[Order Year])</f>
        <v>2019</v>
      </c>
      <c r="G1476" t="str">
        <f>_xlfn.XLOOKUP(tbl_OrderProduct[[#This Row],[OrderID]],tbl_Order[OrderID],tbl_Order[Order Month Name])</f>
        <v>Jul</v>
      </c>
      <c r="H1476" t="str">
        <f>_xlfn.XLOOKUP(tbl_OrderProduct[[#This Row],[ProductID]],tbl_Product[ProductID],tbl_Product[ProductName])</f>
        <v>Sheets of Nottingham</v>
      </c>
      <c r="I1476" t="str">
        <f>_xlfn.XLOOKUP(tbl_OrderProduct[[#This Row],[OrderID]],tbl_Order[OrderID],tbl_Order[CustomerID])</f>
        <v>CUST0387</v>
      </c>
    </row>
    <row r="1477" spans="1:9" x14ac:dyDescent="0.4">
      <c r="A1477" t="s">
        <v>772</v>
      </c>
      <c r="B1477" t="s">
        <v>165</v>
      </c>
      <c r="C1477" t="str">
        <f>_xlfn.XLOOKUP(tbl_OrderProduct[[#This Row],[ProductID]],tbl_Product[ProductID],tbl_Product[Category])</f>
        <v>Party</v>
      </c>
      <c r="D1477">
        <v>2</v>
      </c>
      <c r="E1477" s="3">
        <f>_xlfn.XLOOKUP(tbl_OrderProduct[[#This Row],[ProductID]],tbl_Product[ProductID],tbl_Product[ListPrice])*tbl_OrderProduct[[#This Row],[Quantity]]</f>
        <v>52.98</v>
      </c>
      <c r="F1477">
        <f>_xlfn.XLOOKUP(tbl_OrderProduct[[#This Row],[OrderID]],tbl_Order[OrderID],tbl_Order[Order Year])</f>
        <v>2019</v>
      </c>
      <c r="G1477" t="str">
        <f>_xlfn.XLOOKUP(tbl_OrderProduct[[#This Row],[OrderID]],tbl_Order[OrderID],tbl_Order[Order Month Name])</f>
        <v>Jul</v>
      </c>
      <c r="H1477" t="str">
        <f>_xlfn.XLOOKUP(tbl_OrderProduct[[#This Row],[ProductID]],tbl_Product[ProductID],tbl_Product[ProductName])</f>
        <v>Dashboard Wavelength</v>
      </c>
      <c r="I1477" t="str">
        <f>_xlfn.XLOOKUP(tbl_OrderProduct[[#This Row],[OrderID]],tbl_Order[OrderID],tbl_Order[CustomerID])</f>
        <v>CUST0650</v>
      </c>
    </row>
    <row r="1478" spans="1:9" x14ac:dyDescent="0.4">
      <c r="A1478" t="s">
        <v>772</v>
      </c>
      <c r="B1478" t="s">
        <v>162</v>
      </c>
      <c r="C1478" t="str">
        <f>_xlfn.XLOOKUP(tbl_OrderProduct[[#This Row],[ProductID]],tbl_Product[ProductID],tbl_Product[Category])</f>
        <v>Strategy</v>
      </c>
      <c r="D1478">
        <v>1</v>
      </c>
      <c r="E1478" s="3">
        <f>_xlfn.XLOOKUP(tbl_OrderProduct[[#This Row],[ProductID]],tbl_Product[ProductID],tbl_Product[ListPrice])*tbl_OrderProduct[[#This Row],[Quantity]]</f>
        <v>17.5</v>
      </c>
      <c r="F1478">
        <f>_xlfn.XLOOKUP(tbl_OrderProduct[[#This Row],[OrderID]],tbl_Order[OrderID],tbl_Order[Order Year])</f>
        <v>2019</v>
      </c>
      <c r="G1478" t="str">
        <f>_xlfn.XLOOKUP(tbl_OrderProduct[[#This Row],[OrderID]],tbl_Order[OrderID],tbl_Order[Order Month Name])</f>
        <v>Jul</v>
      </c>
      <c r="H1478" t="str">
        <f>_xlfn.XLOOKUP(tbl_OrderProduct[[#This Row],[ProductID]],tbl_Product[ProductID],tbl_Product[ProductName])</f>
        <v>Spreadsheet Legacy</v>
      </c>
      <c r="I1478" t="str">
        <f>_xlfn.XLOOKUP(tbl_OrderProduct[[#This Row],[OrderID]],tbl_Order[OrderID],tbl_Order[CustomerID])</f>
        <v>CUST0650</v>
      </c>
    </row>
    <row r="1479" spans="1:9" x14ac:dyDescent="0.4">
      <c r="A1479" t="s">
        <v>773</v>
      </c>
      <c r="B1479" t="s">
        <v>135</v>
      </c>
      <c r="C1479" t="str">
        <f>_xlfn.XLOOKUP(tbl_OrderProduct[[#This Row],[ProductID]],tbl_Product[ProductID],tbl_Product[Category])</f>
        <v>Classic</v>
      </c>
      <c r="D1479">
        <v>1</v>
      </c>
      <c r="E1479" s="3">
        <f>_xlfn.XLOOKUP(tbl_OrderProduct[[#This Row],[ProductID]],tbl_Product[ProductID],tbl_Product[ListPrice])*tbl_OrderProduct[[#This Row],[Quantity]]</f>
        <v>16.989999999999998</v>
      </c>
      <c r="F1479">
        <f>_xlfn.XLOOKUP(tbl_OrderProduct[[#This Row],[OrderID]],tbl_Order[OrderID],tbl_Order[Order Year])</f>
        <v>2019</v>
      </c>
      <c r="G1479" t="str">
        <f>_xlfn.XLOOKUP(tbl_OrderProduct[[#This Row],[OrderID]],tbl_Order[OrderID],tbl_Order[Order Month Name])</f>
        <v>Jul</v>
      </c>
      <c r="H1479" t="str">
        <f>_xlfn.XLOOKUP(tbl_OrderProduct[[#This Row],[ProductID]],tbl_Product[ProductID],tbl_Product[ProductName])</f>
        <v>Monopoly: Pivot Table Edition</v>
      </c>
      <c r="I1479" t="str">
        <f>_xlfn.XLOOKUP(tbl_OrderProduct[[#This Row],[OrderID]],tbl_Order[OrderID],tbl_Order[CustomerID])</f>
        <v>CUST0283</v>
      </c>
    </row>
    <row r="1480" spans="1:9" x14ac:dyDescent="0.4">
      <c r="A1480" t="s">
        <v>773</v>
      </c>
      <c r="B1480" t="s">
        <v>140</v>
      </c>
      <c r="C1480" t="str">
        <f>_xlfn.XLOOKUP(tbl_OrderProduct[[#This Row],[ProductID]],tbl_Product[ProductID],tbl_Product[Category])</f>
        <v>Strategy</v>
      </c>
      <c r="D1480">
        <v>2</v>
      </c>
      <c r="E1480" s="3">
        <f>_xlfn.XLOOKUP(tbl_OrderProduct[[#This Row],[ProductID]],tbl_Product[ProductID],tbl_Product[ListPrice])*tbl_OrderProduct[[#This Row],[Quantity]]</f>
        <v>126.98</v>
      </c>
      <c r="F1480">
        <f>_xlfn.XLOOKUP(tbl_OrderProduct[[#This Row],[OrderID]],tbl_Order[OrderID],tbl_Order[Order Year])</f>
        <v>2019</v>
      </c>
      <c r="G1480" t="str">
        <f>_xlfn.XLOOKUP(tbl_OrderProduct[[#This Row],[OrderID]],tbl_Order[OrderID],tbl_Order[Order Month Name])</f>
        <v>Jul</v>
      </c>
      <c r="H1480" t="str">
        <f>_xlfn.XLOOKUP(tbl_OrderProduct[[#This Row],[ProductID]],tbl_Product[ProductID],tbl_Product[ProductName])</f>
        <v>The Castles of Mad King Lambda</v>
      </c>
      <c r="I1480" t="str">
        <f>_xlfn.XLOOKUP(tbl_OrderProduct[[#This Row],[OrderID]],tbl_Order[OrderID],tbl_Order[CustomerID])</f>
        <v>CUST0283</v>
      </c>
    </row>
    <row r="1481" spans="1:9" x14ac:dyDescent="0.4">
      <c r="A1481" t="s">
        <v>774</v>
      </c>
      <c r="B1481" t="s">
        <v>11</v>
      </c>
      <c r="C1481" t="str">
        <f>_xlfn.XLOOKUP(tbl_OrderProduct[[#This Row],[ProductID]],tbl_Product[ProductID],tbl_Product[Category])</f>
        <v>Adventure</v>
      </c>
      <c r="D1481">
        <v>1</v>
      </c>
      <c r="E1481" s="3">
        <f>_xlfn.XLOOKUP(tbl_OrderProduct[[#This Row],[ProductID]],tbl_Product[ProductID],tbl_Product[ListPrice])*tbl_OrderProduct[[#This Row],[Quantity]]</f>
        <v>19.95</v>
      </c>
      <c r="F1481">
        <f>_xlfn.XLOOKUP(tbl_OrderProduct[[#This Row],[OrderID]],tbl_Order[OrderID],tbl_Order[Order Year])</f>
        <v>2019</v>
      </c>
      <c r="G1481" t="str">
        <f>_xlfn.XLOOKUP(tbl_OrderProduct[[#This Row],[OrderID]],tbl_Order[OrderID],tbl_Order[Order Month Name])</f>
        <v>Jul</v>
      </c>
      <c r="H1481" t="str">
        <f>_xlfn.XLOOKUP(tbl_OrderProduct[[#This Row],[ProductID]],tbl_Product[ProductID],tbl_Product[ProductName])</f>
        <v>Dungeons &amp; Datasets</v>
      </c>
      <c r="I1481" t="str">
        <f>_xlfn.XLOOKUP(tbl_OrderProduct[[#This Row],[OrderID]],tbl_Order[OrderID],tbl_Order[CustomerID])</f>
        <v>CUST0909</v>
      </c>
    </row>
    <row r="1482" spans="1:9" x14ac:dyDescent="0.4">
      <c r="A1482" t="s">
        <v>774</v>
      </c>
      <c r="B1482" t="s">
        <v>146</v>
      </c>
      <c r="C1482" t="str">
        <f>_xlfn.XLOOKUP(tbl_OrderProduct[[#This Row],[ProductID]],tbl_Product[ProductID],tbl_Product[Category])</f>
        <v>Strategy</v>
      </c>
      <c r="D1482">
        <v>1</v>
      </c>
      <c r="E1482" s="3">
        <f>_xlfn.XLOOKUP(tbl_OrderProduct[[#This Row],[ProductID]],tbl_Product[ProductID],tbl_Product[ListPrice])*tbl_OrderProduct[[#This Row],[Quantity]]</f>
        <v>49.49</v>
      </c>
      <c r="F1482">
        <f>_xlfn.XLOOKUP(tbl_OrderProduct[[#This Row],[OrderID]],tbl_Order[OrderID],tbl_Order[Order Year])</f>
        <v>2019</v>
      </c>
      <c r="G1482" t="str">
        <f>_xlfn.XLOOKUP(tbl_OrderProduct[[#This Row],[OrderID]],tbl_Order[OrderID],tbl_Order[Order Month Name])</f>
        <v>Jul</v>
      </c>
      <c r="H1482" t="str">
        <f>_xlfn.XLOOKUP(tbl_OrderProduct[[#This Row],[ProductID]],tbl_Product[ProductID],tbl_Product[ProductName])</f>
        <v>Terraforming Tableau</v>
      </c>
      <c r="I1482" t="str">
        <f>_xlfn.XLOOKUP(tbl_OrderProduct[[#This Row],[OrderID]],tbl_Order[OrderID],tbl_Order[CustomerID])</f>
        <v>CUST0909</v>
      </c>
    </row>
    <row r="1483" spans="1:9" x14ac:dyDescent="0.4">
      <c r="A1483" t="s">
        <v>774</v>
      </c>
      <c r="B1483" t="s">
        <v>7</v>
      </c>
      <c r="C1483" t="str">
        <f>_xlfn.XLOOKUP(tbl_OrderProduct[[#This Row],[ProductID]],tbl_Product[ProductID],tbl_Product[Category])</f>
        <v>Strategy</v>
      </c>
      <c r="D1483">
        <v>1</v>
      </c>
      <c r="E1483" s="3">
        <f>_xlfn.XLOOKUP(tbl_OrderProduct[[#This Row],[ProductID]],tbl_Product[ProductID],tbl_Product[ListPrice])*tbl_OrderProduct[[#This Row],[Quantity]]</f>
        <v>53</v>
      </c>
      <c r="F1483">
        <f>_xlfn.XLOOKUP(tbl_OrderProduct[[#This Row],[OrderID]],tbl_Order[OrderID],tbl_Order[Order Year])</f>
        <v>2019</v>
      </c>
      <c r="G1483" t="str">
        <f>_xlfn.XLOOKUP(tbl_OrderProduct[[#This Row],[OrderID]],tbl_Order[OrderID],tbl_Order[Order Month Name])</f>
        <v>Jul</v>
      </c>
      <c r="H1483" t="str">
        <f>_xlfn.XLOOKUP(tbl_OrderProduct[[#This Row],[ProductID]],tbl_Product[ProductID],tbl_Product[ProductName])</f>
        <v>Evercell</v>
      </c>
      <c r="I1483" t="str">
        <f>_xlfn.XLOOKUP(tbl_OrderProduct[[#This Row],[OrderID]],tbl_Order[OrderID],tbl_Order[CustomerID])</f>
        <v>CUST0909</v>
      </c>
    </row>
    <row r="1484" spans="1:9" x14ac:dyDescent="0.4">
      <c r="A1484" t="s">
        <v>774</v>
      </c>
      <c r="B1484" t="s">
        <v>152</v>
      </c>
      <c r="C1484" t="str">
        <f>_xlfn.XLOOKUP(tbl_OrderProduct[[#This Row],[ProductID]],tbl_Product[ProductID],tbl_Product[Category])</f>
        <v>Party</v>
      </c>
      <c r="D1484">
        <v>1</v>
      </c>
      <c r="E1484" s="3">
        <f>_xlfn.XLOOKUP(tbl_OrderProduct[[#This Row],[ProductID]],tbl_Product[ProductID],tbl_Product[ListPrice])*tbl_OrderProduct[[#This Row],[Quantity]]</f>
        <v>59.95</v>
      </c>
      <c r="F1484">
        <f>_xlfn.XLOOKUP(tbl_OrderProduct[[#This Row],[OrderID]],tbl_Order[OrderID],tbl_Order[Order Year])</f>
        <v>2019</v>
      </c>
      <c r="G1484" t="str">
        <f>_xlfn.XLOOKUP(tbl_OrderProduct[[#This Row],[OrderID]],tbl_Order[OrderID],tbl_Order[Order Month Name])</f>
        <v>Jul</v>
      </c>
      <c r="H1484" t="str">
        <f>_xlfn.XLOOKUP(tbl_OrderProduct[[#This Row],[ProductID]],tbl_Product[ProductID],tbl_Product[ProductName])</f>
        <v>Formulate!</v>
      </c>
      <c r="I1484" t="str">
        <f>_xlfn.XLOOKUP(tbl_OrderProduct[[#This Row],[OrderID]],tbl_Order[OrderID],tbl_Order[CustomerID])</f>
        <v>CUST0909</v>
      </c>
    </row>
    <row r="1485" spans="1:9" x14ac:dyDescent="0.4">
      <c r="A1485" t="s">
        <v>774</v>
      </c>
      <c r="B1485" t="s">
        <v>149</v>
      </c>
      <c r="C1485" t="str">
        <f>_xlfn.XLOOKUP(tbl_OrderProduct[[#This Row],[ProductID]],tbl_Product[ProductID],tbl_Product[Category])</f>
        <v>Co-op</v>
      </c>
      <c r="D1485">
        <v>1</v>
      </c>
      <c r="E1485" s="3">
        <f>_xlfn.XLOOKUP(tbl_OrderProduct[[#This Row],[ProductID]],tbl_Product[ProductID],tbl_Product[ListPrice])*tbl_OrderProduct[[#This Row],[Quantity]]</f>
        <v>20.99</v>
      </c>
      <c r="F1485">
        <f>_xlfn.XLOOKUP(tbl_OrderProduct[[#This Row],[OrderID]],tbl_Order[OrderID],tbl_Order[Order Year])</f>
        <v>2019</v>
      </c>
      <c r="G1485" t="str">
        <f>_xlfn.XLOOKUP(tbl_OrderProduct[[#This Row],[OrderID]],tbl_Order[OrderID],tbl_Order[Order Month Name])</f>
        <v>Jul</v>
      </c>
      <c r="H1485" t="str">
        <f>_xlfn.XLOOKUP(tbl_OrderProduct[[#This Row],[ProductID]],tbl_Product[ProductID],tbl_Product[ProductName])</f>
        <v>Pandemic: #REF! Outbreak</v>
      </c>
      <c r="I1485" t="str">
        <f>_xlfn.XLOOKUP(tbl_OrderProduct[[#This Row],[OrderID]],tbl_Order[OrderID],tbl_Order[CustomerID])</f>
        <v>CUST0909</v>
      </c>
    </row>
    <row r="1486" spans="1:9" x14ac:dyDescent="0.4">
      <c r="A1486" t="s">
        <v>775</v>
      </c>
      <c r="B1486" t="s">
        <v>130</v>
      </c>
      <c r="C1486" t="str">
        <f>_xlfn.XLOOKUP(tbl_OrderProduct[[#This Row],[ProductID]],tbl_Product[ProductID],tbl_Product[Category])</f>
        <v>Strategy</v>
      </c>
      <c r="D1486">
        <v>1</v>
      </c>
      <c r="E1486" s="3">
        <f>_xlfn.XLOOKUP(tbl_OrderProduct[[#This Row],[ProductID]],tbl_Product[ProductID],tbl_Product[ListPrice])*tbl_OrderProduct[[#This Row],[Quantity]]</f>
        <v>15.5</v>
      </c>
      <c r="F1486">
        <f>_xlfn.XLOOKUP(tbl_OrderProduct[[#This Row],[OrderID]],tbl_Order[OrderID],tbl_Order[Order Year])</f>
        <v>2019</v>
      </c>
      <c r="G1486" t="str">
        <f>_xlfn.XLOOKUP(tbl_OrderProduct[[#This Row],[OrderID]],tbl_Order[OrderID],tbl_Order[Order Month Name])</f>
        <v>Jul</v>
      </c>
      <c r="H1486" t="str">
        <f>_xlfn.XLOOKUP(tbl_OrderProduct[[#This Row],[ProductID]],tbl_Product[ProductID],tbl_Product[ProductName])</f>
        <v>Brass: Budget</v>
      </c>
      <c r="I1486" t="str">
        <f>_xlfn.XLOOKUP(tbl_OrderProduct[[#This Row],[OrderID]],tbl_Order[OrderID],tbl_Order[CustomerID])</f>
        <v>CUST0774</v>
      </c>
    </row>
    <row r="1487" spans="1:9" x14ac:dyDescent="0.4">
      <c r="A1487" t="s">
        <v>775</v>
      </c>
      <c r="B1487" t="s">
        <v>143</v>
      </c>
      <c r="C1487" t="str">
        <f>_xlfn.XLOOKUP(tbl_OrderProduct[[#This Row],[ProductID]],tbl_Product[ProductID],tbl_Product[Category])</f>
        <v>Party</v>
      </c>
      <c r="D1487">
        <v>1</v>
      </c>
      <c r="E1487" s="3">
        <f>_xlfn.XLOOKUP(tbl_OrderProduct[[#This Row],[ProductID]],tbl_Product[ProductID],tbl_Product[ListPrice])*tbl_OrderProduct[[#This Row],[Quantity]]</f>
        <v>21.95</v>
      </c>
      <c r="F1487">
        <f>_xlfn.XLOOKUP(tbl_OrderProduct[[#This Row],[OrderID]],tbl_Order[OrderID],tbl_Order[Order Year])</f>
        <v>2019</v>
      </c>
      <c r="G1487" t="str">
        <f>_xlfn.XLOOKUP(tbl_OrderProduct[[#This Row],[OrderID]],tbl_Order[OrderID],tbl_Order[Order Month Name])</f>
        <v>Jul</v>
      </c>
      <c r="H1487" t="str">
        <f>_xlfn.XLOOKUP(tbl_OrderProduct[[#This Row],[ProductID]],tbl_Product[ProductID],tbl_Product[ProductName])</f>
        <v>Sheets of Nottingham</v>
      </c>
      <c r="I1487" t="str">
        <f>_xlfn.XLOOKUP(tbl_OrderProduct[[#This Row],[OrderID]],tbl_Order[OrderID],tbl_Order[CustomerID])</f>
        <v>CUST0774</v>
      </c>
    </row>
    <row r="1488" spans="1:9" x14ac:dyDescent="0.4">
      <c r="A1488" t="s">
        <v>775</v>
      </c>
      <c r="B1488" t="s">
        <v>137</v>
      </c>
      <c r="C1488" t="str">
        <f>_xlfn.XLOOKUP(tbl_OrderProduct[[#This Row],[ProductID]],tbl_Product[ProductID],tbl_Product[Category])</f>
        <v>Classic</v>
      </c>
      <c r="D1488">
        <v>1</v>
      </c>
      <c r="E1488" s="3">
        <f>_xlfn.XLOOKUP(tbl_OrderProduct[[#This Row],[ProductID]],tbl_Product[ProductID],tbl_Product[ListPrice])*tbl_OrderProduct[[#This Row],[Quantity]]</f>
        <v>70.989999999999995</v>
      </c>
      <c r="F1488">
        <f>_xlfn.XLOOKUP(tbl_OrderProduct[[#This Row],[OrderID]],tbl_Order[OrderID],tbl_Order[Order Year])</f>
        <v>2019</v>
      </c>
      <c r="G1488" t="str">
        <f>_xlfn.XLOOKUP(tbl_OrderProduct[[#This Row],[OrderID]],tbl_Order[OrderID],tbl_Order[Order Month Name])</f>
        <v>Jul</v>
      </c>
      <c r="H1488" t="str">
        <f>_xlfn.XLOOKUP(tbl_OrderProduct[[#This Row],[ProductID]],tbl_Product[ProductID],tbl_Product[ProductName])</f>
        <v>Ticket to Ride: Financial Express</v>
      </c>
      <c r="I1488" t="str">
        <f>_xlfn.XLOOKUP(tbl_OrderProduct[[#This Row],[OrderID]],tbl_Order[OrderID],tbl_Order[CustomerID])</f>
        <v>CUST0774</v>
      </c>
    </row>
    <row r="1489" spans="1:9" x14ac:dyDescent="0.4">
      <c r="A1489" t="s">
        <v>775</v>
      </c>
      <c r="B1489" t="s">
        <v>131</v>
      </c>
      <c r="C1489" t="str">
        <f>_xlfn.XLOOKUP(tbl_OrderProduct[[#This Row],[ProductID]],tbl_Product[ProductID],tbl_Product[Category])</f>
        <v>Strategy</v>
      </c>
      <c r="D1489">
        <v>1</v>
      </c>
      <c r="E1489" s="3">
        <f>_xlfn.XLOOKUP(tbl_OrderProduct[[#This Row],[ProductID]],tbl_Product[ProductID],tbl_Product[ListPrice])*tbl_OrderProduct[[#This Row],[Quantity]]</f>
        <v>49</v>
      </c>
      <c r="F1489">
        <f>_xlfn.XLOOKUP(tbl_OrderProduct[[#This Row],[OrderID]],tbl_Order[OrderID],tbl_Order[Order Year])</f>
        <v>2019</v>
      </c>
      <c r="G1489" t="str">
        <f>_xlfn.XLOOKUP(tbl_OrderProduct[[#This Row],[OrderID]],tbl_Order[OrderID],tbl_Order[Order Month Name])</f>
        <v>Jul</v>
      </c>
      <c r="H1489" t="str">
        <f>_xlfn.XLOOKUP(tbl_OrderProduct[[#This Row],[ProductID]],tbl_Product[ProductID],tbl_Product[ProductName])</f>
        <v>7 Chart Wonders</v>
      </c>
      <c r="I1489" t="str">
        <f>_xlfn.XLOOKUP(tbl_OrderProduct[[#This Row],[OrderID]],tbl_Order[OrderID],tbl_Order[CustomerID])</f>
        <v>CUST0774</v>
      </c>
    </row>
    <row r="1490" spans="1:9" x14ac:dyDescent="0.4">
      <c r="A1490" t="s">
        <v>775</v>
      </c>
      <c r="B1490" t="s">
        <v>154</v>
      </c>
      <c r="C1490" t="str">
        <f>_xlfn.XLOOKUP(tbl_OrderProduct[[#This Row],[ProductID]],tbl_Product[ProductID],tbl_Product[Category])</f>
        <v>Strategy</v>
      </c>
      <c r="D1490">
        <v>1</v>
      </c>
      <c r="E1490" s="3">
        <f>_xlfn.XLOOKUP(tbl_OrderProduct[[#This Row],[ProductID]],tbl_Product[ProductID],tbl_Product[ListPrice])*tbl_OrderProduct[[#This Row],[Quantity]]</f>
        <v>31</v>
      </c>
      <c r="F1490">
        <f>_xlfn.XLOOKUP(tbl_OrderProduct[[#This Row],[OrderID]],tbl_Order[OrderID],tbl_Order[Order Year])</f>
        <v>2019</v>
      </c>
      <c r="G1490" t="str">
        <f>_xlfn.XLOOKUP(tbl_OrderProduct[[#This Row],[OrderID]],tbl_Order[OrderID],tbl_Order[Order Month Name])</f>
        <v>Jul</v>
      </c>
      <c r="H1490" t="str">
        <f>_xlfn.XLOOKUP(tbl_OrderProduct[[#This Row],[ProductID]],tbl_Product[ProductID],tbl_Product[ProductName])</f>
        <v>Roll for Regression</v>
      </c>
      <c r="I1490" t="str">
        <f>_xlfn.XLOOKUP(tbl_OrderProduct[[#This Row],[OrderID]],tbl_Order[OrderID],tbl_Order[CustomerID])</f>
        <v>CUST0774</v>
      </c>
    </row>
    <row r="1491" spans="1:9" x14ac:dyDescent="0.4">
      <c r="A1491" t="s">
        <v>775</v>
      </c>
      <c r="B1491" t="s">
        <v>8</v>
      </c>
      <c r="C1491" t="str">
        <f>_xlfn.XLOOKUP(tbl_OrderProduct[[#This Row],[ProductID]],tbl_Product[ProductID],tbl_Product[Category])</f>
        <v>Adventure</v>
      </c>
      <c r="D1491">
        <v>1</v>
      </c>
      <c r="E1491" s="3">
        <f>_xlfn.XLOOKUP(tbl_OrderProduct[[#This Row],[ProductID]],tbl_Product[ProductID],tbl_Product[ListPrice])*tbl_OrderProduct[[#This Row],[Quantity]]</f>
        <v>54.5</v>
      </c>
      <c r="F1491">
        <f>_xlfn.XLOOKUP(tbl_OrderProduct[[#This Row],[OrderID]],tbl_Order[OrderID],tbl_Order[Order Year])</f>
        <v>2019</v>
      </c>
      <c r="G1491" t="str">
        <f>_xlfn.XLOOKUP(tbl_OrderProduct[[#This Row],[OrderID]],tbl_Order[OrderID],tbl_Order[Order Month Name])</f>
        <v>Jul</v>
      </c>
      <c r="H1491" t="str">
        <f>_xlfn.XLOOKUP(tbl_OrderProduct[[#This Row],[ProductID]],tbl_Product[ProductID],tbl_Product[ProductName])</f>
        <v>Spreadsheets &amp; Sidequests</v>
      </c>
      <c r="I1491" t="str">
        <f>_xlfn.XLOOKUP(tbl_OrderProduct[[#This Row],[OrderID]],tbl_Order[OrderID],tbl_Order[CustomerID])</f>
        <v>CUST0774</v>
      </c>
    </row>
    <row r="1492" spans="1:9" x14ac:dyDescent="0.4">
      <c r="A1492" t="s">
        <v>776</v>
      </c>
      <c r="B1492" t="s">
        <v>134</v>
      </c>
      <c r="C1492" t="str">
        <f>_xlfn.XLOOKUP(tbl_OrderProduct[[#This Row],[ProductID]],tbl_Product[ProductID],tbl_Product[Category])</f>
        <v>Co-op</v>
      </c>
      <c r="D1492">
        <v>1</v>
      </c>
      <c r="E1492" s="3">
        <f>_xlfn.XLOOKUP(tbl_OrderProduct[[#This Row],[ProductID]],tbl_Product[ProductID],tbl_Product[ListPrice])*tbl_OrderProduct[[#This Row],[Quantity]]</f>
        <v>33.5</v>
      </c>
      <c r="F1492">
        <f>_xlfn.XLOOKUP(tbl_OrderProduct[[#This Row],[OrderID]],tbl_Order[OrderID],tbl_Order[Order Year])</f>
        <v>2019</v>
      </c>
      <c r="G1492" t="str">
        <f>_xlfn.XLOOKUP(tbl_OrderProduct[[#This Row],[OrderID]],tbl_Order[OrderID],tbl_Order[Order Month Name])</f>
        <v>Jul</v>
      </c>
      <c r="H1492" t="str">
        <f>_xlfn.XLOOKUP(tbl_OrderProduct[[#This Row],[ProductID]],tbl_Product[ProductID],tbl_Product[ProductName])</f>
        <v>The Spill: Data Breach</v>
      </c>
      <c r="I1492" t="str">
        <f>_xlfn.XLOOKUP(tbl_OrderProduct[[#This Row],[OrderID]],tbl_Order[OrderID],tbl_Order[CustomerID])</f>
        <v>CUST0748</v>
      </c>
    </row>
    <row r="1493" spans="1:9" x14ac:dyDescent="0.4">
      <c r="A1493" t="s">
        <v>776</v>
      </c>
      <c r="B1493" t="s">
        <v>6</v>
      </c>
      <c r="C1493" t="str">
        <f>_xlfn.XLOOKUP(tbl_OrderProduct[[#This Row],[ProductID]],tbl_Product[ProductID],tbl_Product[Category])</f>
        <v>Adventure</v>
      </c>
      <c r="D1493">
        <v>1</v>
      </c>
      <c r="E1493" s="3">
        <f>_xlfn.XLOOKUP(tbl_OrderProduct[[#This Row],[ProductID]],tbl_Product[ProductID],tbl_Product[ListPrice])*tbl_OrderProduct[[#This Row],[Quantity]]</f>
        <v>17</v>
      </c>
      <c r="F1493">
        <f>_xlfn.XLOOKUP(tbl_OrderProduct[[#This Row],[OrderID]],tbl_Order[OrderID],tbl_Order[Order Year])</f>
        <v>2019</v>
      </c>
      <c r="G1493" t="str">
        <f>_xlfn.XLOOKUP(tbl_OrderProduct[[#This Row],[OrderID]],tbl_Order[OrderID],tbl_Order[Order Month Name])</f>
        <v>Jul</v>
      </c>
      <c r="H1493" t="str">
        <f>_xlfn.XLOOKUP(tbl_OrderProduct[[#This Row],[ProductID]],tbl_Product[ProductID],tbl_Product[ProductName])</f>
        <v>Pivot &amp; Paper</v>
      </c>
      <c r="I1493" t="str">
        <f>_xlfn.XLOOKUP(tbl_OrderProduct[[#This Row],[OrderID]],tbl_Order[OrderID],tbl_Order[CustomerID])</f>
        <v>CUST0748</v>
      </c>
    </row>
    <row r="1494" spans="1:9" x14ac:dyDescent="0.4">
      <c r="A1494" t="s">
        <v>776</v>
      </c>
      <c r="B1494" t="s">
        <v>148</v>
      </c>
      <c r="C1494" t="str">
        <f>_xlfn.XLOOKUP(tbl_OrderProduct[[#This Row],[ProductID]],tbl_Product[ProductID],tbl_Product[Category])</f>
        <v>Strategy</v>
      </c>
      <c r="D1494">
        <v>1</v>
      </c>
      <c r="E1494" s="3">
        <f>_xlfn.XLOOKUP(tbl_OrderProduct[[#This Row],[ProductID]],tbl_Product[ProductID],tbl_Product[ListPrice])*tbl_OrderProduct[[#This Row],[Quantity]]</f>
        <v>20.49</v>
      </c>
      <c r="F1494">
        <f>_xlfn.XLOOKUP(tbl_OrderProduct[[#This Row],[OrderID]],tbl_Order[OrderID],tbl_Order[Order Year])</f>
        <v>2019</v>
      </c>
      <c r="G1494" t="str">
        <f>_xlfn.XLOOKUP(tbl_OrderProduct[[#This Row],[OrderID]],tbl_Order[OrderID],tbl_Order[Order Month Name])</f>
        <v>Jul</v>
      </c>
      <c r="H1494" t="str">
        <f>_xlfn.XLOOKUP(tbl_OrderProduct[[#This Row],[ProductID]],tbl_Product[ProductID],tbl_Product[ProductName])</f>
        <v>Cashflow Cascadia</v>
      </c>
      <c r="I1494" t="str">
        <f>_xlfn.XLOOKUP(tbl_OrderProduct[[#This Row],[OrderID]],tbl_Order[OrderID],tbl_Order[CustomerID])</f>
        <v>CUST0748</v>
      </c>
    </row>
    <row r="1495" spans="1:9" x14ac:dyDescent="0.4">
      <c r="A1495" t="s">
        <v>776</v>
      </c>
      <c r="B1495" t="s">
        <v>156</v>
      </c>
      <c r="C1495" t="str">
        <f>_xlfn.XLOOKUP(tbl_OrderProduct[[#This Row],[ProductID]],tbl_Product[ProductID],tbl_Product[Category])</f>
        <v>Strategy</v>
      </c>
      <c r="D1495">
        <v>1</v>
      </c>
      <c r="E1495" s="3">
        <f>_xlfn.XLOOKUP(tbl_OrderProduct[[#This Row],[ProductID]],tbl_Product[ProductID],tbl_Product[ListPrice])*tbl_OrderProduct[[#This Row],[Quantity]]</f>
        <v>40.99</v>
      </c>
      <c r="F1495">
        <f>_xlfn.XLOOKUP(tbl_OrderProduct[[#This Row],[OrderID]],tbl_Order[OrderID],tbl_Order[Order Year])</f>
        <v>2019</v>
      </c>
      <c r="G1495" t="str">
        <f>_xlfn.XLOOKUP(tbl_OrderProduct[[#This Row],[OrderID]],tbl_Order[OrderID],tbl_Order[Order Month Name])</f>
        <v>Jul</v>
      </c>
      <c r="H1495" t="str">
        <f>_xlfn.XLOOKUP(tbl_OrderProduct[[#This Row],[ProductID]],tbl_Product[ProductID],tbl_Product[ProductName])</f>
        <v>Cells of Caledonia</v>
      </c>
      <c r="I1495" t="str">
        <f>_xlfn.XLOOKUP(tbl_OrderProduct[[#This Row],[OrderID]],tbl_Order[OrderID],tbl_Order[CustomerID])</f>
        <v>CUST0748</v>
      </c>
    </row>
    <row r="1496" spans="1:9" x14ac:dyDescent="0.4">
      <c r="A1496" t="s">
        <v>777</v>
      </c>
      <c r="B1496" t="s">
        <v>165</v>
      </c>
      <c r="C1496" t="str">
        <f>_xlfn.XLOOKUP(tbl_OrderProduct[[#This Row],[ProductID]],tbl_Product[ProductID],tbl_Product[Category])</f>
        <v>Party</v>
      </c>
      <c r="D1496">
        <v>1</v>
      </c>
      <c r="E1496" s="3">
        <f>_xlfn.XLOOKUP(tbl_OrderProduct[[#This Row],[ProductID]],tbl_Product[ProductID],tbl_Product[ListPrice])*tbl_OrderProduct[[#This Row],[Quantity]]</f>
        <v>26.49</v>
      </c>
      <c r="F1496">
        <f>_xlfn.XLOOKUP(tbl_OrderProduct[[#This Row],[OrderID]],tbl_Order[OrderID],tbl_Order[Order Year])</f>
        <v>2019</v>
      </c>
      <c r="G1496" t="str">
        <f>_xlfn.XLOOKUP(tbl_OrderProduct[[#This Row],[OrderID]],tbl_Order[OrderID],tbl_Order[Order Month Name])</f>
        <v>Aug</v>
      </c>
      <c r="H1496" t="str">
        <f>_xlfn.XLOOKUP(tbl_OrderProduct[[#This Row],[ProductID]],tbl_Product[ProductID],tbl_Product[ProductName])</f>
        <v>Dashboard Wavelength</v>
      </c>
      <c r="I1496" t="str">
        <f>_xlfn.XLOOKUP(tbl_OrderProduct[[#This Row],[OrderID]],tbl_Order[OrderID],tbl_Order[CustomerID])</f>
        <v>CUST0046</v>
      </c>
    </row>
    <row r="1497" spans="1:9" x14ac:dyDescent="0.4">
      <c r="A1497" t="s">
        <v>778</v>
      </c>
      <c r="B1497" t="s">
        <v>8</v>
      </c>
      <c r="C1497" t="str">
        <f>_xlfn.XLOOKUP(tbl_OrderProduct[[#This Row],[ProductID]],tbl_Product[ProductID],tbl_Product[Category])</f>
        <v>Adventure</v>
      </c>
      <c r="D1497">
        <v>2</v>
      </c>
      <c r="E1497" s="3">
        <f>_xlfn.XLOOKUP(tbl_OrderProduct[[#This Row],[ProductID]],tbl_Product[ProductID],tbl_Product[ListPrice])*tbl_OrderProduct[[#This Row],[Quantity]]</f>
        <v>109</v>
      </c>
      <c r="F1497">
        <f>_xlfn.XLOOKUP(tbl_OrderProduct[[#This Row],[OrderID]],tbl_Order[OrderID],tbl_Order[Order Year])</f>
        <v>2019</v>
      </c>
      <c r="G1497" t="str">
        <f>_xlfn.XLOOKUP(tbl_OrderProduct[[#This Row],[OrderID]],tbl_Order[OrderID],tbl_Order[Order Month Name])</f>
        <v>Aug</v>
      </c>
      <c r="H1497" t="str">
        <f>_xlfn.XLOOKUP(tbl_OrderProduct[[#This Row],[ProductID]],tbl_Product[ProductID],tbl_Product[ProductName])</f>
        <v>Spreadsheets &amp; Sidequests</v>
      </c>
      <c r="I1497" t="str">
        <f>_xlfn.XLOOKUP(tbl_OrderProduct[[#This Row],[OrderID]],tbl_Order[OrderID],tbl_Order[CustomerID])</f>
        <v>CUST0940</v>
      </c>
    </row>
    <row r="1498" spans="1:9" x14ac:dyDescent="0.4">
      <c r="A1498" t="s">
        <v>778</v>
      </c>
      <c r="B1498" t="s">
        <v>143</v>
      </c>
      <c r="C1498" t="str">
        <f>_xlfn.XLOOKUP(tbl_OrderProduct[[#This Row],[ProductID]],tbl_Product[ProductID],tbl_Product[Category])</f>
        <v>Party</v>
      </c>
      <c r="D1498">
        <v>1</v>
      </c>
      <c r="E1498" s="3">
        <f>_xlfn.XLOOKUP(tbl_OrderProduct[[#This Row],[ProductID]],tbl_Product[ProductID],tbl_Product[ListPrice])*tbl_OrderProduct[[#This Row],[Quantity]]</f>
        <v>21.95</v>
      </c>
      <c r="F1498">
        <f>_xlfn.XLOOKUP(tbl_OrderProduct[[#This Row],[OrderID]],tbl_Order[OrderID],tbl_Order[Order Year])</f>
        <v>2019</v>
      </c>
      <c r="G1498" t="str">
        <f>_xlfn.XLOOKUP(tbl_OrderProduct[[#This Row],[OrderID]],tbl_Order[OrderID],tbl_Order[Order Month Name])</f>
        <v>Aug</v>
      </c>
      <c r="H1498" t="str">
        <f>_xlfn.XLOOKUP(tbl_OrderProduct[[#This Row],[ProductID]],tbl_Product[ProductID],tbl_Product[ProductName])</f>
        <v>Sheets of Nottingham</v>
      </c>
      <c r="I1498" t="str">
        <f>_xlfn.XLOOKUP(tbl_OrderProduct[[#This Row],[OrderID]],tbl_Order[OrderID],tbl_Order[CustomerID])</f>
        <v>CUST0940</v>
      </c>
    </row>
    <row r="1499" spans="1:9" x14ac:dyDescent="0.4">
      <c r="A1499" t="s">
        <v>779</v>
      </c>
      <c r="B1499" t="s">
        <v>9</v>
      </c>
      <c r="C1499" t="str">
        <f>_xlfn.XLOOKUP(tbl_OrderProduct[[#This Row],[ProductID]],tbl_Product[ProductID],tbl_Product[Category])</f>
        <v>Strategy</v>
      </c>
      <c r="D1499">
        <v>1</v>
      </c>
      <c r="E1499" s="3">
        <f>_xlfn.XLOOKUP(tbl_OrderProduct[[#This Row],[ProductID]],tbl_Product[ProductID],tbl_Product[ListPrice])*tbl_OrderProduct[[#This Row],[Quantity]]</f>
        <v>73.95</v>
      </c>
      <c r="F1499">
        <f>_xlfn.XLOOKUP(tbl_OrderProduct[[#This Row],[OrderID]],tbl_Order[OrderID],tbl_Order[Order Year])</f>
        <v>2019</v>
      </c>
      <c r="G1499" t="str">
        <f>_xlfn.XLOOKUP(tbl_OrderProduct[[#This Row],[OrderID]],tbl_Order[OrderID],tbl_Order[Order Month Name])</f>
        <v>Aug</v>
      </c>
      <c r="H1499" t="str">
        <f>_xlfn.XLOOKUP(tbl_OrderProduct[[#This Row],[ProductID]],tbl_Product[ProductID],tbl_Product[ProductName])</f>
        <v>Tiny Epic Formulas</v>
      </c>
      <c r="I1499" t="str">
        <f>_xlfn.XLOOKUP(tbl_OrderProduct[[#This Row],[OrderID]],tbl_Order[OrderID],tbl_Order[CustomerID])</f>
        <v>CUST0789</v>
      </c>
    </row>
    <row r="1500" spans="1:9" x14ac:dyDescent="0.4">
      <c r="A1500" t="s">
        <v>779</v>
      </c>
      <c r="B1500" t="s">
        <v>144</v>
      </c>
      <c r="C1500" t="str">
        <f>_xlfn.XLOOKUP(tbl_OrderProduct[[#This Row],[ProductID]],tbl_Product[ProductID],tbl_Product[Category])</f>
        <v>Strategy</v>
      </c>
      <c r="D1500">
        <v>1</v>
      </c>
      <c r="E1500" s="3">
        <f>_xlfn.XLOOKUP(tbl_OrderProduct[[#This Row],[ProductID]],tbl_Product[ProductID],tbl_Product[ListPrice])*tbl_OrderProduct[[#This Row],[Quantity]]</f>
        <v>64.95</v>
      </c>
      <c r="F1500">
        <f>_xlfn.XLOOKUP(tbl_OrderProduct[[#This Row],[OrderID]],tbl_Order[OrderID],tbl_Order[Order Year])</f>
        <v>2019</v>
      </c>
      <c r="G1500" t="str">
        <f>_xlfn.XLOOKUP(tbl_OrderProduct[[#This Row],[OrderID]],tbl_Order[OrderID],tbl_Order[Order Month Name])</f>
        <v>Aug</v>
      </c>
      <c r="H1500" t="str">
        <f>_xlfn.XLOOKUP(tbl_OrderProduct[[#This Row],[ProductID]],tbl_Product[ProductID],tbl_Product[ProductName])</f>
        <v>Between Two Spreadsheets</v>
      </c>
      <c r="I1500" t="str">
        <f>_xlfn.XLOOKUP(tbl_OrderProduct[[#This Row],[OrderID]],tbl_Order[OrderID],tbl_Order[CustomerID])</f>
        <v>CUST0789</v>
      </c>
    </row>
    <row r="1501" spans="1:9" x14ac:dyDescent="0.4">
      <c r="A1501" t="s">
        <v>779</v>
      </c>
      <c r="B1501" t="s">
        <v>3</v>
      </c>
      <c r="C1501" t="str">
        <f>_xlfn.XLOOKUP(tbl_OrderProduct[[#This Row],[ProductID]],tbl_Product[ProductID],tbl_Product[Category])</f>
        <v>Co-op</v>
      </c>
      <c r="D1501">
        <v>1</v>
      </c>
      <c r="E1501" s="3">
        <f>_xlfn.XLOOKUP(tbl_OrderProduct[[#This Row],[ProductID]],tbl_Product[ProductID],tbl_Product[ListPrice])*tbl_OrderProduct[[#This Row],[Quantity]]</f>
        <v>34.950000000000003</v>
      </c>
      <c r="F1501">
        <f>_xlfn.XLOOKUP(tbl_OrderProduct[[#This Row],[OrderID]],tbl_Order[OrderID],tbl_Order[Order Year])</f>
        <v>2019</v>
      </c>
      <c r="G1501" t="str">
        <f>_xlfn.XLOOKUP(tbl_OrderProduct[[#This Row],[OrderID]],tbl_Order[OrderID],tbl_Order[Order Month Name])</f>
        <v>Aug</v>
      </c>
      <c r="H1501" t="str">
        <f>_xlfn.XLOOKUP(tbl_OrderProduct[[#This Row],[ProductID]],tbl_Product[ProductID],tbl_Product[ProductName])</f>
        <v>Pivot Panic!</v>
      </c>
      <c r="I1501" t="str">
        <f>_xlfn.XLOOKUP(tbl_OrderProduct[[#This Row],[OrderID]],tbl_Order[OrderID],tbl_Order[CustomerID])</f>
        <v>CUST0789</v>
      </c>
    </row>
    <row r="1502" spans="1:9" x14ac:dyDescent="0.4">
      <c r="A1502" t="s">
        <v>779</v>
      </c>
      <c r="B1502" t="s">
        <v>142</v>
      </c>
      <c r="C1502" t="str">
        <f>_xlfn.XLOOKUP(tbl_OrderProduct[[#This Row],[ProductID]],tbl_Product[ProductID],tbl_Product[Category])</f>
        <v>Classic</v>
      </c>
      <c r="D1502">
        <v>1</v>
      </c>
      <c r="E1502" s="3">
        <f>_xlfn.XLOOKUP(tbl_OrderProduct[[#This Row],[ProductID]],tbl_Product[ProductID],tbl_Product[ListPrice])*tbl_OrderProduct[[#This Row],[Quantity]]</f>
        <v>49.49</v>
      </c>
      <c r="F1502">
        <f>_xlfn.XLOOKUP(tbl_OrderProduct[[#This Row],[OrderID]],tbl_Order[OrderID],tbl_Order[Order Year])</f>
        <v>2019</v>
      </c>
      <c r="G1502" t="str">
        <f>_xlfn.XLOOKUP(tbl_OrderProduct[[#This Row],[OrderID]],tbl_Order[OrderID],tbl_Order[Order Month Name])</f>
        <v>Aug</v>
      </c>
      <c r="H1502" t="str">
        <f>_xlfn.XLOOKUP(tbl_OrderProduct[[#This Row],[ProductID]],tbl_Product[ProductID],tbl_Product[ProductName])</f>
        <v>Don't Wake the Stakeholders</v>
      </c>
      <c r="I1502" t="str">
        <f>_xlfn.XLOOKUP(tbl_OrderProduct[[#This Row],[OrderID]],tbl_Order[OrderID],tbl_Order[CustomerID])</f>
        <v>CUST0789</v>
      </c>
    </row>
    <row r="1503" spans="1:9" x14ac:dyDescent="0.4">
      <c r="A1503" t="s">
        <v>779</v>
      </c>
      <c r="B1503" t="s">
        <v>158</v>
      </c>
      <c r="C1503" t="str">
        <f>_xlfn.XLOOKUP(tbl_OrderProduct[[#This Row],[ProductID]],tbl_Product[ProductID],tbl_Product[Category])</f>
        <v>Classic</v>
      </c>
      <c r="D1503">
        <v>1</v>
      </c>
      <c r="E1503" s="3">
        <f>_xlfn.XLOOKUP(tbl_OrderProduct[[#This Row],[ProductID]],tbl_Product[ProductID],tbl_Product[ListPrice])*tbl_OrderProduct[[#This Row],[Quantity]]</f>
        <v>45</v>
      </c>
      <c r="F1503">
        <f>_xlfn.XLOOKUP(tbl_OrderProduct[[#This Row],[OrderID]],tbl_Order[OrderID],tbl_Order[Order Year])</f>
        <v>2019</v>
      </c>
      <c r="G1503" t="str">
        <f>_xlfn.XLOOKUP(tbl_OrderProduct[[#This Row],[OrderID]],tbl_Order[OrderID],tbl_Order[Order Month Name])</f>
        <v>Aug</v>
      </c>
      <c r="H1503" t="str">
        <f>_xlfn.XLOOKUP(tbl_OrderProduct[[#This Row],[ProductID]],tbl_Product[ProductID],tbl_Product[ProductName])</f>
        <v>Carcassone: Financial Quarters</v>
      </c>
      <c r="I1503" t="str">
        <f>_xlfn.XLOOKUP(tbl_OrderProduct[[#This Row],[OrderID]],tbl_Order[OrderID],tbl_Order[CustomerID])</f>
        <v>CUST0789</v>
      </c>
    </row>
    <row r="1504" spans="1:9" x14ac:dyDescent="0.4">
      <c r="A1504" t="s">
        <v>780</v>
      </c>
      <c r="B1504" t="s">
        <v>156</v>
      </c>
      <c r="C1504" t="str">
        <f>_xlfn.XLOOKUP(tbl_OrderProduct[[#This Row],[ProductID]],tbl_Product[ProductID],tbl_Product[Category])</f>
        <v>Strategy</v>
      </c>
      <c r="D1504">
        <v>1</v>
      </c>
      <c r="E1504" s="3">
        <f>_xlfn.XLOOKUP(tbl_OrderProduct[[#This Row],[ProductID]],tbl_Product[ProductID],tbl_Product[ListPrice])*tbl_OrderProduct[[#This Row],[Quantity]]</f>
        <v>40.99</v>
      </c>
      <c r="F1504">
        <f>_xlfn.XLOOKUP(tbl_OrderProduct[[#This Row],[OrderID]],tbl_Order[OrderID],tbl_Order[Order Year])</f>
        <v>2019</v>
      </c>
      <c r="G1504" t="str">
        <f>_xlfn.XLOOKUP(tbl_OrderProduct[[#This Row],[OrderID]],tbl_Order[OrderID],tbl_Order[Order Month Name])</f>
        <v>Aug</v>
      </c>
      <c r="H1504" t="str">
        <f>_xlfn.XLOOKUP(tbl_OrderProduct[[#This Row],[ProductID]],tbl_Product[ProductID],tbl_Product[ProductName])</f>
        <v>Cells of Caledonia</v>
      </c>
      <c r="I1504" t="str">
        <f>_xlfn.XLOOKUP(tbl_OrderProduct[[#This Row],[OrderID]],tbl_Order[OrderID],tbl_Order[CustomerID])</f>
        <v>CUST0927</v>
      </c>
    </row>
    <row r="1505" spans="1:9" x14ac:dyDescent="0.4">
      <c r="A1505" t="s">
        <v>780</v>
      </c>
      <c r="B1505" t="s">
        <v>152</v>
      </c>
      <c r="C1505" t="str">
        <f>_xlfn.XLOOKUP(tbl_OrderProduct[[#This Row],[ProductID]],tbl_Product[ProductID],tbl_Product[Category])</f>
        <v>Party</v>
      </c>
      <c r="D1505">
        <v>2</v>
      </c>
      <c r="E1505" s="3">
        <f>_xlfn.XLOOKUP(tbl_OrderProduct[[#This Row],[ProductID]],tbl_Product[ProductID],tbl_Product[ListPrice])*tbl_OrderProduct[[#This Row],[Quantity]]</f>
        <v>119.9</v>
      </c>
      <c r="F1505">
        <f>_xlfn.XLOOKUP(tbl_OrderProduct[[#This Row],[OrderID]],tbl_Order[OrderID],tbl_Order[Order Year])</f>
        <v>2019</v>
      </c>
      <c r="G1505" t="str">
        <f>_xlfn.XLOOKUP(tbl_OrderProduct[[#This Row],[OrderID]],tbl_Order[OrderID],tbl_Order[Order Month Name])</f>
        <v>Aug</v>
      </c>
      <c r="H1505" t="str">
        <f>_xlfn.XLOOKUP(tbl_OrderProduct[[#This Row],[ProductID]],tbl_Product[ProductID],tbl_Product[ProductName])</f>
        <v>Formulate!</v>
      </c>
      <c r="I1505" t="str">
        <f>_xlfn.XLOOKUP(tbl_OrderProduct[[#This Row],[OrderID]],tbl_Order[OrderID],tbl_Order[CustomerID])</f>
        <v>CUST0927</v>
      </c>
    </row>
    <row r="1506" spans="1:9" x14ac:dyDescent="0.4">
      <c r="A1506" t="s">
        <v>780</v>
      </c>
      <c r="B1506" t="s">
        <v>129</v>
      </c>
      <c r="C1506" t="str">
        <f>_xlfn.XLOOKUP(tbl_OrderProduct[[#This Row],[ProductID]],tbl_Product[ProductID],tbl_Product[Category])</f>
        <v>Party</v>
      </c>
      <c r="D1506">
        <v>1</v>
      </c>
      <c r="E1506" s="3">
        <f>_xlfn.XLOOKUP(tbl_OrderProduct[[#This Row],[ProductID]],tbl_Product[ProductID],tbl_Product[ListPrice])*tbl_OrderProduct[[#This Row],[Quantity]]</f>
        <v>49.49</v>
      </c>
      <c r="F1506">
        <f>_xlfn.XLOOKUP(tbl_OrderProduct[[#This Row],[OrderID]],tbl_Order[OrderID],tbl_Order[Order Year])</f>
        <v>2019</v>
      </c>
      <c r="G1506" t="str">
        <f>_xlfn.XLOOKUP(tbl_OrderProduct[[#This Row],[OrderID]],tbl_Order[OrderID],tbl_Order[Order Month Name])</f>
        <v>Aug</v>
      </c>
      <c r="H1506" t="str">
        <f>_xlfn.XLOOKUP(tbl_OrderProduct[[#This Row],[ProductID]],tbl_Product[ProductID],tbl_Product[ProductName])</f>
        <v>Fieldnames</v>
      </c>
      <c r="I1506" t="str">
        <f>_xlfn.XLOOKUP(tbl_OrderProduct[[#This Row],[OrderID]],tbl_Order[OrderID],tbl_Order[CustomerID])</f>
        <v>CUST0927</v>
      </c>
    </row>
    <row r="1507" spans="1:9" x14ac:dyDescent="0.4">
      <c r="A1507" t="s">
        <v>780</v>
      </c>
      <c r="B1507" t="s">
        <v>136</v>
      </c>
      <c r="C1507" t="str">
        <f>_xlfn.XLOOKUP(tbl_OrderProduct[[#This Row],[ProductID]],tbl_Product[ProductID],tbl_Product[Category])</f>
        <v>Party</v>
      </c>
      <c r="D1507">
        <v>2</v>
      </c>
      <c r="E1507" s="3">
        <f>_xlfn.XLOOKUP(tbl_OrderProduct[[#This Row],[ProductID]],tbl_Product[ProductID],tbl_Product[ListPrice])*tbl_OrderProduct[[#This Row],[Quantity]]</f>
        <v>66</v>
      </c>
      <c r="F1507">
        <f>_xlfn.XLOOKUP(tbl_OrderProduct[[#This Row],[OrderID]],tbl_Order[OrderID],tbl_Order[Order Year])</f>
        <v>2019</v>
      </c>
      <c r="G1507" t="str">
        <f>_xlfn.XLOOKUP(tbl_OrderProduct[[#This Row],[OrderID]],tbl_Order[OrderID],tbl_Order[Order Month Name])</f>
        <v>Aug</v>
      </c>
      <c r="H1507" t="str">
        <f>_xlfn.XLOOKUP(tbl_OrderProduct[[#This Row],[ProductID]],tbl_Product[ProductID],tbl_Product[ProductName])</f>
        <v>Don't Split the Data</v>
      </c>
      <c r="I1507" t="str">
        <f>_xlfn.XLOOKUP(tbl_OrderProduct[[#This Row],[OrderID]],tbl_Order[OrderID],tbl_Order[CustomerID])</f>
        <v>CUST0927</v>
      </c>
    </row>
    <row r="1508" spans="1:9" x14ac:dyDescent="0.4">
      <c r="A1508" t="s">
        <v>781</v>
      </c>
      <c r="B1508" t="s">
        <v>131</v>
      </c>
      <c r="C1508" t="str">
        <f>_xlfn.XLOOKUP(tbl_OrderProduct[[#This Row],[ProductID]],tbl_Product[ProductID],tbl_Product[Category])</f>
        <v>Strategy</v>
      </c>
      <c r="D1508">
        <v>1</v>
      </c>
      <c r="E1508" s="3">
        <f>_xlfn.XLOOKUP(tbl_OrderProduct[[#This Row],[ProductID]],tbl_Product[ProductID],tbl_Product[ListPrice])*tbl_OrderProduct[[#This Row],[Quantity]]</f>
        <v>49</v>
      </c>
      <c r="F1508">
        <f>_xlfn.XLOOKUP(tbl_OrderProduct[[#This Row],[OrderID]],tbl_Order[OrderID],tbl_Order[Order Year])</f>
        <v>2019</v>
      </c>
      <c r="G1508" t="str">
        <f>_xlfn.XLOOKUP(tbl_OrderProduct[[#This Row],[OrderID]],tbl_Order[OrderID],tbl_Order[Order Month Name])</f>
        <v>Aug</v>
      </c>
      <c r="H1508" t="str">
        <f>_xlfn.XLOOKUP(tbl_OrderProduct[[#This Row],[ProductID]],tbl_Product[ProductID],tbl_Product[ProductName])</f>
        <v>7 Chart Wonders</v>
      </c>
      <c r="I1508" t="str">
        <f>_xlfn.XLOOKUP(tbl_OrderProduct[[#This Row],[OrderID]],tbl_Order[OrderID],tbl_Order[CustomerID])</f>
        <v>CUST0111</v>
      </c>
    </row>
    <row r="1509" spans="1:9" x14ac:dyDescent="0.4">
      <c r="A1509" t="s">
        <v>782</v>
      </c>
      <c r="B1509" t="s">
        <v>163</v>
      </c>
      <c r="C1509" t="str">
        <f>_xlfn.XLOOKUP(tbl_OrderProduct[[#This Row],[ProductID]],tbl_Product[ProductID],tbl_Product[Category])</f>
        <v>Party</v>
      </c>
      <c r="D1509">
        <v>1</v>
      </c>
      <c r="E1509" s="3">
        <f>_xlfn.XLOOKUP(tbl_OrderProduct[[#This Row],[ProductID]],tbl_Product[ProductID],tbl_Product[ListPrice])*tbl_OrderProduct[[#This Row],[Quantity]]</f>
        <v>38</v>
      </c>
      <c r="F1509">
        <f>_xlfn.XLOOKUP(tbl_OrderProduct[[#This Row],[OrderID]],tbl_Order[OrderID],tbl_Order[Order Year])</f>
        <v>2019</v>
      </c>
      <c r="G1509" t="str">
        <f>_xlfn.XLOOKUP(tbl_OrderProduct[[#This Row],[OrderID]],tbl_Order[OrderID],tbl_Order[Order Month Name])</f>
        <v>Aug</v>
      </c>
      <c r="H1509" t="str">
        <f>_xlfn.XLOOKUP(tbl_OrderProduct[[#This Row],[ProductID]],tbl_Product[ProductID],tbl_Product[ProductName])</f>
        <v>Charts Against Humanity</v>
      </c>
      <c r="I1509" t="str">
        <f>_xlfn.XLOOKUP(tbl_OrderProduct[[#This Row],[OrderID]],tbl_Order[OrderID],tbl_Order[CustomerID])</f>
        <v>CUST0759</v>
      </c>
    </row>
    <row r="1510" spans="1:9" x14ac:dyDescent="0.4">
      <c r="A1510" t="s">
        <v>782</v>
      </c>
      <c r="B1510" t="s">
        <v>141</v>
      </c>
      <c r="C1510" t="str">
        <f>_xlfn.XLOOKUP(tbl_OrderProduct[[#This Row],[ProductID]],tbl_Product[ProductID],tbl_Product[Category])</f>
        <v>Strategy</v>
      </c>
      <c r="D1510">
        <v>1</v>
      </c>
      <c r="E1510" s="3">
        <f>_xlfn.XLOOKUP(tbl_OrderProduct[[#This Row],[ProductID]],tbl_Product[ProductID],tbl_Product[ListPrice])*tbl_OrderProduct[[#This Row],[Quantity]]</f>
        <v>24</v>
      </c>
      <c r="F1510">
        <f>_xlfn.XLOOKUP(tbl_OrderProduct[[#This Row],[OrderID]],tbl_Order[OrderID],tbl_Order[Order Year])</f>
        <v>2019</v>
      </c>
      <c r="G1510" t="str">
        <f>_xlfn.XLOOKUP(tbl_OrderProduct[[#This Row],[OrderID]],tbl_Order[OrderID],tbl_Order[Order Month Name])</f>
        <v>Aug</v>
      </c>
      <c r="H1510" t="str">
        <f>_xlfn.XLOOKUP(tbl_OrderProduct[[#This Row],[ProductID]],tbl_Product[ProductID],tbl_Product[ProductName])</f>
        <v>Wingspanalytics</v>
      </c>
      <c r="I1510" t="str">
        <f>_xlfn.XLOOKUP(tbl_OrderProduct[[#This Row],[OrderID]],tbl_Order[OrderID],tbl_Order[CustomerID])</f>
        <v>CUST0759</v>
      </c>
    </row>
    <row r="1511" spans="1:9" x14ac:dyDescent="0.4">
      <c r="A1511" t="s">
        <v>783</v>
      </c>
      <c r="B1511" t="s">
        <v>149</v>
      </c>
      <c r="C1511" t="str">
        <f>_xlfn.XLOOKUP(tbl_OrderProduct[[#This Row],[ProductID]],tbl_Product[ProductID],tbl_Product[Category])</f>
        <v>Co-op</v>
      </c>
      <c r="D1511">
        <v>1</v>
      </c>
      <c r="E1511" s="3">
        <f>_xlfn.XLOOKUP(tbl_OrderProduct[[#This Row],[ProductID]],tbl_Product[ProductID],tbl_Product[ListPrice])*tbl_OrderProduct[[#This Row],[Quantity]]</f>
        <v>20.99</v>
      </c>
      <c r="F1511">
        <f>_xlfn.XLOOKUP(tbl_OrderProduct[[#This Row],[OrderID]],tbl_Order[OrderID],tbl_Order[Order Year])</f>
        <v>2019</v>
      </c>
      <c r="G1511" t="str">
        <f>_xlfn.XLOOKUP(tbl_OrderProduct[[#This Row],[OrderID]],tbl_Order[OrderID],tbl_Order[Order Month Name])</f>
        <v>Aug</v>
      </c>
      <c r="H1511" t="str">
        <f>_xlfn.XLOOKUP(tbl_OrderProduct[[#This Row],[ProductID]],tbl_Product[ProductID],tbl_Product[ProductName])</f>
        <v>Pandemic: #REF! Outbreak</v>
      </c>
      <c r="I1511" t="str">
        <f>_xlfn.XLOOKUP(tbl_OrderProduct[[#This Row],[OrderID]],tbl_Order[OrderID],tbl_Order[CustomerID])</f>
        <v>CUST1189</v>
      </c>
    </row>
    <row r="1512" spans="1:9" x14ac:dyDescent="0.4">
      <c r="A1512" t="s">
        <v>784</v>
      </c>
      <c r="B1512" t="s">
        <v>137</v>
      </c>
      <c r="C1512" t="str">
        <f>_xlfn.XLOOKUP(tbl_OrderProduct[[#This Row],[ProductID]],tbl_Product[ProductID],tbl_Product[Category])</f>
        <v>Classic</v>
      </c>
      <c r="D1512">
        <v>1</v>
      </c>
      <c r="E1512" s="3">
        <f>_xlfn.XLOOKUP(tbl_OrderProduct[[#This Row],[ProductID]],tbl_Product[ProductID],tbl_Product[ListPrice])*tbl_OrderProduct[[#This Row],[Quantity]]</f>
        <v>70.989999999999995</v>
      </c>
      <c r="F1512">
        <f>_xlfn.XLOOKUP(tbl_OrderProduct[[#This Row],[OrderID]],tbl_Order[OrderID],tbl_Order[Order Year])</f>
        <v>2019</v>
      </c>
      <c r="G1512" t="str">
        <f>_xlfn.XLOOKUP(tbl_OrderProduct[[#This Row],[OrderID]],tbl_Order[OrderID],tbl_Order[Order Month Name])</f>
        <v>Aug</v>
      </c>
      <c r="H1512" t="str">
        <f>_xlfn.XLOOKUP(tbl_OrderProduct[[#This Row],[ProductID]],tbl_Product[ProductID],tbl_Product[ProductName])</f>
        <v>Ticket to Ride: Financial Express</v>
      </c>
      <c r="I1512" t="str">
        <f>_xlfn.XLOOKUP(tbl_OrderProduct[[#This Row],[OrderID]],tbl_Order[OrderID],tbl_Order[CustomerID])</f>
        <v>CUST0056</v>
      </c>
    </row>
    <row r="1513" spans="1:9" x14ac:dyDescent="0.4">
      <c r="A1513" t="s">
        <v>784</v>
      </c>
      <c r="B1513" t="s">
        <v>135</v>
      </c>
      <c r="C1513" t="str">
        <f>_xlfn.XLOOKUP(tbl_OrderProduct[[#This Row],[ProductID]],tbl_Product[ProductID],tbl_Product[Category])</f>
        <v>Classic</v>
      </c>
      <c r="D1513">
        <v>1</v>
      </c>
      <c r="E1513" s="3">
        <f>_xlfn.XLOOKUP(tbl_OrderProduct[[#This Row],[ProductID]],tbl_Product[ProductID],tbl_Product[ListPrice])*tbl_OrderProduct[[#This Row],[Quantity]]</f>
        <v>16.989999999999998</v>
      </c>
      <c r="F1513">
        <f>_xlfn.XLOOKUP(tbl_OrderProduct[[#This Row],[OrderID]],tbl_Order[OrderID],tbl_Order[Order Year])</f>
        <v>2019</v>
      </c>
      <c r="G1513" t="str">
        <f>_xlfn.XLOOKUP(tbl_OrderProduct[[#This Row],[OrderID]],tbl_Order[OrderID],tbl_Order[Order Month Name])</f>
        <v>Aug</v>
      </c>
      <c r="H1513" t="str">
        <f>_xlfn.XLOOKUP(tbl_OrderProduct[[#This Row],[ProductID]],tbl_Product[ProductID],tbl_Product[ProductName])</f>
        <v>Monopoly: Pivot Table Edition</v>
      </c>
      <c r="I1513" t="str">
        <f>_xlfn.XLOOKUP(tbl_OrderProduct[[#This Row],[OrderID]],tbl_Order[OrderID],tbl_Order[CustomerID])</f>
        <v>CUST0056</v>
      </c>
    </row>
    <row r="1514" spans="1:9" x14ac:dyDescent="0.4">
      <c r="A1514" t="s">
        <v>784</v>
      </c>
      <c r="B1514" t="s">
        <v>157</v>
      </c>
      <c r="C1514" t="str">
        <f>_xlfn.XLOOKUP(tbl_OrderProduct[[#This Row],[ProductID]],tbl_Product[ProductID],tbl_Product[Category])</f>
        <v>Strategy</v>
      </c>
      <c r="D1514">
        <v>1</v>
      </c>
      <c r="E1514" s="3">
        <f>_xlfn.XLOOKUP(tbl_OrderProduct[[#This Row],[ProductID]],tbl_Product[ProductID],tbl_Product[ListPrice])*tbl_OrderProduct[[#This Row],[Quantity]]</f>
        <v>47</v>
      </c>
      <c r="F1514">
        <f>_xlfn.XLOOKUP(tbl_OrderProduct[[#This Row],[OrderID]],tbl_Order[OrderID],tbl_Order[Order Year])</f>
        <v>2019</v>
      </c>
      <c r="G1514" t="str">
        <f>_xlfn.XLOOKUP(tbl_OrderProduct[[#This Row],[OrderID]],tbl_Order[OrderID],tbl_Order[Order Month Name])</f>
        <v>Aug</v>
      </c>
      <c r="H1514" t="str">
        <f>_xlfn.XLOOKUP(tbl_OrderProduct[[#This Row],[ProductID]],tbl_Product[ProductID],tbl_Product[ProductName])</f>
        <v>A Dasboard Contrived</v>
      </c>
      <c r="I1514" t="str">
        <f>_xlfn.XLOOKUP(tbl_OrderProduct[[#This Row],[OrderID]],tbl_Order[OrderID],tbl_Order[CustomerID])</f>
        <v>CUST0056</v>
      </c>
    </row>
    <row r="1515" spans="1:9" x14ac:dyDescent="0.4">
      <c r="A1515" t="s">
        <v>784</v>
      </c>
      <c r="B1515" t="s">
        <v>162</v>
      </c>
      <c r="C1515" t="str">
        <f>_xlfn.XLOOKUP(tbl_OrderProduct[[#This Row],[ProductID]],tbl_Product[ProductID],tbl_Product[Category])</f>
        <v>Strategy</v>
      </c>
      <c r="D1515">
        <v>1</v>
      </c>
      <c r="E1515" s="3">
        <f>_xlfn.XLOOKUP(tbl_OrderProduct[[#This Row],[ProductID]],tbl_Product[ProductID],tbl_Product[ListPrice])*tbl_OrderProduct[[#This Row],[Quantity]]</f>
        <v>17.5</v>
      </c>
      <c r="F1515">
        <f>_xlfn.XLOOKUP(tbl_OrderProduct[[#This Row],[OrderID]],tbl_Order[OrderID],tbl_Order[Order Year])</f>
        <v>2019</v>
      </c>
      <c r="G1515" t="str">
        <f>_xlfn.XLOOKUP(tbl_OrderProduct[[#This Row],[OrderID]],tbl_Order[OrderID],tbl_Order[Order Month Name])</f>
        <v>Aug</v>
      </c>
      <c r="H1515" t="str">
        <f>_xlfn.XLOOKUP(tbl_OrderProduct[[#This Row],[ProductID]],tbl_Product[ProductID],tbl_Product[ProductName])</f>
        <v>Spreadsheet Legacy</v>
      </c>
      <c r="I1515" t="str">
        <f>_xlfn.XLOOKUP(tbl_OrderProduct[[#This Row],[OrderID]],tbl_Order[OrderID],tbl_Order[CustomerID])</f>
        <v>CUST0056</v>
      </c>
    </row>
    <row r="1516" spans="1:9" x14ac:dyDescent="0.4">
      <c r="A1516" t="s">
        <v>785</v>
      </c>
      <c r="B1516" t="s">
        <v>152</v>
      </c>
      <c r="C1516" t="str">
        <f>_xlfn.XLOOKUP(tbl_OrderProduct[[#This Row],[ProductID]],tbl_Product[ProductID],tbl_Product[Category])</f>
        <v>Party</v>
      </c>
      <c r="D1516">
        <v>2</v>
      </c>
      <c r="E1516" s="3">
        <f>_xlfn.XLOOKUP(tbl_OrderProduct[[#This Row],[ProductID]],tbl_Product[ProductID],tbl_Product[ListPrice])*tbl_OrderProduct[[#This Row],[Quantity]]</f>
        <v>119.9</v>
      </c>
      <c r="F1516">
        <f>_xlfn.XLOOKUP(tbl_OrderProduct[[#This Row],[OrderID]],tbl_Order[OrderID],tbl_Order[Order Year])</f>
        <v>2019</v>
      </c>
      <c r="G1516" t="str">
        <f>_xlfn.XLOOKUP(tbl_OrderProduct[[#This Row],[OrderID]],tbl_Order[OrderID],tbl_Order[Order Month Name])</f>
        <v>Aug</v>
      </c>
      <c r="H1516" t="str">
        <f>_xlfn.XLOOKUP(tbl_OrderProduct[[#This Row],[ProductID]],tbl_Product[ProductID],tbl_Product[ProductName])</f>
        <v>Formulate!</v>
      </c>
      <c r="I1516" t="str">
        <f>_xlfn.XLOOKUP(tbl_OrderProduct[[#This Row],[OrderID]],tbl_Order[OrderID],tbl_Order[CustomerID])</f>
        <v>CUST0683</v>
      </c>
    </row>
    <row r="1517" spans="1:9" x14ac:dyDescent="0.4">
      <c r="A1517" t="s">
        <v>786</v>
      </c>
      <c r="B1517" t="s">
        <v>152</v>
      </c>
      <c r="C1517" t="str">
        <f>_xlfn.XLOOKUP(tbl_OrderProduct[[#This Row],[ProductID]],tbl_Product[ProductID],tbl_Product[Category])</f>
        <v>Party</v>
      </c>
      <c r="D1517">
        <v>1</v>
      </c>
      <c r="E1517" s="3">
        <f>_xlfn.XLOOKUP(tbl_OrderProduct[[#This Row],[ProductID]],tbl_Product[ProductID],tbl_Product[ListPrice])*tbl_OrderProduct[[#This Row],[Quantity]]</f>
        <v>59.95</v>
      </c>
      <c r="F1517">
        <f>_xlfn.XLOOKUP(tbl_OrderProduct[[#This Row],[OrderID]],tbl_Order[OrderID],tbl_Order[Order Year])</f>
        <v>2019</v>
      </c>
      <c r="G1517" t="str">
        <f>_xlfn.XLOOKUP(tbl_OrderProduct[[#This Row],[OrderID]],tbl_Order[OrderID],tbl_Order[Order Month Name])</f>
        <v>Aug</v>
      </c>
      <c r="H1517" t="str">
        <f>_xlfn.XLOOKUP(tbl_OrderProduct[[#This Row],[ProductID]],tbl_Product[ProductID],tbl_Product[ProductName])</f>
        <v>Formulate!</v>
      </c>
      <c r="I1517" t="str">
        <f>_xlfn.XLOOKUP(tbl_OrderProduct[[#This Row],[OrderID]],tbl_Order[OrderID],tbl_Order[CustomerID])</f>
        <v>CUST1193</v>
      </c>
    </row>
    <row r="1518" spans="1:9" x14ac:dyDescent="0.4">
      <c r="A1518" t="s">
        <v>787</v>
      </c>
      <c r="B1518" t="s">
        <v>135</v>
      </c>
      <c r="C1518" t="str">
        <f>_xlfn.XLOOKUP(tbl_OrderProduct[[#This Row],[ProductID]],tbl_Product[ProductID],tbl_Product[Category])</f>
        <v>Classic</v>
      </c>
      <c r="D1518">
        <v>2</v>
      </c>
      <c r="E1518" s="3">
        <f>_xlfn.XLOOKUP(tbl_OrderProduct[[#This Row],[ProductID]],tbl_Product[ProductID],tbl_Product[ListPrice])*tbl_OrderProduct[[#This Row],[Quantity]]</f>
        <v>33.979999999999997</v>
      </c>
      <c r="F1518">
        <f>_xlfn.XLOOKUP(tbl_OrderProduct[[#This Row],[OrderID]],tbl_Order[OrderID],tbl_Order[Order Year])</f>
        <v>2019</v>
      </c>
      <c r="G1518" t="str">
        <f>_xlfn.XLOOKUP(tbl_OrderProduct[[#This Row],[OrderID]],tbl_Order[OrderID],tbl_Order[Order Month Name])</f>
        <v>Aug</v>
      </c>
      <c r="H1518" t="str">
        <f>_xlfn.XLOOKUP(tbl_OrderProduct[[#This Row],[ProductID]],tbl_Product[ProductID],tbl_Product[ProductName])</f>
        <v>Monopoly: Pivot Table Edition</v>
      </c>
      <c r="I1518" t="str">
        <f>_xlfn.XLOOKUP(tbl_OrderProduct[[#This Row],[OrderID]],tbl_Order[OrderID],tbl_Order[CustomerID])</f>
        <v>CUST0314</v>
      </c>
    </row>
    <row r="1519" spans="1:9" x14ac:dyDescent="0.4">
      <c r="A1519" t="s">
        <v>787</v>
      </c>
      <c r="B1519" t="s">
        <v>142</v>
      </c>
      <c r="C1519" t="str">
        <f>_xlfn.XLOOKUP(tbl_OrderProduct[[#This Row],[ProductID]],tbl_Product[ProductID],tbl_Product[Category])</f>
        <v>Classic</v>
      </c>
      <c r="D1519">
        <v>1</v>
      </c>
      <c r="E1519" s="3">
        <f>_xlfn.XLOOKUP(tbl_OrderProduct[[#This Row],[ProductID]],tbl_Product[ProductID],tbl_Product[ListPrice])*tbl_OrderProduct[[#This Row],[Quantity]]</f>
        <v>49.49</v>
      </c>
      <c r="F1519">
        <f>_xlfn.XLOOKUP(tbl_OrderProduct[[#This Row],[OrderID]],tbl_Order[OrderID],tbl_Order[Order Year])</f>
        <v>2019</v>
      </c>
      <c r="G1519" t="str">
        <f>_xlfn.XLOOKUP(tbl_OrderProduct[[#This Row],[OrderID]],tbl_Order[OrderID],tbl_Order[Order Month Name])</f>
        <v>Aug</v>
      </c>
      <c r="H1519" t="str">
        <f>_xlfn.XLOOKUP(tbl_OrderProduct[[#This Row],[ProductID]],tbl_Product[ProductID],tbl_Product[ProductName])</f>
        <v>Don't Wake the Stakeholders</v>
      </c>
      <c r="I1519" t="str">
        <f>_xlfn.XLOOKUP(tbl_OrderProduct[[#This Row],[OrderID]],tbl_Order[OrderID],tbl_Order[CustomerID])</f>
        <v>CUST0314</v>
      </c>
    </row>
    <row r="1520" spans="1:9" x14ac:dyDescent="0.4">
      <c r="A1520" t="s">
        <v>787</v>
      </c>
      <c r="B1520" t="s">
        <v>146</v>
      </c>
      <c r="C1520" t="str">
        <f>_xlfn.XLOOKUP(tbl_OrderProduct[[#This Row],[ProductID]],tbl_Product[ProductID],tbl_Product[Category])</f>
        <v>Strategy</v>
      </c>
      <c r="D1520">
        <v>2</v>
      </c>
      <c r="E1520" s="3">
        <f>_xlfn.XLOOKUP(tbl_OrderProduct[[#This Row],[ProductID]],tbl_Product[ProductID],tbl_Product[ListPrice])*tbl_OrderProduct[[#This Row],[Quantity]]</f>
        <v>98.98</v>
      </c>
      <c r="F1520">
        <f>_xlfn.XLOOKUP(tbl_OrderProduct[[#This Row],[OrderID]],tbl_Order[OrderID],tbl_Order[Order Year])</f>
        <v>2019</v>
      </c>
      <c r="G1520" t="str">
        <f>_xlfn.XLOOKUP(tbl_OrderProduct[[#This Row],[OrderID]],tbl_Order[OrderID],tbl_Order[Order Month Name])</f>
        <v>Aug</v>
      </c>
      <c r="H1520" t="str">
        <f>_xlfn.XLOOKUP(tbl_OrderProduct[[#This Row],[ProductID]],tbl_Product[ProductID],tbl_Product[ProductName])</f>
        <v>Terraforming Tableau</v>
      </c>
      <c r="I1520" t="str">
        <f>_xlfn.XLOOKUP(tbl_OrderProduct[[#This Row],[OrderID]],tbl_Order[OrderID],tbl_Order[CustomerID])</f>
        <v>CUST0314</v>
      </c>
    </row>
    <row r="1521" spans="1:9" x14ac:dyDescent="0.4">
      <c r="A1521" t="s">
        <v>787</v>
      </c>
      <c r="B1521" t="s">
        <v>9</v>
      </c>
      <c r="C1521" t="str">
        <f>_xlfn.XLOOKUP(tbl_OrderProduct[[#This Row],[ProductID]],tbl_Product[ProductID],tbl_Product[Category])</f>
        <v>Strategy</v>
      </c>
      <c r="D1521">
        <v>1</v>
      </c>
      <c r="E1521" s="3">
        <f>_xlfn.XLOOKUP(tbl_OrderProduct[[#This Row],[ProductID]],tbl_Product[ProductID],tbl_Product[ListPrice])*tbl_OrderProduct[[#This Row],[Quantity]]</f>
        <v>73.95</v>
      </c>
      <c r="F1521">
        <f>_xlfn.XLOOKUP(tbl_OrderProduct[[#This Row],[OrderID]],tbl_Order[OrderID],tbl_Order[Order Year])</f>
        <v>2019</v>
      </c>
      <c r="G1521" t="str">
        <f>_xlfn.XLOOKUP(tbl_OrderProduct[[#This Row],[OrderID]],tbl_Order[OrderID],tbl_Order[Order Month Name])</f>
        <v>Aug</v>
      </c>
      <c r="H1521" t="str">
        <f>_xlfn.XLOOKUP(tbl_OrderProduct[[#This Row],[ProductID]],tbl_Product[ProductID],tbl_Product[ProductName])</f>
        <v>Tiny Epic Formulas</v>
      </c>
      <c r="I1521" t="str">
        <f>_xlfn.XLOOKUP(tbl_OrderProduct[[#This Row],[OrderID]],tbl_Order[OrderID],tbl_Order[CustomerID])</f>
        <v>CUST0314</v>
      </c>
    </row>
    <row r="1522" spans="1:9" x14ac:dyDescent="0.4">
      <c r="A1522" t="s">
        <v>787</v>
      </c>
      <c r="B1522" t="s">
        <v>158</v>
      </c>
      <c r="C1522" t="str">
        <f>_xlfn.XLOOKUP(tbl_OrderProduct[[#This Row],[ProductID]],tbl_Product[ProductID],tbl_Product[Category])</f>
        <v>Classic</v>
      </c>
      <c r="D1522">
        <v>2</v>
      </c>
      <c r="E1522" s="3">
        <f>_xlfn.XLOOKUP(tbl_OrderProduct[[#This Row],[ProductID]],tbl_Product[ProductID],tbl_Product[ListPrice])*tbl_OrderProduct[[#This Row],[Quantity]]</f>
        <v>90</v>
      </c>
      <c r="F1522">
        <f>_xlfn.XLOOKUP(tbl_OrderProduct[[#This Row],[OrderID]],tbl_Order[OrderID],tbl_Order[Order Year])</f>
        <v>2019</v>
      </c>
      <c r="G1522" t="str">
        <f>_xlfn.XLOOKUP(tbl_OrderProduct[[#This Row],[OrderID]],tbl_Order[OrderID],tbl_Order[Order Month Name])</f>
        <v>Aug</v>
      </c>
      <c r="H1522" t="str">
        <f>_xlfn.XLOOKUP(tbl_OrderProduct[[#This Row],[ProductID]],tbl_Product[ProductID],tbl_Product[ProductName])</f>
        <v>Carcassone: Financial Quarters</v>
      </c>
      <c r="I1522" t="str">
        <f>_xlfn.XLOOKUP(tbl_OrderProduct[[#This Row],[OrderID]],tbl_Order[OrderID],tbl_Order[CustomerID])</f>
        <v>CUST0314</v>
      </c>
    </row>
    <row r="1523" spans="1:9" x14ac:dyDescent="0.4">
      <c r="A1523" t="s">
        <v>788</v>
      </c>
      <c r="B1523" t="s">
        <v>153</v>
      </c>
      <c r="C1523" t="str">
        <f>_xlfn.XLOOKUP(tbl_OrderProduct[[#This Row],[ProductID]],tbl_Product[ProductID],tbl_Product[Category])</f>
        <v>Strategy</v>
      </c>
      <c r="D1523">
        <v>1</v>
      </c>
      <c r="E1523" s="3">
        <f>_xlfn.XLOOKUP(tbl_OrderProduct[[#This Row],[ProductID]],tbl_Product[ProductID],tbl_Product[ListPrice])*tbl_OrderProduct[[#This Row],[Quantity]]</f>
        <v>37.950000000000003</v>
      </c>
      <c r="F1523">
        <f>_xlfn.XLOOKUP(tbl_OrderProduct[[#This Row],[OrderID]],tbl_Order[OrderID],tbl_Order[Order Year])</f>
        <v>2019</v>
      </c>
      <c r="G1523" t="str">
        <f>_xlfn.XLOOKUP(tbl_OrderProduct[[#This Row],[OrderID]],tbl_Order[OrderID],tbl_Order[Order Month Name])</f>
        <v>Aug</v>
      </c>
      <c r="H1523" t="str">
        <f>_xlfn.XLOOKUP(tbl_OrderProduct[[#This Row],[ProductID]],tbl_Product[ProductID],tbl_Product[ProductName])</f>
        <v>Sheetstorm</v>
      </c>
      <c r="I1523" t="str">
        <f>_xlfn.XLOOKUP(tbl_OrderProduct[[#This Row],[OrderID]],tbl_Order[OrderID],tbl_Order[CustomerID])</f>
        <v>CUST0135</v>
      </c>
    </row>
    <row r="1524" spans="1:9" x14ac:dyDescent="0.4">
      <c r="A1524" t="s">
        <v>788</v>
      </c>
      <c r="B1524" t="s">
        <v>5</v>
      </c>
      <c r="C1524" t="str">
        <f>_xlfn.XLOOKUP(tbl_OrderProduct[[#This Row],[ProductID]],tbl_Product[ProductID],tbl_Product[Category])</f>
        <v>Strategy</v>
      </c>
      <c r="D1524">
        <v>1</v>
      </c>
      <c r="E1524" s="3">
        <f>_xlfn.XLOOKUP(tbl_OrderProduct[[#This Row],[ProductID]],tbl_Product[ProductID],tbl_Product[ListPrice])*tbl_OrderProduct[[#This Row],[Quantity]]</f>
        <v>49.95</v>
      </c>
      <c r="F1524">
        <f>_xlfn.XLOOKUP(tbl_OrderProduct[[#This Row],[OrderID]],tbl_Order[OrderID],tbl_Order[Order Year])</f>
        <v>2019</v>
      </c>
      <c r="G1524" t="str">
        <f>_xlfn.XLOOKUP(tbl_OrderProduct[[#This Row],[OrderID]],tbl_Order[OrderID],tbl_Order[Order Month Name])</f>
        <v>Aug</v>
      </c>
      <c r="H1524" t="str">
        <f>_xlfn.XLOOKUP(tbl_OrderProduct[[#This Row],[ProductID]],tbl_Product[ProductID],tbl_Product[ProductName])</f>
        <v>Power B.I. the Board Game</v>
      </c>
      <c r="I1524" t="str">
        <f>_xlfn.XLOOKUP(tbl_OrderProduct[[#This Row],[OrderID]],tbl_Order[OrderID],tbl_Order[CustomerID])</f>
        <v>CUST0135</v>
      </c>
    </row>
    <row r="1525" spans="1:9" x14ac:dyDescent="0.4">
      <c r="A1525" t="s">
        <v>788</v>
      </c>
      <c r="B1525" t="s">
        <v>131</v>
      </c>
      <c r="C1525" t="str">
        <f>_xlfn.XLOOKUP(tbl_OrderProduct[[#This Row],[ProductID]],tbl_Product[ProductID],tbl_Product[Category])</f>
        <v>Strategy</v>
      </c>
      <c r="D1525">
        <v>2</v>
      </c>
      <c r="E1525" s="3">
        <f>_xlfn.XLOOKUP(tbl_OrderProduct[[#This Row],[ProductID]],tbl_Product[ProductID],tbl_Product[ListPrice])*tbl_OrderProduct[[#This Row],[Quantity]]</f>
        <v>98</v>
      </c>
      <c r="F1525">
        <f>_xlfn.XLOOKUP(tbl_OrderProduct[[#This Row],[OrderID]],tbl_Order[OrderID],tbl_Order[Order Year])</f>
        <v>2019</v>
      </c>
      <c r="G1525" t="str">
        <f>_xlfn.XLOOKUP(tbl_OrderProduct[[#This Row],[OrderID]],tbl_Order[OrderID],tbl_Order[Order Month Name])</f>
        <v>Aug</v>
      </c>
      <c r="H1525" t="str">
        <f>_xlfn.XLOOKUP(tbl_OrderProduct[[#This Row],[ProductID]],tbl_Product[ProductID],tbl_Product[ProductName])</f>
        <v>7 Chart Wonders</v>
      </c>
      <c r="I1525" t="str">
        <f>_xlfn.XLOOKUP(tbl_OrderProduct[[#This Row],[OrderID]],tbl_Order[OrderID],tbl_Order[CustomerID])</f>
        <v>CUST0135</v>
      </c>
    </row>
    <row r="1526" spans="1:9" x14ac:dyDescent="0.4">
      <c r="A1526" t="s">
        <v>789</v>
      </c>
      <c r="B1526" t="s">
        <v>131</v>
      </c>
      <c r="C1526" t="str">
        <f>_xlfn.XLOOKUP(tbl_OrderProduct[[#This Row],[ProductID]],tbl_Product[ProductID],tbl_Product[Category])</f>
        <v>Strategy</v>
      </c>
      <c r="D1526">
        <v>1</v>
      </c>
      <c r="E1526" s="3">
        <f>_xlfn.XLOOKUP(tbl_OrderProduct[[#This Row],[ProductID]],tbl_Product[ProductID],tbl_Product[ListPrice])*tbl_OrderProduct[[#This Row],[Quantity]]</f>
        <v>49</v>
      </c>
      <c r="F1526">
        <f>_xlfn.XLOOKUP(tbl_OrderProduct[[#This Row],[OrderID]],tbl_Order[OrderID],tbl_Order[Order Year])</f>
        <v>2019</v>
      </c>
      <c r="G1526" t="str">
        <f>_xlfn.XLOOKUP(tbl_OrderProduct[[#This Row],[OrderID]],tbl_Order[OrderID],tbl_Order[Order Month Name])</f>
        <v>Aug</v>
      </c>
      <c r="H1526" t="str">
        <f>_xlfn.XLOOKUP(tbl_OrderProduct[[#This Row],[ProductID]],tbl_Product[ProductID],tbl_Product[ProductName])</f>
        <v>7 Chart Wonders</v>
      </c>
      <c r="I1526" t="str">
        <f>_xlfn.XLOOKUP(tbl_OrderProduct[[#This Row],[OrderID]],tbl_Order[OrderID],tbl_Order[CustomerID])</f>
        <v>CUST0274</v>
      </c>
    </row>
    <row r="1527" spans="1:9" x14ac:dyDescent="0.4">
      <c r="A1527" t="s">
        <v>789</v>
      </c>
      <c r="B1527" t="s">
        <v>130</v>
      </c>
      <c r="C1527" t="str">
        <f>_xlfn.XLOOKUP(tbl_OrderProduct[[#This Row],[ProductID]],tbl_Product[ProductID],tbl_Product[Category])</f>
        <v>Strategy</v>
      </c>
      <c r="D1527">
        <v>2</v>
      </c>
      <c r="E1527" s="3">
        <f>_xlfn.XLOOKUP(tbl_OrderProduct[[#This Row],[ProductID]],tbl_Product[ProductID],tbl_Product[ListPrice])*tbl_OrderProduct[[#This Row],[Quantity]]</f>
        <v>31</v>
      </c>
      <c r="F1527">
        <f>_xlfn.XLOOKUP(tbl_OrderProduct[[#This Row],[OrderID]],tbl_Order[OrderID],tbl_Order[Order Year])</f>
        <v>2019</v>
      </c>
      <c r="G1527" t="str">
        <f>_xlfn.XLOOKUP(tbl_OrderProduct[[#This Row],[OrderID]],tbl_Order[OrderID],tbl_Order[Order Month Name])</f>
        <v>Aug</v>
      </c>
      <c r="H1527" t="str">
        <f>_xlfn.XLOOKUP(tbl_OrderProduct[[#This Row],[ProductID]],tbl_Product[ProductID],tbl_Product[ProductName])</f>
        <v>Brass: Budget</v>
      </c>
      <c r="I1527" t="str">
        <f>_xlfn.XLOOKUP(tbl_OrderProduct[[#This Row],[OrderID]],tbl_Order[OrderID],tbl_Order[CustomerID])</f>
        <v>CUST0274</v>
      </c>
    </row>
    <row r="1528" spans="1:9" x14ac:dyDescent="0.4">
      <c r="A1528" t="s">
        <v>790</v>
      </c>
      <c r="B1528" t="s">
        <v>163</v>
      </c>
      <c r="C1528" t="str">
        <f>_xlfn.XLOOKUP(tbl_OrderProduct[[#This Row],[ProductID]],tbl_Product[ProductID],tbl_Product[Category])</f>
        <v>Party</v>
      </c>
      <c r="D1528">
        <v>1</v>
      </c>
      <c r="E1528" s="3">
        <f>_xlfn.XLOOKUP(tbl_OrderProduct[[#This Row],[ProductID]],tbl_Product[ProductID],tbl_Product[ListPrice])*tbl_OrderProduct[[#This Row],[Quantity]]</f>
        <v>38</v>
      </c>
      <c r="F1528">
        <f>_xlfn.XLOOKUP(tbl_OrderProduct[[#This Row],[OrderID]],tbl_Order[OrderID],tbl_Order[Order Year])</f>
        <v>2019</v>
      </c>
      <c r="G1528" t="str">
        <f>_xlfn.XLOOKUP(tbl_OrderProduct[[#This Row],[OrderID]],tbl_Order[OrderID],tbl_Order[Order Month Name])</f>
        <v>Aug</v>
      </c>
      <c r="H1528" t="str">
        <f>_xlfn.XLOOKUP(tbl_OrderProduct[[#This Row],[ProductID]],tbl_Product[ProductID],tbl_Product[ProductName])</f>
        <v>Charts Against Humanity</v>
      </c>
      <c r="I1528" t="str">
        <f>_xlfn.XLOOKUP(tbl_OrderProduct[[#This Row],[OrderID]],tbl_Order[OrderID],tbl_Order[CustomerID])</f>
        <v>CUST0696</v>
      </c>
    </row>
    <row r="1529" spans="1:9" x14ac:dyDescent="0.4">
      <c r="A1529" t="s">
        <v>791</v>
      </c>
      <c r="B1529" t="s">
        <v>154</v>
      </c>
      <c r="C1529" t="str">
        <f>_xlfn.XLOOKUP(tbl_OrderProduct[[#This Row],[ProductID]],tbl_Product[ProductID],tbl_Product[Category])</f>
        <v>Strategy</v>
      </c>
      <c r="D1529">
        <v>1</v>
      </c>
      <c r="E1529" s="3">
        <f>_xlfn.XLOOKUP(tbl_OrderProduct[[#This Row],[ProductID]],tbl_Product[ProductID],tbl_Product[ListPrice])*tbl_OrderProduct[[#This Row],[Quantity]]</f>
        <v>31</v>
      </c>
      <c r="F1529">
        <f>_xlfn.XLOOKUP(tbl_OrderProduct[[#This Row],[OrderID]],tbl_Order[OrderID],tbl_Order[Order Year])</f>
        <v>2019</v>
      </c>
      <c r="G1529" t="str">
        <f>_xlfn.XLOOKUP(tbl_OrderProduct[[#This Row],[OrderID]],tbl_Order[OrderID],tbl_Order[Order Month Name])</f>
        <v>Aug</v>
      </c>
      <c r="H1529" t="str">
        <f>_xlfn.XLOOKUP(tbl_OrderProduct[[#This Row],[ProductID]],tbl_Product[ProductID],tbl_Product[ProductName])</f>
        <v>Roll for Regression</v>
      </c>
      <c r="I1529" t="str">
        <f>_xlfn.XLOOKUP(tbl_OrderProduct[[#This Row],[OrderID]],tbl_Order[OrderID],tbl_Order[CustomerID])</f>
        <v>CUST0011</v>
      </c>
    </row>
    <row r="1530" spans="1:9" x14ac:dyDescent="0.4">
      <c r="A1530" t="s">
        <v>791</v>
      </c>
      <c r="B1530" t="s">
        <v>147</v>
      </c>
      <c r="C1530" t="str">
        <f>_xlfn.XLOOKUP(tbl_OrderProduct[[#This Row],[ProductID]],tbl_Product[ProductID],tbl_Product[Category])</f>
        <v>Classic</v>
      </c>
      <c r="D1530">
        <v>2</v>
      </c>
      <c r="E1530" s="3">
        <f>_xlfn.XLOOKUP(tbl_OrderProduct[[#This Row],[ProductID]],tbl_Product[ProductID],tbl_Product[ListPrice])*tbl_OrderProduct[[#This Row],[Quantity]]</f>
        <v>81.900000000000006</v>
      </c>
      <c r="F1530">
        <f>_xlfn.XLOOKUP(tbl_OrderProduct[[#This Row],[OrderID]],tbl_Order[OrderID],tbl_Order[Order Year])</f>
        <v>2019</v>
      </c>
      <c r="G1530" t="str">
        <f>_xlfn.XLOOKUP(tbl_OrderProduct[[#This Row],[OrderID]],tbl_Order[OrderID],tbl_Order[Order Month Name])</f>
        <v>Aug</v>
      </c>
      <c r="H1530" t="str">
        <f>_xlfn.XLOOKUP(tbl_OrderProduct[[#This Row],[ProductID]],tbl_Product[ProductID],tbl_Product[ProductName])</f>
        <v>Formula Scrabble</v>
      </c>
      <c r="I1530" t="str">
        <f>_xlfn.XLOOKUP(tbl_OrderProduct[[#This Row],[OrderID]],tbl_Order[OrderID],tbl_Order[CustomerID])</f>
        <v>CUST0011</v>
      </c>
    </row>
    <row r="1531" spans="1:9" x14ac:dyDescent="0.4">
      <c r="A1531" t="s">
        <v>791</v>
      </c>
      <c r="B1531" t="s">
        <v>2</v>
      </c>
      <c r="C1531" t="str">
        <f>_xlfn.XLOOKUP(tbl_OrderProduct[[#This Row],[ProductID]],tbl_Product[ProductID],tbl_Product[Category])</f>
        <v>Strategy</v>
      </c>
      <c r="D1531">
        <v>1</v>
      </c>
      <c r="E1531" s="3">
        <f>_xlfn.XLOOKUP(tbl_OrderProduct[[#This Row],[ProductID]],tbl_Product[ProductID],tbl_Product[ListPrice])*tbl_OrderProduct[[#This Row],[Quantity]]</f>
        <v>12.95</v>
      </c>
      <c r="F1531">
        <f>_xlfn.XLOOKUP(tbl_OrderProduct[[#This Row],[OrderID]],tbl_Order[OrderID],tbl_Order[Order Year])</f>
        <v>2019</v>
      </c>
      <c r="G1531" t="str">
        <f>_xlfn.XLOOKUP(tbl_OrderProduct[[#This Row],[OrderID]],tbl_Order[OrderID],tbl_Order[Order Month Name])</f>
        <v>Aug</v>
      </c>
      <c r="H1531" t="str">
        <f>_xlfn.XLOOKUP(tbl_OrderProduct[[#This Row],[ProductID]],tbl_Product[ProductID],tbl_Product[ProductName])</f>
        <v>DAX Machina</v>
      </c>
      <c r="I1531" t="str">
        <f>_xlfn.XLOOKUP(tbl_OrderProduct[[#This Row],[OrderID]],tbl_Order[OrderID],tbl_Order[CustomerID])</f>
        <v>CUST0011</v>
      </c>
    </row>
    <row r="1532" spans="1:9" x14ac:dyDescent="0.4">
      <c r="A1532" t="s">
        <v>791</v>
      </c>
      <c r="B1532" t="s">
        <v>7</v>
      </c>
      <c r="C1532" t="str">
        <f>_xlfn.XLOOKUP(tbl_OrderProduct[[#This Row],[ProductID]],tbl_Product[ProductID],tbl_Product[Category])</f>
        <v>Strategy</v>
      </c>
      <c r="D1532">
        <v>1</v>
      </c>
      <c r="E1532" s="3">
        <f>_xlfn.XLOOKUP(tbl_OrderProduct[[#This Row],[ProductID]],tbl_Product[ProductID],tbl_Product[ListPrice])*tbl_OrderProduct[[#This Row],[Quantity]]</f>
        <v>53</v>
      </c>
      <c r="F1532">
        <f>_xlfn.XLOOKUP(tbl_OrderProduct[[#This Row],[OrderID]],tbl_Order[OrderID],tbl_Order[Order Year])</f>
        <v>2019</v>
      </c>
      <c r="G1532" t="str">
        <f>_xlfn.XLOOKUP(tbl_OrderProduct[[#This Row],[OrderID]],tbl_Order[OrderID],tbl_Order[Order Month Name])</f>
        <v>Aug</v>
      </c>
      <c r="H1532" t="str">
        <f>_xlfn.XLOOKUP(tbl_OrderProduct[[#This Row],[ProductID]],tbl_Product[ProductID],tbl_Product[ProductName])</f>
        <v>Evercell</v>
      </c>
      <c r="I1532" t="str">
        <f>_xlfn.XLOOKUP(tbl_OrderProduct[[#This Row],[OrderID]],tbl_Order[OrderID],tbl_Order[CustomerID])</f>
        <v>CUST0011</v>
      </c>
    </row>
    <row r="1533" spans="1:9" x14ac:dyDescent="0.4">
      <c r="A1533" t="s">
        <v>791</v>
      </c>
      <c r="B1533" t="s">
        <v>161</v>
      </c>
      <c r="C1533" t="str">
        <f>_xlfn.XLOOKUP(tbl_OrderProduct[[#This Row],[ProductID]],tbl_Product[ProductID],tbl_Product[Category])</f>
        <v>Strategy</v>
      </c>
      <c r="D1533">
        <v>1</v>
      </c>
      <c r="E1533" s="3">
        <f>_xlfn.XLOOKUP(tbl_OrderProduct[[#This Row],[ProductID]],tbl_Product[ProductID],tbl_Product[ListPrice])*tbl_OrderProduct[[#This Row],[Quantity]]</f>
        <v>55.95</v>
      </c>
      <c r="F1533">
        <f>_xlfn.XLOOKUP(tbl_OrderProduct[[#This Row],[OrderID]],tbl_Order[OrderID],tbl_Order[Order Year])</f>
        <v>2019</v>
      </c>
      <c r="G1533" t="str">
        <f>_xlfn.XLOOKUP(tbl_OrderProduct[[#This Row],[OrderID]],tbl_Order[OrderID],tbl_Order[Order Month Name])</f>
        <v>Aug</v>
      </c>
      <c r="H1533" t="str">
        <f>_xlfn.XLOOKUP(tbl_OrderProduct[[#This Row],[ProductID]],tbl_Product[ProductID],tbl_Product[ProductName])</f>
        <v>The Quacks of Quarterburg</v>
      </c>
      <c r="I1533" t="str">
        <f>_xlfn.XLOOKUP(tbl_OrderProduct[[#This Row],[OrderID]],tbl_Order[OrderID],tbl_Order[CustomerID])</f>
        <v>CUST0011</v>
      </c>
    </row>
    <row r="1534" spans="1:9" x14ac:dyDescent="0.4">
      <c r="A1534" t="s">
        <v>792</v>
      </c>
      <c r="B1534" t="s">
        <v>134</v>
      </c>
      <c r="C1534" t="str">
        <f>_xlfn.XLOOKUP(tbl_OrderProduct[[#This Row],[ProductID]],tbl_Product[ProductID],tbl_Product[Category])</f>
        <v>Co-op</v>
      </c>
      <c r="D1534">
        <v>1</v>
      </c>
      <c r="E1534" s="3">
        <f>_xlfn.XLOOKUP(tbl_OrderProduct[[#This Row],[ProductID]],tbl_Product[ProductID],tbl_Product[ListPrice])*tbl_OrderProduct[[#This Row],[Quantity]]</f>
        <v>33.5</v>
      </c>
      <c r="F1534">
        <f>_xlfn.XLOOKUP(tbl_OrderProduct[[#This Row],[OrderID]],tbl_Order[OrderID],tbl_Order[Order Year])</f>
        <v>2019</v>
      </c>
      <c r="G1534" t="str">
        <f>_xlfn.XLOOKUP(tbl_OrderProduct[[#This Row],[OrderID]],tbl_Order[OrderID],tbl_Order[Order Month Name])</f>
        <v>Sep</v>
      </c>
      <c r="H1534" t="str">
        <f>_xlfn.XLOOKUP(tbl_OrderProduct[[#This Row],[ProductID]],tbl_Product[ProductID],tbl_Product[ProductName])</f>
        <v>The Spill: Data Breach</v>
      </c>
      <c r="I1534" t="str">
        <f>_xlfn.XLOOKUP(tbl_OrderProduct[[#This Row],[OrderID]],tbl_Order[OrderID],tbl_Order[CustomerID])</f>
        <v>CUST0904</v>
      </c>
    </row>
    <row r="1535" spans="1:9" x14ac:dyDescent="0.4">
      <c r="A1535" t="s">
        <v>793</v>
      </c>
      <c r="B1535" t="s">
        <v>131</v>
      </c>
      <c r="C1535" t="str">
        <f>_xlfn.XLOOKUP(tbl_OrderProduct[[#This Row],[ProductID]],tbl_Product[ProductID],tbl_Product[Category])</f>
        <v>Strategy</v>
      </c>
      <c r="D1535">
        <v>1</v>
      </c>
      <c r="E1535" s="3">
        <f>_xlfn.XLOOKUP(tbl_OrderProduct[[#This Row],[ProductID]],tbl_Product[ProductID],tbl_Product[ListPrice])*tbl_OrderProduct[[#This Row],[Quantity]]</f>
        <v>49</v>
      </c>
      <c r="F1535">
        <f>_xlfn.XLOOKUP(tbl_OrderProduct[[#This Row],[OrderID]],tbl_Order[OrderID],tbl_Order[Order Year])</f>
        <v>2019</v>
      </c>
      <c r="G1535" t="str">
        <f>_xlfn.XLOOKUP(tbl_OrderProduct[[#This Row],[OrderID]],tbl_Order[OrderID],tbl_Order[Order Month Name])</f>
        <v>Sep</v>
      </c>
      <c r="H1535" t="str">
        <f>_xlfn.XLOOKUP(tbl_OrderProduct[[#This Row],[ProductID]],tbl_Product[ProductID],tbl_Product[ProductName])</f>
        <v>7 Chart Wonders</v>
      </c>
      <c r="I1535" t="str">
        <f>_xlfn.XLOOKUP(tbl_OrderProduct[[#This Row],[OrderID]],tbl_Order[OrderID],tbl_Order[CustomerID])</f>
        <v>CUST0837</v>
      </c>
    </row>
    <row r="1536" spans="1:9" x14ac:dyDescent="0.4">
      <c r="A1536" t="s">
        <v>794</v>
      </c>
      <c r="B1536" t="s">
        <v>148</v>
      </c>
      <c r="C1536" t="str">
        <f>_xlfn.XLOOKUP(tbl_OrderProduct[[#This Row],[ProductID]],tbl_Product[ProductID],tbl_Product[Category])</f>
        <v>Strategy</v>
      </c>
      <c r="D1536">
        <v>1</v>
      </c>
      <c r="E1536" s="3">
        <f>_xlfn.XLOOKUP(tbl_OrderProduct[[#This Row],[ProductID]],tbl_Product[ProductID],tbl_Product[ListPrice])*tbl_OrderProduct[[#This Row],[Quantity]]</f>
        <v>20.49</v>
      </c>
      <c r="F1536">
        <f>_xlfn.XLOOKUP(tbl_OrderProduct[[#This Row],[OrderID]],tbl_Order[OrderID],tbl_Order[Order Year])</f>
        <v>2019</v>
      </c>
      <c r="G1536" t="str">
        <f>_xlfn.XLOOKUP(tbl_OrderProduct[[#This Row],[OrderID]],tbl_Order[OrderID],tbl_Order[Order Month Name])</f>
        <v>Sep</v>
      </c>
      <c r="H1536" t="str">
        <f>_xlfn.XLOOKUP(tbl_OrderProduct[[#This Row],[ProductID]],tbl_Product[ProductID],tbl_Product[ProductName])</f>
        <v>Cashflow Cascadia</v>
      </c>
      <c r="I1536" t="str">
        <f>_xlfn.XLOOKUP(tbl_OrderProduct[[#This Row],[OrderID]],tbl_Order[OrderID],tbl_Order[CustomerID])</f>
        <v>CUST0152</v>
      </c>
    </row>
    <row r="1537" spans="1:9" x14ac:dyDescent="0.4">
      <c r="A1537" t="s">
        <v>794</v>
      </c>
      <c r="B1537" t="s">
        <v>152</v>
      </c>
      <c r="C1537" t="str">
        <f>_xlfn.XLOOKUP(tbl_OrderProduct[[#This Row],[ProductID]],tbl_Product[ProductID],tbl_Product[Category])</f>
        <v>Party</v>
      </c>
      <c r="D1537">
        <v>1</v>
      </c>
      <c r="E1537" s="3">
        <f>_xlfn.XLOOKUP(tbl_OrderProduct[[#This Row],[ProductID]],tbl_Product[ProductID],tbl_Product[ListPrice])*tbl_OrderProduct[[#This Row],[Quantity]]</f>
        <v>59.95</v>
      </c>
      <c r="F1537">
        <f>_xlfn.XLOOKUP(tbl_OrderProduct[[#This Row],[OrderID]],tbl_Order[OrderID],tbl_Order[Order Year])</f>
        <v>2019</v>
      </c>
      <c r="G1537" t="str">
        <f>_xlfn.XLOOKUP(tbl_OrderProduct[[#This Row],[OrderID]],tbl_Order[OrderID],tbl_Order[Order Month Name])</f>
        <v>Sep</v>
      </c>
      <c r="H1537" t="str">
        <f>_xlfn.XLOOKUP(tbl_OrderProduct[[#This Row],[ProductID]],tbl_Product[ProductID],tbl_Product[ProductName])</f>
        <v>Formulate!</v>
      </c>
      <c r="I1537" t="str">
        <f>_xlfn.XLOOKUP(tbl_OrderProduct[[#This Row],[OrderID]],tbl_Order[OrderID],tbl_Order[CustomerID])</f>
        <v>CUST0152</v>
      </c>
    </row>
    <row r="1538" spans="1:9" x14ac:dyDescent="0.4">
      <c r="A1538" t="s">
        <v>794</v>
      </c>
      <c r="B1538" t="s">
        <v>153</v>
      </c>
      <c r="C1538" t="str">
        <f>_xlfn.XLOOKUP(tbl_OrderProduct[[#This Row],[ProductID]],tbl_Product[ProductID],tbl_Product[Category])</f>
        <v>Strategy</v>
      </c>
      <c r="D1538">
        <v>1</v>
      </c>
      <c r="E1538" s="3">
        <f>_xlfn.XLOOKUP(tbl_OrderProduct[[#This Row],[ProductID]],tbl_Product[ProductID],tbl_Product[ListPrice])*tbl_OrderProduct[[#This Row],[Quantity]]</f>
        <v>37.950000000000003</v>
      </c>
      <c r="F1538">
        <f>_xlfn.XLOOKUP(tbl_OrderProduct[[#This Row],[OrderID]],tbl_Order[OrderID],tbl_Order[Order Year])</f>
        <v>2019</v>
      </c>
      <c r="G1538" t="str">
        <f>_xlfn.XLOOKUP(tbl_OrderProduct[[#This Row],[OrderID]],tbl_Order[OrderID],tbl_Order[Order Month Name])</f>
        <v>Sep</v>
      </c>
      <c r="H1538" t="str">
        <f>_xlfn.XLOOKUP(tbl_OrderProduct[[#This Row],[ProductID]],tbl_Product[ProductID],tbl_Product[ProductName])</f>
        <v>Sheetstorm</v>
      </c>
      <c r="I1538" t="str">
        <f>_xlfn.XLOOKUP(tbl_OrderProduct[[#This Row],[OrderID]],tbl_Order[OrderID],tbl_Order[CustomerID])</f>
        <v>CUST0152</v>
      </c>
    </row>
    <row r="1539" spans="1:9" x14ac:dyDescent="0.4">
      <c r="A1539" t="s">
        <v>794</v>
      </c>
      <c r="B1539" t="s">
        <v>138</v>
      </c>
      <c r="C1539" t="str">
        <f>_xlfn.XLOOKUP(tbl_OrderProduct[[#This Row],[ProductID]],tbl_Product[ProductID],tbl_Product[Category])</f>
        <v>Classic</v>
      </c>
      <c r="D1539">
        <v>3</v>
      </c>
      <c r="E1539" s="3">
        <f>_xlfn.XLOOKUP(tbl_OrderProduct[[#This Row],[ProductID]],tbl_Product[ProductID],tbl_Product[ListPrice])*tbl_OrderProduct[[#This Row],[Quantity]]</f>
        <v>186</v>
      </c>
      <c r="F1539">
        <f>_xlfn.XLOOKUP(tbl_OrderProduct[[#This Row],[OrderID]],tbl_Order[OrderID],tbl_Order[Order Year])</f>
        <v>2019</v>
      </c>
      <c r="G1539" t="str">
        <f>_xlfn.XLOOKUP(tbl_OrderProduct[[#This Row],[OrderID]],tbl_Order[OrderID],tbl_Order[Order Month Name])</f>
        <v>Sep</v>
      </c>
      <c r="H1539" t="str">
        <f>_xlfn.XLOOKUP(tbl_OrderProduct[[#This Row],[ProductID]],tbl_Product[ProductID],tbl_Product[ProductName])</f>
        <v>YahtSheets</v>
      </c>
      <c r="I1539" t="str">
        <f>_xlfn.XLOOKUP(tbl_OrderProduct[[#This Row],[OrderID]],tbl_Order[OrderID],tbl_Order[CustomerID])</f>
        <v>CUST0152</v>
      </c>
    </row>
    <row r="1540" spans="1:9" x14ac:dyDescent="0.4">
      <c r="A1540" t="s">
        <v>795</v>
      </c>
      <c r="B1540" t="s">
        <v>149</v>
      </c>
      <c r="C1540" t="str">
        <f>_xlfn.XLOOKUP(tbl_OrderProduct[[#This Row],[ProductID]],tbl_Product[ProductID],tbl_Product[Category])</f>
        <v>Co-op</v>
      </c>
      <c r="D1540">
        <v>1</v>
      </c>
      <c r="E1540" s="3">
        <f>_xlfn.XLOOKUP(tbl_OrderProduct[[#This Row],[ProductID]],tbl_Product[ProductID],tbl_Product[ListPrice])*tbl_OrderProduct[[#This Row],[Quantity]]</f>
        <v>20.99</v>
      </c>
      <c r="F1540">
        <f>_xlfn.XLOOKUP(tbl_OrderProduct[[#This Row],[OrderID]],tbl_Order[OrderID],tbl_Order[Order Year])</f>
        <v>2019</v>
      </c>
      <c r="G1540" t="str">
        <f>_xlfn.XLOOKUP(tbl_OrderProduct[[#This Row],[OrderID]],tbl_Order[OrderID],tbl_Order[Order Month Name])</f>
        <v>Sep</v>
      </c>
      <c r="H1540" t="str">
        <f>_xlfn.XLOOKUP(tbl_OrderProduct[[#This Row],[ProductID]],tbl_Product[ProductID],tbl_Product[ProductName])</f>
        <v>Pandemic: #REF! Outbreak</v>
      </c>
      <c r="I1540" t="str">
        <f>_xlfn.XLOOKUP(tbl_OrderProduct[[#This Row],[OrderID]],tbl_Order[OrderID],tbl_Order[CustomerID])</f>
        <v>CUST1110</v>
      </c>
    </row>
    <row r="1541" spans="1:9" x14ac:dyDescent="0.4">
      <c r="A1541" t="s">
        <v>795</v>
      </c>
      <c r="B1541" t="s">
        <v>153</v>
      </c>
      <c r="C1541" t="str">
        <f>_xlfn.XLOOKUP(tbl_OrderProduct[[#This Row],[ProductID]],tbl_Product[ProductID],tbl_Product[Category])</f>
        <v>Strategy</v>
      </c>
      <c r="D1541">
        <v>2</v>
      </c>
      <c r="E1541" s="3">
        <f>_xlfn.XLOOKUP(tbl_OrderProduct[[#This Row],[ProductID]],tbl_Product[ProductID],tbl_Product[ListPrice])*tbl_OrderProduct[[#This Row],[Quantity]]</f>
        <v>75.900000000000006</v>
      </c>
      <c r="F1541">
        <f>_xlfn.XLOOKUP(tbl_OrderProduct[[#This Row],[OrderID]],tbl_Order[OrderID],tbl_Order[Order Year])</f>
        <v>2019</v>
      </c>
      <c r="G1541" t="str">
        <f>_xlfn.XLOOKUP(tbl_OrderProduct[[#This Row],[OrderID]],tbl_Order[OrderID],tbl_Order[Order Month Name])</f>
        <v>Sep</v>
      </c>
      <c r="H1541" t="str">
        <f>_xlfn.XLOOKUP(tbl_OrderProduct[[#This Row],[ProductID]],tbl_Product[ProductID],tbl_Product[ProductName])</f>
        <v>Sheetstorm</v>
      </c>
      <c r="I1541" t="str">
        <f>_xlfn.XLOOKUP(tbl_OrderProduct[[#This Row],[OrderID]],tbl_Order[OrderID],tbl_Order[CustomerID])</f>
        <v>CUST1110</v>
      </c>
    </row>
    <row r="1542" spans="1:9" x14ac:dyDescent="0.4">
      <c r="A1542" t="s">
        <v>796</v>
      </c>
      <c r="B1542" t="s">
        <v>140</v>
      </c>
      <c r="C1542" t="str">
        <f>_xlfn.XLOOKUP(tbl_OrderProduct[[#This Row],[ProductID]],tbl_Product[ProductID],tbl_Product[Category])</f>
        <v>Strategy</v>
      </c>
      <c r="D1542">
        <v>1</v>
      </c>
      <c r="E1542" s="3">
        <f>_xlfn.XLOOKUP(tbl_OrderProduct[[#This Row],[ProductID]],tbl_Product[ProductID],tbl_Product[ListPrice])*tbl_OrderProduct[[#This Row],[Quantity]]</f>
        <v>63.49</v>
      </c>
      <c r="F1542">
        <f>_xlfn.XLOOKUP(tbl_OrderProduct[[#This Row],[OrderID]],tbl_Order[OrderID],tbl_Order[Order Year])</f>
        <v>2019</v>
      </c>
      <c r="G1542" t="str">
        <f>_xlfn.XLOOKUP(tbl_OrderProduct[[#This Row],[OrderID]],tbl_Order[OrderID],tbl_Order[Order Month Name])</f>
        <v>Sep</v>
      </c>
      <c r="H1542" t="str">
        <f>_xlfn.XLOOKUP(tbl_OrderProduct[[#This Row],[ProductID]],tbl_Product[ProductID],tbl_Product[ProductName])</f>
        <v>The Castles of Mad King Lambda</v>
      </c>
      <c r="I1542" t="str">
        <f>_xlfn.XLOOKUP(tbl_OrderProduct[[#This Row],[OrderID]],tbl_Order[OrderID],tbl_Order[CustomerID])</f>
        <v>CUST0900</v>
      </c>
    </row>
    <row r="1543" spans="1:9" x14ac:dyDescent="0.4">
      <c r="A1543" t="s">
        <v>796</v>
      </c>
      <c r="B1543" t="s">
        <v>142</v>
      </c>
      <c r="C1543" t="str">
        <f>_xlfn.XLOOKUP(tbl_OrderProduct[[#This Row],[ProductID]],tbl_Product[ProductID],tbl_Product[Category])</f>
        <v>Classic</v>
      </c>
      <c r="D1543">
        <v>1</v>
      </c>
      <c r="E1543" s="3">
        <f>_xlfn.XLOOKUP(tbl_OrderProduct[[#This Row],[ProductID]],tbl_Product[ProductID],tbl_Product[ListPrice])*tbl_OrderProduct[[#This Row],[Quantity]]</f>
        <v>49.49</v>
      </c>
      <c r="F1543">
        <f>_xlfn.XLOOKUP(tbl_OrderProduct[[#This Row],[OrderID]],tbl_Order[OrderID],tbl_Order[Order Year])</f>
        <v>2019</v>
      </c>
      <c r="G1543" t="str">
        <f>_xlfn.XLOOKUP(tbl_OrderProduct[[#This Row],[OrderID]],tbl_Order[OrderID],tbl_Order[Order Month Name])</f>
        <v>Sep</v>
      </c>
      <c r="H1543" t="str">
        <f>_xlfn.XLOOKUP(tbl_OrderProduct[[#This Row],[ProductID]],tbl_Product[ProductID],tbl_Product[ProductName])</f>
        <v>Don't Wake the Stakeholders</v>
      </c>
      <c r="I1543" t="str">
        <f>_xlfn.XLOOKUP(tbl_OrderProduct[[#This Row],[OrderID]],tbl_Order[OrderID],tbl_Order[CustomerID])</f>
        <v>CUST0900</v>
      </c>
    </row>
    <row r="1544" spans="1:9" x14ac:dyDescent="0.4">
      <c r="A1544" t="s">
        <v>796</v>
      </c>
      <c r="B1544" t="s">
        <v>4</v>
      </c>
      <c r="C1544" t="str">
        <f>_xlfn.XLOOKUP(tbl_OrderProduct[[#This Row],[ProductID]],tbl_Product[ProductID],tbl_Product[Category])</f>
        <v>Strategy</v>
      </c>
      <c r="D1544">
        <v>2</v>
      </c>
      <c r="E1544" s="3">
        <f>_xlfn.XLOOKUP(tbl_OrderProduct[[#This Row],[ProductID]],tbl_Product[ProductID],tbl_Product[ListPrice])*tbl_OrderProduct[[#This Row],[Quantity]]</f>
        <v>69.98</v>
      </c>
      <c r="F1544">
        <f>_xlfn.XLOOKUP(tbl_OrderProduct[[#This Row],[OrderID]],tbl_Order[OrderID],tbl_Order[Order Year])</f>
        <v>2019</v>
      </c>
      <c r="G1544" t="str">
        <f>_xlfn.XLOOKUP(tbl_OrderProduct[[#This Row],[OrderID]],tbl_Order[OrderID],tbl_Order[Order Month Name])</f>
        <v>Sep</v>
      </c>
      <c r="H1544" t="str">
        <f>_xlfn.XLOOKUP(tbl_OrderProduct[[#This Row],[ProductID]],tbl_Product[ProductID],tbl_Product[ProductName])</f>
        <v>Root Cause Analysis</v>
      </c>
      <c r="I1544" t="str">
        <f>_xlfn.XLOOKUP(tbl_OrderProduct[[#This Row],[OrderID]],tbl_Order[OrderID],tbl_Order[CustomerID])</f>
        <v>CUST0900</v>
      </c>
    </row>
    <row r="1545" spans="1:9" x14ac:dyDescent="0.4">
      <c r="A1545" t="s">
        <v>796</v>
      </c>
      <c r="B1545" t="s">
        <v>137</v>
      </c>
      <c r="C1545" t="str">
        <f>_xlfn.XLOOKUP(tbl_OrderProduct[[#This Row],[ProductID]],tbl_Product[ProductID],tbl_Product[Category])</f>
        <v>Classic</v>
      </c>
      <c r="D1545">
        <v>1</v>
      </c>
      <c r="E1545" s="3">
        <f>_xlfn.XLOOKUP(tbl_OrderProduct[[#This Row],[ProductID]],tbl_Product[ProductID],tbl_Product[ListPrice])*tbl_OrderProduct[[#This Row],[Quantity]]</f>
        <v>70.989999999999995</v>
      </c>
      <c r="F1545">
        <f>_xlfn.XLOOKUP(tbl_OrderProduct[[#This Row],[OrderID]],tbl_Order[OrderID],tbl_Order[Order Year])</f>
        <v>2019</v>
      </c>
      <c r="G1545" t="str">
        <f>_xlfn.XLOOKUP(tbl_OrderProduct[[#This Row],[OrderID]],tbl_Order[OrderID],tbl_Order[Order Month Name])</f>
        <v>Sep</v>
      </c>
      <c r="H1545" t="str">
        <f>_xlfn.XLOOKUP(tbl_OrderProduct[[#This Row],[ProductID]],tbl_Product[ProductID],tbl_Product[ProductName])</f>
        <v>Ticket to Ride: Financial Express</v>
      </c>
      <c r="I1545" t="str">
        <f>_xlfn.XLOOKUP(tbl_OrderProduct[[#This Row],[OrderID]],tbl_Order[OrderID],tbl_Order[CustomerID])</f>
        <v>CUST0900</v>
      </c>
    </row>
    <row r="1546" spans="1:9" x14ac:dyDescent="0.4">
      <c r="A1546" t="s">
        <v>796</v>
      </c>
      <c r="B1546" t="s">
        <v>6</v>
      </c>
      <c r="C1546" t="str">
        <f>_xlfn.XLOOKUP(tbl_OrderProduct[[#This Row],[ProductID]],tbl_Product[ProductID],tbl_Product[Category])</f>
        <v>Adventure</v>
      </c>
      <c r="D1546">
        <v>2</v>
      </c>
      <c r="E1546" s="3">
        <f>_xlfn.XLOOKUP(tbl_OrderProduct[[#This Row],[ProductID]],tbl_Product[ProductID],tbl_Product[ListPrice])*tbl_OrderProduct[[#This Row],[Quantity]]</f>
        <v>34</v>
      </c>
      <c r="F1546">
        <f>_xlfn.XLOOKUP(tbl_OrderProduct[[#This Row],[OrderID]],tbl_Order[OrderID],tbl_Order[Order Year])</f>
        <v>2019</v>
      </c>
      <c r="G1546" t="str">
        <f>_xlfn.XLOOKUP(tbl_OrderProduct[[#This Row],[OrderID]],tbl_Order[OrderID],tbl_Order[Order Month Name])</f>
        <v>Sep</v>
      </c>
      <c r="H1546" t="str">
        <f>_xlfn.XLOOKUP(tbl_OrderProduct[[#This Row],[ProductID]],tbl_Product[ProductID],tbl_Product[ProductName])</f>
        <v>Pivot &amp; Paper</v>
      </c>
      <c r="I1546" t="str">
        <f>_xlfn.XLOOKUP(tbl_OrderProduct[[#This Row],[OrderID]],tbl_Order[OrderID],tbl_Order[CustomerID])</f>
        <v>CUST0900</v>
      </c>
    </row>
    <row r="1547" spans="1:9" x14ac:dyDescent="0.4">
      <c r="A1547" t="s">
        <v>797</v>
      </c>
      <c r="B1547" t="s">
        <v>139</v>
      </c>
      <c r="C1547" t="str">
        <f>_xlfn.XLOOKUP(tbl_OrderProduct[[#This Row],[ProductID]],tbl_Product[ProductID],tbl_Product[Category])</f>
        <v>Strategy</v>
      </c>
      <c r="D1547">
        <v>1</v>
      </c>
      <c r="E1547" s="3">
        <f>_xlfn.XLOOKUP(tbl_OrderProduct[[#This Row],[ProductID]],tbl_Product[ProductID],tbl_Product[ListPrice])*tbl_OrderProduct[[#This Row],[Quantity]]</f>
        <v>54.99</v>
      </c>
      <c r="F1547">
        <f>_xlfn.XLOOKUP(tbl_OrderProduct[[#This Row],[OrderID]],tbl_Order[OrderID],tbl_Order[Order Year])</f>
        <v>2019</v>
      </c>
      <c r="G1547" t="str">
        <f>_xlfn.XLOOKUP(tbl_OrderProduct[[#This Row],[OrderID]],tbl_Order[OrderID],tbl_Order[Order Month Name])</f>
        <v>Sep</v>
      </c>
      <c r="H1547" t="str">
        <f>_xlfn.XLOOKUP(tbl_OrderProduct[[#This Row],[ProductID]],tbl_Product[ProductID],tbl_Product[ProductName])</f>
        <v>Azul: Pie Chart Edition</v>
      </c>
      <c r="I1547" t="str">
        <f>_xlfn.XLOOKUP(tbl_OrderProduct[[#This Row],[OrderID]],tbl_Order[OrderID],tbl_Order[CustomerID])</f>
        <v>CUST1028</v>
      </c>
    </row>
    <row r="1548" spans="1:9" x14ac:dyDescent="0.4">
      <c r="A1548" t="s">
        <v>798</v>
      </c>
      <c r="B1548" t="s">
        <v>147</v>
      </c>
      <c r="C1548" t="str">
        <f>_xlfn.XLOOKUP(tbl_OrderProduct[[#This Row],[ProductID]],tbl_Product[ProductID],tbl_Product[Category])</f>
        <v>Classic</v>
      </c>
      <c r="D1548">
        <v>1</v>
      </c>
      <c r="E1548" s="3">
        <f>_xlfn.XLOOKUP(tbl_OrderProduct[[#This Row],[ProductID]],tbl_Product[ProductID],tbl_Product[ListPrice])*tbl_OrderProduct[[#This Row],[Quantity]]</f>
        <v>40.950000000000003</v>
      </c>
      <c r="F1548">
        <f>_xlfn.XLOOKUP(tbl_OrderProduct[[#This Row],[OrderID]],tbl_Order[OrderID],tbl_Order[Order Year])</f>
        <v>2019</v>
      </c>
      <c r="G1548" t="str">
        <f>_xlfn.XLOOKUP(tbl_OrderProduct[[#This Row],[OrderID]],tbl_Order[OrderID],tbl_Order[Order Month Name])</f>
        <v>Sep</v>
      </c>
      <c r="H1548" t="str">
        <f>_xlfn.XLOOKUP(tbl_OrderProduct[[#This Row],[ProductID]],tbl_Product[ProductID],tbl_Product[ProductName])</f>
        <v>Formula Scrabble</v>
      </c>
      <c r="I1548" t="str">
        <f>_xlfn.XLOOKUP(tbl_OrderProduct[[#This Row],[OrderID]],tbl_Order[OrderID],tbl_Order[CustomerID])</f>
        <v>CUST0292</v>
      </c>
    </row>
    <row r="1549" spans="1:9" x14ac:dyDescent="0.4">
      <c r="A1549" t="s">
        <v>798</v>
      </c>
      <c r="B1549" t="s">
        <v>146</v>
      </c>
      <c r="C1549" t="str">
        <f>_xlfn.XLOOKUP(tbl_OrderProduct[[#This Row],[ProductID]],tbl_Product[ProductID],tbl_Product[Category])</f>
        <v>Strategy</v>
      </c>
      <c r="D1549">
        <v>2</v>
      </c>
      <c r="E1549" s="3">
        <f>_xlfn.XLOOKUP(tbl_OrderProduct[[#This Row],[ProductID]],tbl_Product[ProductID],tbl_Product[ListPrice])*tbl_OrderProduct[[#This Row],[Quantity]]</f>
        <v>98.98</v>
      </c>
      <c r="F1549">
        <f>_xlfn.XLOOKUP(tbl_OrderProduct[[#This Row],[OrderID]],tbl_Order[OrderID],tbl_Order[Order Year])</f>
        <v>2019</v>
      </c>
      <c r="G1549" t="str">
        <f>_xlfn.XLOOKUP(tbl_OrderProduct[[#This Row],[OrderID]],tbl_Order[OrderID],tbl_Order[Order Month Name])</f>
        <v>Sep</v>
      </c>
      <c r="H1549" t="str">
        <f>_xlfn.XLOOKUP(tbl_OrderProduct[[#This Row],[ProductID]],tbl_Product[ProductID],tbl_Product[ProductName])</f>
        <v>Terraforming Tableau</v>
      </c>
      <c r="I1549" t="str">
        <f>_xlfn.XLOOKUP(tbl_OrderProduct[[#This Row],[OrderID]],tbl_Order[OrderID],tbl_Order[CustomerID])</f>
        <v>CUST0292</v>
      </c>
    </row>
    <row r="1550" spans="1:9" x14ac:dyDescent="0.4">
      <c r="A1550" t="s">
        <v>798</v>
      </c>
      <c r="B1550" t="s">
        <v>159</v>
      </c>
      <c r="C1550" t="str">
        <f>_xlfn.XLOOKUP(tbl_OrderProduct[[#This Row],[ProductID]],tbl_Product[ProductID],tbl_Product[Category])</f>
        <v>Strategy</v>
      </c>
      <c r="D1550">
        <v>1</v>
      </c>
      <c r="E1550" s="3">
        <f>_xlfn.XLOOKUP(tbl_OrderProduct[[#This Row],[ProductID]],tbl_Product[ProductID],tbl_Product[ListPrice])*tbl_OrderProduct[[#This Row],[Quantity]]</f>
        <v>58</v>
      </c>
      <c r="F1550">
        <f>_xlfn.XLOOKUP(tbl_OrderProduct[[#This Row],[OrderID]],tbl_Order[OrderID],tbl_Order[Order Year])</f>
        <v>2019</v>
      </c>
      <c r="G1550" t="str">
        <f>_xlfn.XLOOKUP(tbl_OrderProduct[[#This Row],[OrderID]],tbl_Order[OrderID],tbl_Order[Order Month Name])</f>
        <v>Sep</v>
      </c>
      <c r="H1550" t="str">
        <f>_xlfn.XLOOKUP(tbl_OrderProduct[[#This Row],[ProductID]],tbl_Product[ProductID],tbl_Product[ProductName])</f>
        <v>Welcome To … The Dashboard</v>
      </c>
      <c r="I1550" t="str">
        <f>_xlfn.XLOOKUP(tbl_OrderProduct[[#This Row],[OrderID]],tbl_Order[OrderID],tbl_Order[CustomerID])</f>
        <v>CUST0292</v>
      </c>
    </row>
    <row r="1551" spans="1:9" x14ac:dyDescent="0.4">
      <c r="A1551" t="s">
        <v>799</v>
      </c>
      <c r="B1551" t="s">
        <v>10</v>
      </c>
      <c r="C1551" t="str">
        <f>_xlfn.XLOOKUP(tbl_OrderProduct[[#This Row],[ProductID]],tbl_Product[ProductID],tbl_Product[Category])</f>
        <v>Party</v>
      </c>
      <c r="D1551">
        <v>2</v>
      </c>
      <c r="E1551" s="3">
        <f>_xlfn.XLOOKUP(tbl_OrderProduct[[#This Row],[ProductID]],tbl_Product[ProductID],tbl_Product[ListPrice])*tbl_OrderProduct[[#This Row],[Quantity]]</f>
        <v>98</v>
      </c>
      <c r="F1551">
        <f>_xlfn.XLOOKUP(tbl_OrderProduct[[#This Row],[OrderID]],tbl_Order[OrderID],tbl_Order[Order Year])</f>
        <v>2019</v>
      </c>
      <c r="G1551" t="str">
        <f>_xlfn.XLOOKUP(tbl_OrderProduct[[#This Row],[OrderID]],tbl_Order[OrderID],tbl_Order[Order Month Name])</f>
        <v>Sep</v>
      </c>
      <c r="H1551" t="str">
        <f>_xlfn.XLOOKUP(tbl_OrderProduct[[#This Row],[ProductID]],tbl_Product[ProductID],tbl_Product[ProductName])</f>
        <v>Pivot or Perish</v>
      </c>
      <c r="I1551" t="str">
        <f>_xlfn.XLOOKUP(tbl_OrderProduct[[#This Row],[OrderID]],tbl_Order[OrderID],tbl_Order[CustomerID])</f>
        <v>CUST0735</v>
      </c>
    </row>
    <row r="1552" spans="1:9" x14ac:dyDescent="0.4">
      <c r="A1552" t="s">
        <v>799</v>
      </c>
      <c r="B1552" t="s">
        <v>138</v>
      </c>
      <c r="C1552" t="str">
        <f>_xlfn.XLOOKUP(tbl_OrderProduct[[#This Row],[ProductID]],tbl_Product[ProductID],tbl_Product[Category])</f>
        <v>Classic</v>
      </c>
      <c r="D1552">
        <v>2</v>
      </c>
      <c r="E1552" s="3">
        <f>_xlfn.XLOOKUP(tbl_OrderProduct[[#This Row],[ProductID]],tbl_Product[ProductID],tbl_Product[ListPrice])*tbl_OrderProduct[[#This Row],[Quantity]]</f>
        <v>124</v>
      </c>
      <c r="F1552">
        <f>_xlfn.XLOOKUP(tbl_OrderProduct[[#This Row],[OrderID]],tbl_Order[OrderID],tbl_Order[Order Year])</f>
        <v>2019</v>
      </c>
      <c r="G1552" t="str">
        <f>_xlfn.XLOOKUP(tbl_OrderProduct[[#This Row],[OrderID]],tbl_Order[OrderID],tbl_Order[Order Month Name])</f>
        <v>Sep</v>
      </c>
      <c r="H1552" t="str">
        <f>_xlfn.XLOOKUP(tbl_OrderProduct[[#This Row],[ProductID]],tbl_Product[ProductID],tbl_Product[ProductName])</f>
        <v>YahtSheets</v>
      </c>
      <c r="I1552" t="str">
        <f>_xlfn.XLOOKUP(tbl_OrderProduct[[#This Row],[OrderID]],tbl_Order[OrderID],tbl_Order[CustomerID])</f>
        <v>CUST0735</v>
      </c>
    </row>
    <row r="1553" spans="1:9" x14ac:dyDescent="0.4">
      <c r="A1553" t="s">
        <v>800</v>
      </c>
      <c r="B1553" t="s">
        <v>2</v>
      </c>
      <c r="C1553" t="str">
        <f>_xlfn.XLOOKUP(tbl_OrderProduct[[#This Row],[ProductID]],tbl_Product[ProductID],tbl_Product[Category])</f>
        <v>Strategy</v>
      </c>
      <c r="D1553">
        <v>1</v>
      </c>
      <c r="E1553" s="3">
        <f>_xlfn.XLOOKUP(tbl_OrderProduct[[#This Row],[ProductID]],tbl_Product[ProductID],tbl_Product[ListPrice])*tbl_OrderProduct[[#This Row],[Quantity]]</f>
        <v>12.95</v>
      </c>
      <c r="F1553">
        <f>_xlfn.XLOOKUP(tbl_OrderProduct[[#This Row],[OrderID]],tbl_Order[OrderID],tbl_Order[Order Year])</f>
        <v>2019</v>
      </c>
      <c r="G1553" t="str">
        <f>_xlfn.XLOOKUP(tbl_OrderProduct[[#This Row],[OrderID]],tbl_Order[OrderID],tbl_Order[Order Month Name])</f>
        <v>Sep</v>
      </c>
      <c r="H1553" t="str">
        <f>_xlfn.XLOOKUP(tbl_OrderProduct[[#This Row],[ProductID]],tbl_Product[ProductID],tbl_Product[ProductName])</f>
        <v>DAX Machina</v>
      </c>
      <c r="I1553" t="str">
        <f>_xlfn.XLOOKUP(tbl_OrderProduct[[#This Row],[OrderID]],tbl_Order[OrderID],tbl_Order[CustomerID])</f>
        <v>CUST0940</v>
      </c>
    </row>
    <row r="1554" spans="1:9" x14ac:dyDescent="0.4">
      <c r="A1554" t="s">
        <v>801</v>
      </c>
      <c r="B1554" t="s">
        <v>163</v>
      </c>
      <c r="C1554" t="str">
        <f>_xlfn.XLOOKUP(tbl_OrderProduct[[#This Row],[ProductID]],tbl_Product[ProductID],tbl_Product[Category])</f>
        <v>Party</v>
      </c>
      <c r="D1554">
        <v>1</v>
      </c>
      <c r="E1554" s="3">
        <f>_xlfn.XLOOKUP(tbl_OrderProduct[[#This Row],[ProductID]],tbl_Product[ProductID],tbl_Product[ListPrice])*tbl_OrderProduct[[#This Row],[Quantity]]</f>
        <v>38</v>
      </c>
      <c r="F1554">
        <f>_xlfn.XLOOKUP(tbl_OrderProduct[[#This Row],[OrderID]],tbl_Order[OrderID],tbl_Order[Order Year])</f>
        <v>2019</v>
      </c>
      <c r="G1554" t="str">
        <f>_xlfn.XLOOKUP(tbl_OrderProduct[[#This Row],[OrderID]],tbl_Order[OrderID],tbl_Order[Order Month Name])</f>
        <v>Sep</v>
      </c>
      <c r="H1554" t="str">
        <f>_xlfn.XLOOKUP(tbl_OrderProduct[[#This Row],[ProductID]],tbl_Product[ProductID],tbl_Product[ProductName])</f>
        <v>Charts Against Humanity</v>
      </c>
      <c r="I1554" t="str">
        <f>_xlfn.XLOOKUP(tbl_OrderProduct[[#This Row],[OrderID]],tbl_Order[OrderID],tbl_Order[CustomerID])</f>
        <v>CUST0049</v>
      </c>
    </row>
    <row r="1555" spans="1:9" x14ac:dyDescent="0.4">
      <c r="A1555" t="s">
        <v>801</v>
      </c>
      <c r="B1555" t="s">
        <v>130</v>
      </c>
      <c r="C1555" t="str">
        <f>_xlfn.XLOOKUP(tbl_OrderProduct[[#This Row],[ProductID]],tbl_Product[ProductID],tbl_Product[Category])</f>
        <v>Strategy</v>
      </c>
      <c r="D1555">
        <v>1</v>
      </c>
      <c r="E1555" s="3">
        <f>_xlfn.XLOOKUP(tbl_OrderProduct[[#This Row],[ProductID]],tbl_Product[ProductID],tbl_Product[ListPrice])*tbl_OrderProduct[[#This Row],[Quantity]]</f>
        <v>15.5</v>
      </c>
      <c r="F1555">
        <f>_xlfn.XLOOKUP(tbl_OrderProduct[[#This Row],[OrderID]],tbl_Order[OrderID],tbl_Order[Order Year])</f>
        <v>2019</v>
      </c>
      <c r="G1555" t="str">
        <f>_xlfn.XLOOKUP(tbl_OrderProduct[[#This Row],[OrderID]],tbl_Order[OrderID],tbl_Order[Order Month Name])</f>
        <v>Sep</v>
      </c>
      <c r="H1555" t="str">
        <f>_xlfn.XLOOKUP(tbl_OrderProduct[[#This Row],[ProductID]],tbl_Product[ProductID],tbl_Product[ProductName])</f>
        <v>Brass: Budget</v>
      </c>
      <c r="I1555" t="str">
        <f>_xlfn.XLOOKUP(tbl_OrderProduct[[#This Row],[OrderID]],tbl_Order[OrderID],tbl_Order[CustomerID])</f>
        <v>CUST0049</v>
      </c>
    </row>
    <row r="1556" spans="1:9" x14ac:dyDescent="0.4">
      <c r="A1556" t="s">
        <v>801</v>
      </c>
      <c r="B1556" t="s">
        <v>8</v>
      </c>
      <c r="C1556" t="str">
        <f>_xlfn.XLOOKUP(tbl_OrderProduct[[#This Row],[ProductID]],tbl_Product[ProductID],tbl_Product[Category])</f>
        <v>Adventure</v>
      </c>
      <c r="D1556">
        <v>1</v>
      </c>
      <c r="E1556" s="3">
        <f>_xlfn.XLOOKUP(tbl_OrderProduct[[#This Row],[ProductID]],tbl_Product[ProductID],tbl_Product[ListPrice])*tbl_OrderProduct[[#This Row],[Quantity]]</f>
        <v>54.5</v>
      </c>
      <c r="F1556">
        <f>_xlfn.XLOOKUP(tbl_OrderProduct[[#This Row],[OrderID]],tbl_Order[OrderID],tbl_Order[Order Year])</f>
        <v>2019</v>
      </c>
      <c r="G1556" t="str">
        <f>_xlfn.XLOOKUP(tbl_OrderProduct[[#This Row],[OrderID]],tbl_Order[OrderID],tbl_Order[Order Month Name])</f>
        <v>Sep</v>
      </c>
      <c r="H1556" t="str">
        <f>_xlfn.XLOOKUP(tbl_OrderProduct[[#This Row],[ProductID]],tbl_Product[ProductID],tbl_Product[ProductName])</f>
        <v>Spreadsheets &amp; Sidequests</v>
      </c>
      <c r="I1556" t="str">
        <f>_xlfn.XLOOKUP(tbl_OrderProduct[[#This Row],[OrderID]],tbl_Order[OrderID],tbl_Order[CustomerID])</f>
        <v>CUST0049</v>
      </c>
    </row>
    <row r="1557" spans="1:9" x14ac:dyDescent="0.4">
      <c r="A1557" t="s">
        <v>801</v>
      </c>
      <c r="B1557" t="s">
        <v>162</v>
      </c>
      <c r="C1557" t="str">
        <f>_xlfn.XLOOKUP(tbl_OrderProduct[[#This Row],[ProductID]],tbl_Product[ProductID],tbl_Product[Category])</f>
        <v>Strategy</v>
      </c>
      <c r="D1557">
        <v>2</v>
      </c>
      <c r="E1557" s="3">
        <f>_xlfn.XLOOKUP(tbl_OrderProduct[[#This Row],[ProductID]],tbl_Product[ProductID],tbl_Product[ListPrice])*tbl_OrderProduct[[#This Row],[Quantity]]</f>
        <v>35</v>
      </c>
      <c r="F1557">
        <f>_xlfn.XLOOKUP(tbl_OrderProduct[[#This Row],[OrderID]],tbl_Order[OrderID],tbl_Order[Order Year])</f>
        <v>2019</v>
      </c>
      <c r="G1557" t="str">
        <f>_xlfn.XLOOKUP(tbl_OrderProduct[[#This Row],[OrderID]],tbl_Order[OrderID],tbl_Order[Order Month Name])</f>
        <v>Sep</v>
      </c>
      <c r="H1557" t="str">
        <f>_xlfn.XLOOKUP(tbl_OrderProduct[[#This Row],[ProductID]],tbl_Product[ProductID],tbl_Product[ProductName])</f>
        <v>Spreadsheet Legacy</v>
      </c>
      <c r="I1557" t="str">
        <f>_xlfn.XLOOKUP(tbl_OrderProduct[[#This Row],[OrderID]],tbl_Order[OrderID],tbl_Order[CustomerID])</f>
        <v>CUST0049</v>
      </c>
    </row>
    <row r="1558" spans="1:9" x14ac:dyDescent="0.4">
      <c r="A1558" t="s">
        <v>802</v>
      </c>
      <c r="B1558" t="s">
        <v>155</v>
      </c>
      <c r="C1558" t="str">
        <f>_xlfn.XLOOKUP(tbl_OrderProduct[[#This Row],[ProductID]],tbl_Product[ProductID],tbl_Product[Category])</f>
        <v>Strategy</v>
      </c>
      <c r="D1558">
        <v>1</v>
      </c>
      <c r="E1558" s="3">
        <f>_xlfn.XLOOKUP(tbl_OrderProduct[[#This Row],[ProductID]],tbl_Product[ProductID],tbl_Product[ListPrice])*tbl_OrderProduct[[#This Row],[Quantity]]</f>
        <v>27</v>
      </c>
      <c r="F1558">
        <f>_xlfn.XLOOKUP(tbl_OrderProduct[[#This Row],[OrderID]],tbl_Order[OrderID],tbl_Order[Order Year])</f>
        <v>2019</v>
      </c>
      <c r="G1558" t="str">
        <f>_xlfn.XLOOKUP(tbl_OrderProduct[[#This Row],[OrderID]],tbl_Order[OrderID],tbl_Order[Order Month Name])</f>
        <v>Sep</v>
      </c>
      <c r="H1558" t="str">
        <f>_xlfn.XLOOKUP(tbl_OrderProduct[[#This Row],[ProductID]],tbl_Product[ProductID],tbl_Product[ProductName])</f>
        <v>Depreciation Trail</v>
      </c>
      <c r="I1558" t="str">
        <f>_xlfn.XLOOKUP(tbl_OrderProduct[[#This Row],[OrderID]],tbl_Order[OrderID],tbl_Order[CustomerID])</f>
        <v>CUST0040</v>
      </c>
    </row>
    <row r="1559" spans="1:9" x14ac:dyDescent="0.4">
      <c r="A1559" t="s">
        <v>802</v>
      </c>
      <c r="B1559" t="s">
        <v>161</v>
      </c>
      <c r="C1559" t="str">
        <f>_xlfn.XLOOKUP(tbl_OrderProduct[[#This Row],[ProductID]],tbl_Product[ProductID],tbl_Product[Category])</f>
        <v>Strategy</v>
      </c>
      <c r="D1559">
        <v>2</v>
      </c>
      <c r="E1559" s="3">
        <f>_xlfn.XLOOKUP(tbl_OrderProduct[[#This Row],[ProductID]],tbl_Product[ProductID],tbl_Product[ListPrice])*tbl_OrderProduct[[#This Row],[Quantity]]</f>
        <v>111.9</v>
      </c>
      <c r="F1559">
        <f>_xlfn.XLOOKUP(tbl_OrderProduct[[#This Row],[OrderID]],tbl_Order[OrderID],tbl_Order[Order Year])</f>
        <v>2019</v>
      </c>
      <c r="G1559" t="str">
        <f>_xlfn.XLOOKUP(tbl_OrderProduct[[#This Row],[OrderID]],tbl_Order[OrderID],tbl_Order[Order Month Name])</f>
        <v>Sep</v>
      </c>
      <c r="H1559" t="str">
        <f>_xlfn.XLOOKUP(tbl_OrderProduct[[#This Row],[ProductID]],tbl_Product[ProductID],tbl_Product[ProductName])</f>
        <v>The Quacks of Quarterburg</v>
      </c>
      <c r="I1559" t="str">
        <f>_xlfn.XLOOKUP(tbl_OrderProduct[[#This Row],[OrderID]],tbl_Order[OrderID],tbl_Order[CustomerID])</f>
        <v>CUST0040</v>
      </c>
    </row>
    <row r="1560" spans="1:9" x14ac:dyDescent="0.4">
      <c r="A1560" t="s">
        <v>802</v>
      </c>
      <c r="B1560" t="s">
        <v>7</v>
      </c>
      <c r="C1560" t="str">
        <f>_xlfn.XLOOKUP(tbl_OrderProduct[[#This Row],[ProductID]],tbl_Product[ProductID],tbl_Product[Category])</f>
        <v>Strategy</v>
      </c>
      <c r="D1560">
        <v>1</v>
      </c>
      <c r="E1560" s="3">
        <f>_xlfn.XLOOKUP(tbl_OrderProduct[[#This Row],[ProductID]],tbl_Product[ProductID],tbl_Product[ListPrice])*tbl_OrderProduct[[#This Row],[Quantity]]</f>
        <v>53</v>
      </c>
      <c r="F1560">
        <f>_xlfn.XLOOKUP(tbl_OrderProduct[[#This Row],[OrderID]],tbl_Order[OrderID],tbl_Order[Order Year])</f>
        <v>2019</v>
      </c>
      <c r="G1560" t="str">
        <f>_xlfn.XLOOKUP(tbl_OrderProduct[[#This Row],[OrderID]],tbl_Order[OrderID],tbl_Order[Order Month Name])</f>
        <v>Sep</v>
      </c>
      <c r="H1560" t="str">
        <f>_xlfn.XLOOKUP(tbl_OrderProduct[[#This Row],[ProductID]],tbl_Product[ProductID],tbl_Product[ProductName])</f>
        <v>Evercell</v>
      </c>
      <c r="I1560" t="str">
        <f>_xlfn.XLOOKUP(tbl_OrderProduct[[#This Row],[OrderID]],tbl_Order[OrderID],tbl_Order[CustomerID])</f>
        <v>CUST0040</v>
      </c>
    </row>
    <row r="1561" spans="1:9" x14ac:dyDescent="0.4">
      <c r="A1561" t="s">
        <v>803</v>
      </c>
      <c r="B1561" t="s">
        <v>150</v>
      </c>
      <c r="C1561" t="str">
        <f>_xlfn.XLOOKUP(tbl_OrderProduct[[#This Row],[ProductID]],tbl_Product[ProductID],tbl_Product[Category])</f>
        <v>Party</v>
      </c>
      <c r="D1561">
        <v>1</v>
      </c>
      <c r="E1561" s="3">
        <f>_xlfn.XLOOKUP(tbl_OrderProduct[[#This Row],[ProductID]],tbl_Product[ProductID],tbl_Product[ListPrice])*tbl_OrderProduct[[#This Row],[Quantity]]</f>
        <v>35</v>
      </c>
      <c r="F1561">
        <f>_xlfn.XLOOKUP(tbl_OrderProduct[[#This Row],[OrderID]],tbl_Order[OrderID],tbl_Order[Order Year])</f>
        <v>2019</v>
      </c>
      <c r="G1561" t="str">
        <f>_xlfn.XLOOKUP(tbl_OrderProduct[[#This Row],[OrderID]],tbl_Order[OrderID],tbl_Order[Order Month Name])</f>
        <v>Sep</v>
      </c>
      <c r="H1561" t="str">
        <f>_xlfn.XLOOKUP(tbl_OrderProduct[[#This Row],[ProductID]],tbl_Product[ProductID],tbl_Product[ProductName])</f>
        <v>Data: The Resistance</v>
      </c>
      <c r="I1561" t="str">
        <f>_xlfn.XLOOKUP(tbl_OrderProduct[[#This Row],[OrderID]],tbl_Order[OrderID],tbl_Order[CustomerID])</f>
        <v>CUST0439</v>
      </c>
    </row>
    <row r="1562" spans="1:9" x14ac:dyDescent="0.4">
      <c r="A1562" t="s">
        <v>803</v>
      </c>
      <c r="B1562" t="s">
        <v>132</v>
      </c>
      <c r="C1562" t="str">
        <f>_xlfn.XLOOKUP(tbl_OrderProduct[[#This Row],[ProductID]],tbl_Product[ProductID],tbl_Product[Category])</f>
        <v>Strategy</v>
      </c>
      <c r="D1562">
        <v>1</v>
      </c>
      <c r="E1562" s="3">
        <f>_xlfn.XLOOKUP(tbl_OrderProduct[[#This Row],[ProductID]],tbl_Product[ProductID],tbl_Product[ListPrice])*tbl_OrderProduct[[#This Row],[Quantity]]</f>
        <v>16.5</v>
      </c>
      <c r="F1562">
        <f>_xlfn.XLOOKUP(tbl_OrderProduct[[#This Row],[OrderID]],tbl_Order[OrderID],tbl_Order[Order Year])</f>
        <v>2019</v>
      </c>
      <c r="G1562" t="str">
        <f>_xlfn.XLOOKUP(tbl_OrderProduct[[#This Row],[OrderID]],tbl_Order[OrderID],tbl_Order[Order Month Name])</f>
        <v>Sep</v>
      </c>
      <c r="H1562" t="str">
        <f>_xlfn.XLOOKUP(tbl_OrderProduct[[#This Row],[ProductID]],tbl_Product[ProductID],tbl_Product[ProductName])</f>
        <v>Pax Excel</v>
      </c>
      <c r="I1562" t="str">
        <f>_xlfn.XLOOKUP(tbl_OrderProduct[[#This Row],[OrderID]],tbl_Order[OrderID],tbl_Order[CustomerID])</f>
        <v>CUST0439</v>
      </c>
    </row>
    <row r="1563" spans="1:9" x14ac:dyDescent="0.4">
      <c r="A1563" t="s">
        <v>803</v>
      </c>
      <c r="B1563" t="s">
        <v>134</v>
      </c>
      <c r="C1563" t="str">
        <f>_xlfn.XLOOKUP(tbl_OrderProduct[[#This Row],[ProductID]],tbl_Product[ProductID],tbl_Product[Category])</f>
        <v>Co-op</v>
      </c>
      <c r="D1563">
        <v>1</v>
      </c>
      <c r="E1563" s="3">
        <f>_xlfn.XLOOKUP(tbl_OrderProduct[[#This Row],[ProductID]],tbl_Product[ProductID],tbl_Product[ListPrice])*tbl_OrderProduct[[#This Row],[Quantity]]</f>
        <v>33.5</v>
      </c>
      <c r="F1563">
        <f>_xlfn.XLOOKUP(tbl_OrderProduct[[#This Row],[OrderID]],tbl_Order[OrderID],tbl_Order[Order Year])</f>
        <v>2019</v>
      </c>
      <c r="G1563" t="str">
        <f>_xlfn.XLOOKUP(tbl_OrderProduct[[#This Row],[OrderID]],tbl_Order[OrderID],tbl_Order[Order Month Name])</f>
        <v>Sep</v>
      </c>
      <c r="H1563" t="str">
        <f>_xlfn.XLOOKUP(tbl_OrderProduct[[#This Row],[ProductID]],tbl_Product[ProductID],tbl_Product[ProductName])</f>
        <v>The Spill: Data Breach</v>
      </c>
      <c r="I1563" t="str">
        <f>_xlfn.XLOOKUP(tbl_OrderProduct[[#This Row],[OrderID]],tbl_Order[OrderID],tbl_Order[CustomerID])</f>
        <v>CUST0439</v>
      </c>
    </row>
    <row r="1564" spans="1:9" x14ac:dyDescent="0.4">
      <c r="A1564" t="s">
        <v>803</v>
      </c>
      <c r="B1564" t="s">
        <v>131</v>
      </c>
      <c r="C1564" t="str">
        <f>_xlfn.XLOOKUP(tbl_OrderProduct[[#This Row],[ProductID]],tbl_Product[ProductID],tbl_Product[Category])</f>
        <v>Strategy</v>
      </c>
      <c r="D1564">
        <v>2</v>
      </c>
      <c r="E1564" s="3">
        <f>_xlfn.XLOOKUP(tbl_OrderProduct[[#This Row],[ProductID]],tbl_Product[ProductID],tbl_Product[ListPrice])*tbl_OrderProduct[[#This Row],[Quantity]]</f>
        <v>98</v>
      </c>
      <c r="F1564">
        <f>_xlfn.XLOOKUP(tbl_OrderProduct[[#This Row],[OrderID]],tbl_Order[OrderID],tbl_Order[Order Year])</f>
        <v>2019</v>
      </c>
      <c r="G1564" t="str">
        <f>_xlfn.XLOOKUP(tbl_OrderProduct[[#This Row],[OrderID]],tbl_Order[OrderID],tbl_Order[Order Month Name])</f>
        <v>Sep</v>
      </c>
      <c r="H1564" t="str">
        <f>_xlfn.XLOOKUP(tbl_OrderProduct[[#This Row],[ProductID]],tbl_Product[ProductID],tbl_Product[ProductName])</f>
        <v>7 Chart Wonders</v>
      </c>
      <c r="I1564" t="str">
        <f>_xlfn.XLOOKUP(tbl_OrderProduct[[#This Row],[OrderID]],tbl_Order[OrderID],tbl_Order[CustomerID])</f>
        <v>CUST0439</v>
      </c>
    </row>
    <row r="1565" spans="1:9" x14ac:dyDescent="0.4">
      <c r="A1565" t="s">
        <v>804</v>
      </c>
      <c r="B1565" t="s">
        <v>139</v>
      </c>
      <c r="C1565" t="str">
        <f>_xlfn.XLOOKUP(tbl_OrderProduct[[#This Row],[ProductID]],tbl_Product[ProductID],tbl_Product[Category])</f>
        <v>Strategy</v>
      </c>
      <c r="D1565">
        <v>2</v>
      </c>
      <c r="E1565" s="3">
        <f>_xlfn.XLOOKUP(tbl_OrderProduct[[#This Row],[ProductID]],tbl_Product[ProductID],tbl_Product[ListPrice])*tbl_OrderProduct[[#This Row],[Quantity]]</f>
        <v>109.98</v>
      </c>
      <c r="F1565">
        <f>_xlfn.XLOOKUP(tbl_OrderProduct[[#This Row],[OrderID]],tbl_Order[OrderID],tbl_Order[Order Year])</f>
        <v>2019</v>
      </c>
      <c r="G1565" t="str">
        <f>_xlfn.XLOOKUP(tbl_OrderProduct[[#This Row],[OrderID]],tbl_Order[OrderID],tbl_Order[Order Month Name])</f>
        <v>Sep</v>
      </c>
      <c r="H1565" t="str">
        <f>_xlfn.XLOOKUP(tbl_OrderProduct[[#This Row],[ProductID]],tbl_Product[ProductID],tbl_Product[ProductName])</f>
        <v>Azul: Pie Chart Edition</v>
      </c>
      <c r="I1565" t="str">
        <f>_xlfn.XLOOKUP(tbl_OrderProduct[[#This Row],[OrderID]],tbl_Order[OrderID],tbl_Order[CustomerID])</f>
        <v>CUST0655</v>
      </c>
    </row>
    <row r="1566" spans="1:9" x14ac:dyDescent="0.4">
      <c r="A1566" t="s">
        <v>804</v>
      </c>
      <c r="B1566" t="s">
        <v>11</v>
      </c>
      <c r="C1566" t="str">
        <f>_xlfn.XLOOKUP(tbl_OrderProduct[[#This Row],[ProductID]],tbl_Product[ProductID],tbl_Product[Category])</f>
        <v>Adventure</v>
      </c>
      <c r="D1566">
        <v>1</v>
      </c>
      <c r="E1566" s="3">
        <f>_xlfn.XLOOKUP(tbl_OrderProduct[[#This Row],[ProductID]],tbl_Product[ProductID],tbl_Product[ListPrice])*tbl_OrderProduct[[#This Row],[Quantity]]</f>
        <v>19.95</v>
      </c>
      <c r="F1566">
        <f>_xlfn.XLOOKUP(tbl_OrderProduct[[#This Row],[OrderID]],tbl_Order[OrderID],tbl_Order[Order Year])</f>
        <v>2019</v>
      </c>
      <c r="G1566" t="str">
        <f>_xlfn.XLOOKUP(tbl_OrderProduct[[#This Row],[OrderID]],tbl_Order[OrderID],tbl_Order[Order Month Name])</f>
        <v>Sep</v>
      </c>
      <c r="H1566" t="str">
        <f>_xlfn.XLOOKUP(tbl_OrderProduct[[#This Row],[ProductID]],tbl_Product[ProductID],tbl_Product[ProductName])</f>
        <v>Dungeons &amp; Datasets</v>
      </c>
      <c r="I1566" t="str">
        <f>_xlfn.XLOOKUP(tbl_OrderProduct[[#This Row],[OrderID]],tbl_Order[OrderID],tbl_Order[CustomerID])</f>
        <v>CUST0655</v>
      </c>
    </row>
    <row r="1567" spans="1:9" x14ac:dyDescent="0.4">
      <c r="A1567" t="s">
        <v>805</v>
      </c>
      <c r="B1567" t="s">
        <v>129</v>
      </c>
      <c r="C1567" t="str">
        <f>_xlfn.XLOOKUP(tbl_OrderProduct[[#This Row],[ProductID]],tbl_Product[ProductID],tbl_Product[Category])</f>
        <v>Party</v>
      </c>
      <c r="D1567">
        <v>2</v>
      </c>
      <c r="E1567" s="3">
        <f>_xlfn.XLOOKUP(tbl_OrderProduct[[#This Row],[ProductID]],tbl_Product[ProductID],tbl_Product[ListPrice])*tbl_OrderProduct[[#This Row],[Quantity]]</f>
        <v>98.98</v>
      </c>
      <c r="F1567">
        <f>_xlfn.XLOOKUP(tbl_OrderProduct[[#This Row],[OrderID]],tbl_Order[OrderID],tbl_Order[Order Year])</f>
        <v>2019</v>
      </c>
      <c r="G1567" t="str">
        <f>_xlfn.XLOOKUP(tbl_OrderProduct[[#This Row],[OrderID]],tbl_Order[OrderID],tbl_Order[Order Month Name])</f>
        <v>Sep</v>
      </c>
      <c r="H1567" t="str">
        <f>_xlfn.XLOOKUP(tbl_OrderProduct[[#This Row],[ProductID]],tbl_Product[ProductID],tbl_Product[ProductName])</f>
        <v>Fieldnames</v>
      </c>
      <c r="I1567" t="str">
        <f>_xlfn.XLOOKUP(tbl_OrderProduct[[#This Row],[OrderID]],tbl_Order[OrderID],tbl_Order[CustomerID])</f>
        <v>CUST0682</v>
      </c>
    </row>
    <row r="1568" spans="1:9" x14ac:dyDescent="0.4">
      <c r="A1568" t="s">
        <v>805</v>
      </c>
      <c r="B1568" t="s">
        <v>145</v>
      </c>
      <c r="C1568" t="str">
        <f>_xlfn.XLOOKUP(tbl_OrderProduct[[#This Row],[ProductID]],tbl_Product[ProductID],tbl_Product[Category])</f>
        <v>Adventure</v>
      </c>
      <c r="D1568">
        <v>1</v>
      </c>
      <c r="E1568" s="3">
        <f>_xlfn.XLOOKUP(tbl_OrderProduct[[#This Row],[ProductID]],tbl_Product[ProductID],tbl_Product[ListPrice])*tbl_OrderProduct[[#This Row],[Quantity]]</f>
        <v>40.5</v>
      </c>
      <c r="F1568">
        <f>_xlfn.XLOOKUP(tbl_OrderProduct[[#This Row],[OrderID]],tbl_Order[OrderID],tbl_Order[Order Year])</f>
        <v>2019</v>
      </c>
      <c r="G1568" t="str">
        <f>_xlfn.XLOOKUP(tbl_OrderProduct[[#This Row],[OrderID]],tbl_Order[OrderID],tbl_Order[Order Month Name])</f>
        <v>Sep</v>
      </c>
      <c r="H1568" t="str">
        <f>_xlfn.XLOOKUP(tbl_OrderProduct[[#This Row],[ProductID]],tbl_Product[ProductID],tbl_Product[ProductName])</f>
        <v>Audit Call of Cthulhu</v>
      </c>
      <c r="I1568" t="str">
        <f>_xlfn.XLOOKUP(tbl_OrderProduct[[#This Row],[OrderID]],tbl_Order[OrderID],tbl_Order[CustomerID])</f>
        <v>CUST0682</v>
      </c>
    </row>
    <row r="1569" spans="1:9" x14ac:dyDescent="0.4">
      <c r="A1569" t="s">
        <v>805</v>
      </c>
      <c r="B1569" t="s">
        <v>165</v>
      </c>
      <c r="C1569" t="str">
        <f>_xlfn.XLOOKUP(tbl_OrderProduct[[#This Row],[ProductID]],tbl_Product[ProductID],tbl_Product[Category])</f>
        <v>Party</v>
      </c>
      <c r="D1569">
        <v>1</v>
      </c>
      <c r="E1569" s="3">
        <f>_xlfn.XLOOKUP(tbl_OrderProduct[[#This Row],[ProductID]],tbl_Product[ProductID],tbl_Product[ListPrice])*tbl_OrderProduct[[#This Row],[Quantity]]</f>
        <v>26.49</v>
      </c>
      <c r="F1569">
        <f>_xlfn.XLOOKUP(tbl_OrderProduct[[#This Row],[OrderID]],tbl_Order[OrderID],tbl_Order[Order Year])</f>
        <v>2019</v>
      </c>
      <c r="G1569" t="str">
        <f>_xlfn.XLOOKUP(tbl_OrderProduct[[#This Row],[OrderID]],tbl_Order[OrderID],tbl_Order[Order Month Name])</f>
        <v>Sep</v>
      </c>
      <c r="H1569" t="str">
        <f>_xlfn.XLOOKUP(tbl_OrderProduct[[#This Row],[ProductID]],tbl_Product[ProductID],tbl_Product[ProductName])</f>
        <v>Dashboard Wavelength</v>
      </c>
      <c r="I1569" t="str">
        <f>_xlfn.XLOOKUP(tbl_OrderProduct[[#This Row],[OrderID]],tbl_Order[OrderID],tbl_Order[CustomerID])</f>
        <v>CUST0682</v>
      </c>
    </row>
    <row r="1570" spans="1:9" x14ac:dyDescent="0.4">
      <c r="A1570" t="s">
        <v>806</v>
      </c>
      <c r="B1570" t="s">
        <v>150</v>
      </c>
      <c r="C1570" t="str">
        <f>_xlfn.XLOOKUP(tbl_OrderProduct[[#This Row],[ProductID]],tbl_Product[ProductID],tbl_Product[Category])</f>
        <v>Party</v>
      </c>
      <c r="D1570">
        <v>2</v>
      </c>
      <c r="E1570" s="3">
        <f>_xlfn.XLOOKUP(tbl_OrderProduct[[#This Row],[ProductID]],tbl_Product[ProductID],tbl_Product[ListPrice])*tbl_OrderProduct[[#This Row],[Quantity]]</f>
        <v>70</v>
      </c>
      <c r="F1570">
        <f>_xlfn.XLOOKUP(tbl_OrderProduct[[#This Row],[OrderID]],tbl_Order[OrderID],tbl_Order[Order Year])</f>
        <v>2019</v>
      </c>
      <c r="G1570" t="str">
        <f>_xlfn.XLOOKUP(tbl_OrderProduct[[#This Row],[OrderID]],tbl_Order[OrderID],tbl_Order[Order Month Name])</f>
        <v>Sep</v>
      </c>
      <c r="H1570" t="str">
        <f>_xlfn.XLOOKUP(tbl_OrderProduct[[#This Row],[ProductID]],tbl_Product[ProductID],tbl_Product[ProductName])</f>
        <v>Data: The Resistance</v>
      </c>
      <c r="I1570" t="str">
        <f>_xlfn.XLOOKUP(tbl_OrderProduct[[#This Row],[OrderID]],tbl_Order[OrderID],tbl_Order[CustomerID])</f>
        <v>CUST0347</v>
      </c>
    </row>
    <row r="1571" spans="1:9" x14ac:dyDescent="0.4">
      <c r="A1571" t="s">
        <v>806</v>
      </c>
      <c r="B1571" t="s">
        <v>143</v>
      </c>
      <c r="C1571" t="str">
        <f>_xlfn.XLOOKUP(tbl_OrderProduct[[#This Row],[ProductID]],tbl_Product[ProductID],tbl_Product[Category])</f>
        <v>Party</v>
      </c>
      <c r="D1571">
        <v>1</v>
      </c>
      <c r="E1571" s="3">
        <f>_xlfn.XLOOKUP(tbl_OrderProduct[[#This Row],[ProductID]],tbl_Product[ProductID],tbl_Product[ListPrice])*tbl_OrderProduct[[#This Row],[Quantity]]</f>
        <v>21.95</v>
      </c>
      <c r="F1571">
        <f>_xlfn.XLOOKUP(tbl_OrderProduct[[#This Row],[OrderID]],tbl_Order[OrderID],tbl_Order[Order Year])</f>
        <v>2019</v>
      </c>
      <c r="G1571" t="str">
        <f>_xlfn.XLOOKUP(tbl_OrderProduct[[#This Row],[OrderID]],tbl_Order[OrderID],tbl_Order[Order Month Name])</f>
        <v>Sep</v>
      </c>
      <c r="H1571" t="str">
        <f>_xlfn.XLOOKUP(tbl_OrderProduct[[#This Row],[ProductID]],tbl_Product[ProductID],tbl_Product[ProductName])</f>
        <v>Sheets of Nottingham</v>
      </c>
      <c r="I1571" t="str">
        <f>_xlfn.XLOOKUP(tbl_OrderProduct[[#This Row],[OrderID]],tbl_Order[OrderID],tbl_Order[CustomerID])</f>
        <v>CUST0347</v>
      </c>
    </row>
    <row r="1572" spans="1:9" x14ac:dyDescent="0.4">
      <c r="A1572" t="s">
        <v>806</v>
      </c>
      <c r="B1572" t="s">
        <v>156</v>
      </c>
      <c r="C1572" t="str">
        <f>_xlfn.XLOOKUP(tbl_OrderProduct[[#This Row],[ProductID]],tbl_Product[ProductID],tbl_Product[Category])</f>
        <v>Strategy</v>
      </c>
      <c r="D1572">
        <v>1</v>
      </c>
      <c r="E1572" s="3">
        <f>_xlfn.XLOOKUP(tbl_OrderProduct[[#This Row],[ProductID]],tbl_Product[ProductID],tbl_Product[ListPrice])*tbl_OrderProduct[[#This Row],[Quantity]]</f>
        <v>40.99</v>
      </c>
      <c r="F1572">
        <f>_xlfn.XLOOKUP(tbl_OrderProduct[[#This Row],[OrderID]],tbl_Order[OrderID],tbl_Order[Order Year])</f>
        <v>2019</v>
      </c>
      <c r="G1572" t="str">
        <f>_xlfn.XLOOKUP(tbl_OrderProduct[[#This Row],[OrderID]],tbl_Order[OrderID],tbl_Order[Order Month Name])</f>
        <v>Sep</v>
      </c>
      <c r="H1572" t="str">
        <f>_xlfn.XLOOKUP(tbl_OrderProduct[[#This Row],[ProductID]],tbl_Product[ProductID],tbl_Product[ProductName])</f>
        <v>Cells of Caledonia</v>
      </c>
      <c r="I1572" t="str">
        <f>_xlfn.XLOOKUP(tbl_OrderProduct[[#This Row],[OrderID]],tbl_Order[OrderID],tbl_Order[CustomerID])</f>
        <v>CUST0347</v>
      </c>
    </row>
    <row r="1573" spans="1:9" x14ac:dyDescent="0.4">
      <c r="A1573" t="s">
        <v>806</v>
      </c>
      <c r="B1573" t="s">
        <v>159</v>
      </c>
      <c r="C1573" t="str">
        <f>_xlfn.XLOOKUP(tbl_OrderProduct[[#This Row],[ProductID]],tbl_Product[ProductID],tbl_Product[Category])</f>
        <v>Strategy</v>
      </c>
      <c r="D1573">
        <v>1</v>
      </c>
      <c r="E1573" s="3">
        <f>_xlfn.XLOOKUP(tbl_OrderProduct[[#This Row],[ProductID]],tbl_Product[ProductID],tbl_Product[ListPrice])*tbl_OrderProduct[[#This Row],[Quantity]]</f>
        <v>58</v>
      </c>
      <c r="F1573">
        <f>_xlfn.XLOOKUP(tbl_OrderProduct[[#This Row],[OrderID]],tbl_Order[OrderID],tbl_Order[Order Year])</f>
        <v>2019</v>
      </c>
      <c r="G1573" t="str">
        <f>_xlfn.XLOOKUP(tbl_OrderProduct[[#This Row],[OrderID]],tbl_Order[OrderID],tbl_Order[Order Month Name])</f>
        <v>Sep</v>
      </c>
      <c r="H1573" t="str">
        <f>_xlfn.XLOOKUP(tbl_OrderProduct[[#This Row],[ProductID]],tbl_Product[ProductID],tbl_Product[ProductName])</f>
        <v>Welcome To … The Dashboard</v>
      </c>
      <c r="I1573" t="str">
        <f>_xlfn.XLOOKUP(tbl_OrderProduct[[#This Row],[OrderID]],tbl_Order[OrderID],tbl_Order[CustomerID])</f>
        <v>CUST0347</v>
      </c>
    </row>
    <row r="1574" spans="1:9" x14ac:dyDescent="0.4">
      <c r="A1574" t="s">
        <v>807</v>
      </c>
      <c r="B1574" t="s">
        <v>4</v>
      </c>
      <c r="C1574" t="str">
        <f>_xlfn.XLOOKUP(tbl_OrderProduct[[#This Row],[ProductID]],tbl_Product[ProductID],tbl_Product[Category])</f>
        <v>Strategy</v>
      </c>
      <c r="D1574">
        <v>1</v>
      </c>
      <c r="E1574" s="3">
        <f>_xlfn.XLOOKUP(tbl_OrderProduct[[#This Row],[ProductID]],tbl_Product[ProductID],tbl_Product[ListPrice])*tbl_OrderProduct[[#This Row],[Quantity]]</f>
        <v>34.99</v>
      </c>
      <c r="F1574">
        <f>_xlfn.XLOOKUP(tbl_OrderProduct[[#This Row],[OrderID]],tbl_Order[OrderID],tbl_Order[Order Year])</f>
        <v>2019</v>
      </c>
      <c r="G1574" t="str">
        <f>_xlfn.XLOOKUP(tbl_OrderProduct[[#This Row],[OrderID]],tbl_Order[OrderID],tbl_Order[Order Month Name])</f>
        <v>Sep</v>
      </c>
      <c r="H1574" t="str">
        <f>_xlfn.XLOOKUP(tbl_OrderProduct[[#This Row],[ProductID]],tbl_Product[ProductID],tbl_Product[ProductName])</f>
        <v>Root Cause Analysis</v>
      </c>
      <c r="I1574" t="str">
        <f>_xlfn.XLOOKUP(tbl_OrderProduct[[#This Row],[OrderID]],tbl_Order[OrderID],tbl_Order[CustomerID])</f>
        <v>CUST0197</v>
      </c>
    </row>
    <row r="1575" spans="1:9" x14ac:dyDescent="0.4">
      <c r="A1575" t="s">
        <v>807</v>
      </c>
      <c r="B1575" t="s">
        <v>145</v>
      </c>
      <c r="C1575" t="str">
        <f>_xlfn.XLOOKUP(tbl_OrderProduct[[#This Row],[ProductID]],tbl_Product[ProductID],tbl_Product[Category])</f>
        <v>Adventure</v>
      </c>
      <c r="D1575">
        <v>2</v>
      </c>
      <c r="E1575" s="3">
        <f>_xlfn.XLOOKUP(tbl_OrderProduct[[#This Row],[ProductID]],tbl_Product[ProductID],tbl_Product[ListPrice])*tbl_OrderProduct[[#This Row],[Quantity]]</f>
        <v>81</v>
      </c>
      <c r="F1575">
        <f>_xlfn.XLOOKUP(tbl_OrderProduct[[#This Row],[OrderID]],tbl_Order[OrderID],tbl_Order[Order Year])</f>
        <v>2019</v>
      </c>
      <c r="G1575" t="str">
        <f>_xlfn.XLOOKUP(tbl_OrderProduct[[#This Row],[OrderID]],tbl_Order[OrderID],tbl_Order[Order Month Name])</f>
        <v>Sep</v>
      </c>
      <c r="H1575" t="str">
        <f>_xlfn.XLOOKUP(tbl_OrderProduct[[#This Row],[ProductID]],tbl_Product[ProductID],tbl_Product[ProductName])</f>
        <v>Audit Call of Cthulhu</v>
      </c>
      <c r="I1575" t="str">
        <f>_xlfn.XLOOKUP(tbl_OrderProduct[[#This Row],[OrderID]],tbl_Order[OrderID],tbl_Order[CustomerID])</f>
        <v>CUST0197</v>
      </c>
    </row>
    <row r="1576" spans="1:9" x14ac:dyDescent="0.4">
      <c r="A1576" t="s">
        <v>808</v>
      </c>
      <c r="B1576" t="s">
        <v>131</v>
      </c>
      <c r="C1576" t="str">
        <f>_xlfn.XLOOKUP(tbl_OrderProduct[[#This Row],[ProductID]],tbl_Product[ProductID],tbl_Product[Category])</f>
        <v>Strategy</v>
      </c>
      <c r="D1576">
        <v>1</v>
      </c>
      <c r="E1576" s="3">
        <f>_xlfn.XLOOKUP(tbl_OrderProduct[[#This Row],[ProductID]],tbl_Product[ProductID],tbl_Product[ListPrice])*tbl_OrderProduct[[#This Row],[Quantity]]</f>
        <v>49</v>
      </c>
      <c r="F1576">
        <f>_xlfn.XLOOKUP(tbl_OrderProduct[[#This Row],[OrderID]],tbl_Order[OrderID],tbl_Order[Order Year])</f>
        <v>2019</v>
      </c>
      <c r="G1576" t="str">
        <f>_xlfn.XLOOKUP(tbl_OrderProduct[[#This Row],[OrderID]],tbl_Order[OrderID],tbl_Order[Order Month Name])</f>
        <v>Oct</v>
      </c>
      <c r="H1576" t="str">
        <f>_xlfn.XLOOKUP(tbl_OrderProduct[[#This Row],[ProductID]],tbl_Product[ProductID],tbl_Product[ProductName])</f>
        <v>7 Chart Wonders</v>
      </c>
      <c r="I1576" t="str">
        <f>_xlfn.XLOOKUP(tbl_OrderProduct[[#This Row],[OrderID]],tbl_Order[OrderID],tbl_Order[CustomerID])</f>
        <v>CUST1142</v>
      </c>
    </row>
    <row r="1577" spans="1:9" x14ac:dyDescent="0.4">
      <c r="A1577" t="s">
        <v>809</v>
      </c>
      <c r="B1577" t="s">
        <v>4</v>
      </c>
      <c r="C1577" t="str">
        <f>_xlfn.XLOOKUP(tbl_OrderProduct[[#This Row],[ProductID]],tbl_Product[ProductID],tbl_Product[Category])</f>
        <v>Strategy</v>
      </c>
      <c r="D1577">
        <v>1</v>
      </c>
      <c r="E1577" s="3">
        <f>_xlfn.XLOOKUP(tbl_OrderProduct[[#This Row],[ProductID]],tbl_Product[ProductID],tbl_Product[ListPrice])*tbl_OrderProduct[[#This Row],[Quantity]]</f>
        <v>34.99</v>
      </c>
      <c r="F1577">
        <f>_xlfn.XLOOKUP(tbl_OrderProduct[[#This Row],[OrderID]],tbl_Order[OrderID],tbl_Order[Order Year])</f>
        <v>2019</v>
      </c>
      <c r="G1577" t="str">
        <f>_xlfn.XLOOKUP(tbl_OrderProduct[[#This Row],[OrderID]],tbl_Order[OrderID],tbl_Order[Order Month Name])</f>
        <v>Oct</v>
      </c>
      <c r="H1577" t="str">
        <f>_xlfn.XLOOKUP(tbl_OrderProduct[[#This Row],[ProductID]],tbl_Product[ProductID],tbl_Product[ProductName])</f>
        <v>Root Cause Analysis</v>
      </c>
      <c r="I1577" t="str">
        <f>_xlfn.XLOOKUP(tbl_OrderProduct[[#This Row],[OrderID]],tbl_Order[OrderID],tbl_Order[CustomerID])</f>
        <v>CUST0186</v>
      </c>
    </row>
    <row r="1578" spans="1:9" x14ac:dyDescent="0.4">
      <c r="A1578" t="s">
        <v>810</v>
      </c>
      <c r="B1578" t="s">
        <v>143</v>
      </c>
      <c r="C1578" t="str">
        <f>_xlfn.XLOOKUP(tbl_OrderProduct[[#This Row],[ProductID]],tbl_Product[ProductID],tbl_Product[Category])</f>
        <v>Party</v>
      </c>
      <c r="D1578">
        <v>1</v>
      </c>
      <c r="E1578" s="3">
        <f>_xlfn.XLOOKUP(tbl_OrderProduct[[#This Row],[ProductID]],tbl_Product[ProductID],tbl_Product[ListPrice])*tbl_OrderProduct[[#This Row],[Quantity]]</f>
        <v>21.95</v>
      </c>
      <c r="F1578">
        <f>_xlfn.XLOOKUP(tbl_OrderProduct[[#This Row],[OrderID]],tbl_Order[OrderID],tbl_Order[Order Year])</f>
        <v>2019</v>
      </c>
      <c r="G1578" t="str">
        <f>_xlfn.XLOOKUP(tbl_OrderProduct[[#This Row],[OrderID]],tbl_Order[OrderID],tbl_Order[Order Month Name])</f>
        <v>Oct</v>
      </c>
      <c r="H1578" t="str">
        <f>_xlfn.XLOOKUP(tbl_OrderProduct[[#This Row],[ProductID]],tbl_Product[ProductID],tbl_Product[ProductName])</f>
        <v>Sheets of Nottingham</v>
      </c>
      <c r="I1578" t="str">
        <f>_xlfn.XLOOKUP(tbl_OrderProduct[[#This Row],[OrderID]],tbl_Order[OrderID],tbl_Order[CustomerID])</f>
        <v>CUST0821</v>
      </c>
    </row>
    <row r="1579" spans="1:9" x14ac:dyDescent="0.4">
      <c r="A1579" t="s">
        <v>810</v>
      </c>
      <c r="B1579" t="s">
        <v>136</v>
      </c>
      <c r="C1579" t="str">
        <f>_xlfn.XLOOKUP(tbl_OrderProduct[[#This Row],[ProductID]],tbl_Product[ProductID],tbl_Product[Category])</f>
        <v>Party</v>
      </c>
      <c r="D1579">
        <v>2</v>
      </c>
      <c r="E1579" s="3">
        <f>_xlfn.XLOOKUP(tbl_OrderProduct[[#This Row],[ProductID]],tbl_Product[ProductID],tbl_Product[ListPrice])*tbl_OrderProduct[[#This Row],[Quantity]]</f>
        <v>66</v>
      </c>
      <c r="F1579">
        <f>_xlfn.XLOOKUP(tbl_OrderProduct[[#This Row],[OrderID]],tbl_Order[OrderID],tbl_Order[Order Year])</f>
        <v>2019</v>
      </c>
      <c r="G1579" t="str">
        <f>_xlfn.XLOOKUP(tbl_OrderProduct[[#This Row],[OrderID]],tbl_Order[OrderID],tbl_Order[Order Month Name])</f>
        <v>Oct</v>
      </c>
      <c r="H1579" t="str">
        <f>_xlfn.XLOOKUP(tbl_OrderProduct[[#This Row],[ProductID]],tbl_Product[ProductID],tbl_Product[ProductName])</f>
        <v>Don't Split the Data</v>
      </c>
      <c r="I1579" t="str">
        <f>_xlfn.XLOOKUP(tbl_OrderProduct[[#This Row],[OrderID]],tbl_Order[OrderID],tbl_Order[CustomerID])</f>
        <v>CUST0821</v>
      </c>
    </row>
    <row r="1580" spans="1:9" x14ac:dyDescent="0.4">
      <c r="A1580" t="s">
        <v>810</v>
      </c>
      <c r="B1580" t="s">
        <v>4</v>
      </c>
      <c r="C1580" t="str">
        <f>_xlfn.XLOOKUP(tbl_OrderProduct[[#This Row],[ProductID]],tbl_Product[ProductID],tbl_Product[Category])</f>
        <v>Strategy</v>
      </c>
      <c r="D1580">
        <v>1</v>
      </c>
      <c r="E1580" s="3">
        <f>_xlfn.XLOOKUP(tbl_OrderProduct[[#This Row],[ProductID]],tbl_Product[ProductID],tbl_Product[ListPrice])*tbl_OrderProduct[[#This Row],[Quantity]]</f>
        <v>34.99</v>
      </c>
      <c r="F1580">
        <f>_xlfn.XLOOKUP(tbl_OrderProduct[[#This Row],[OrderID]],tbl_Order[OrderID],tbl_Order[Order Year])</f>
        <v>2019</v>
      </c>
      <c r="G1580" t="str">
        <f>_xlfn.XLOOKUP(tbl_OrderProduct[[#This Row],[OrderID]],tbl_Order[OrderID],tbl_Order[Order Month Name])</f>
        <v>Oct</v>
      </c>
      <c r="H1580" t="str">
        <f>_xlfn.XLOOKUP(tbl_OrderProduct[[#This Row],[ProductID]],tbl_Product[ProductID],tbl_Product[ProductName])</f>
        <v>Root Cause Analysis</v>
      </c>
      <c r="I1580" t="str">
        <f>_xlfn.XLOOKUP(tbl_OrderProduct[[#This Row],[OrderID]],tbl_Order[OrderID],tbl_Order[CustomerID])</f>
        <v>CUST0821</v>
      </c>
    </row>
    <row r="1581" spans="1:9" x14ac:dyDescent="0.4">
      <c r="A1581" t="s">
        <v>811</v>
      </c>
      <c r="B1581" t="s">
        <v>5</v>
      </c>
      <c r="C1581" t="str">
        <f>_xlfn.XLOOKUP(tbl_OrderProduct[[#This Row],[ProductID]],tbl_Product[ProductID],tbl_Product[Category])</f>
        <v>Strategy</v>
      </c>
      <c r="D1581">
        <v>1</v>
      </c>
      <c r="E1581" s="3">
        <f>_xlfn.XLOOKUP(tbl_OrderProduct[[#This Row],[ProductID]],tbl_Product[ProductID],tbl_Product[ListPrice])*tbl_OrderProduct[[#This Row],[Quantity]]</f>
        <v>49.95</v>
      </c>
      <c r="F1581">
        <f>_xlfn.XLOOKUP(tbl_OrderProduct[[#This Row],[OrderID]],tbl_Order[OrderID],tbl_Order[Order Year])</f>
        <v>2019</v>
      </c>
      <c r="G1581" t="str">
        <f>_xlfn.XLOOKUP(tbl_OrderProduct[[#This Row],[OrderID]],tbl_Order[OrderID],tbl_Order[Order Month Name])</f>
        <v>Oct</v>
      </c>
      <c r="H1581" t="str">
        <f>_xlfn.XLOOKUP(tbl_OrderProduct[[#This Row],[ProductID]],tbl_Product[ProductID],tbl_Product[ProductName])</f>
        <v>Power B.I. the Board Game</v>
      </c>
      <c r="I1581" t="str">
        <f>_xlfn.XLOOKUP(tbl_OrderProduct[[#This Row],[OrderID]],tbl_Order[OrderID],tbl_Order[CustomerID])</f>
        <v>CUST1219</v>
      </c>
    </row>
    <row r="1582" spans="1:9" x14ac:dyDescent="0.4">
      <c r="A1582" t="s">
        <v>812</v>
      </c>
      <c r="B1582" t="s">
        <v>139</v>
      </c>
      <c r="C1582" t="str">
        <f>_xlfn.XLOOKUP(tbl_OrderProduct[[#This Row],[ProductID]],tbl_Product[ProductID],tbl_Product[Category])</f>
        <v>Strategy</v>
      </c>
      <c r="D1582">
        <v>1</v>
      </c>
      <c r="E1582" s="3">
        <f>_xlfn.XLOOKUP(tbl_OrderProduct[[#This Row],[ProductID]],tbl_Product[ProductID],tbl_Product[ListPrice])*tbl_OrderProduct[[#This Row],[Quantity]]</f>
        <v>54.99</v>
      </c>
      <c r="F1582">
        <f>_xlfn.XLOOKUP(tbl_OrderProduct[[#This Row],[OrderID]],tbl_Order[OrderID],tbl_Order[Order Year])</f>
        <v>2019</v>
      </c>
      <c r="G1582" t="str">
        <f>_xlfn.XLOOKUP(tbl_OrderProduct[[#This Row],[OrderID]],tbl_Order[OrderID],tbl_Order[Order Month Name])</f>
        <v>Oct</v>
      </c>
      <c r="H1582" t="str">
        <f>_xlfn.XLOOKUP(tbl_OrderProduct[[#This Row],[ProductID]],tbl_Product[ProductID],tbl_Product[ProductName])</f>
        <v>Azul: Pie Chart Edition</v>
      </c>
      <c r="I1582" t="str">
        <f>_xlfn.XLOOKUP(tbl_OrderProduct[[#This Row],[OrderID]],tbl_Order[OrderID],tbl_Order[CustomerID])</f>
        <v>CUST0789</v>
      </c>
    </row>
    <row r="1583" spans="1:9" x14ac:dyDescent="0.4">
      <c r="A1583" t="s">
        <v>813</v>
      </c>
      <c r="B1583" t="s">
        <v>137</v>
      </c>
      <c r="C1583" t="str">
        <f>_xlfn.XLOOKUP(tbl_OrderProduct[[#This Row],[ProductID]],tbl_Product[ProductID],tbl_Product[Category])</f>
        <v>Classic</v>
      </c>
      <c r="D1583">
        <v>1</v>
      </c>
      <c r="E1583" s="3">
        <f>_xlfn.XLOOKUP(tbl_OrderProduct[[#This Row],[ProductID]],tbl_Product[ProductID],tbl_Product[ListPrice])*tbl_OrderProduct[[#This Row],[Quantity]]</f>
        <v>70.989999999999995</v>
      </c>
      <c r="F1583">
        <f>_xlfn.XLOOKUP(tbl_OrderProduct[[#This Row],[OrderID]],tbl_Order[OrderID],tbl_Order[Order Year])</f>
        <v>2019</v>
      </c>
      <c r="G1583" t="str">
        <f>_xlfn.XLOOKUP(tbl_OrderProduct[[#This Row],[OrderID]],tbl_Order[OrderID],tbl_Order[Order Month Name])</f>
        <v>Oct</v>
      </c>
      <c r="H1583" t="str">
        <f>_xlfn.XLOOKUP(tbl_OrderProduct[[#This Row],[ProductID]],tbl_Product[ProductID],tbl_Product[ProductName])</f>
        <v>Ticket to Ride: Financial Express</v>
      </c>
      <c r="I1583" t="str">
        <f>_xlfn.XLOOKUP(tbl_OrderProduct[[#This Row],[OrderID]],tbl_Order[OrderID],tbl_Order[CustomerID])</f>
        <v>CUST0240</v>
      </c>
    </row>
    <row r="1584" spans="1:9" x14ac:dyDescent="0.4">
      <c r="A1584" t="s">
        <v>813</v>
      </c>
      <c r="B1584" t="s">
        <v>160</v>
      </c>
      <c r="C1584" t="str">
        <f>_xlfn.XLOOKUP(tbl_OrderProduct[[#This Row],[ProductID]],tbl_Product[ProductID],tbl_Product[Category])</f>
        <v>Co-op</v>
      </c>
      <c r="D1584">
        <v>1</v>
      </c>
      <c r="E1584" s="3">
        <f>_xlfn.XLOOKUP(tbl_OrderProduct[[#This Row],[ProductID]],tbl_Product[ProductID],tbl_Product[ListPrice])*tbl_OrderProduct[[#This Row],[Quantity]]</f>
        <v>38.49</v>
      </c>
      <c r="F1584">
        <f>_xlfn.XLOOKUP(tbl_OrderProduct[[#This Row],[OrderID]],tbl_Order[OrderID],tbl_Order[Order Year])</f>
        <v>2019</v>
      </c>
      <c r="G1584" t="str">
        <f>_xlfn.XLOOKUP(tbl_OrderProduct[[#This Row],[OrderID]],tbl_Order[OrderID],tbl_Order[Order Month Name])</f>
        <v>Oct</v>
      </c>
      <c r="H1584" t="str">
        <f>_xlfn.XLOOKUP(tbl_OrderProduct[[#This Row],[ProductID]],tbl_Product[ProductID],tbl_Product[ProductName])</f>
        <v>Forbidden Functions</v>
      </c>
      <c r="I1584" t="str">
        <f>_xlfn.XLOOKUP(tbl_OrderProduct[[#This Row],[OrderID]],tbl_Order[OrderID],tbl_Order[CustomerID])</f>
        <v>CUST0240</v>
      </c>
    </row>
    <row r="1585" spans="1:9" x14ac:dyDescent="0.4">
      <c r="A1585" t="s">
        <v>814</v>
      </c>
      <c r="B1585" t="s">
        <v>140</v>
      </c>
      <c r="C1585" t="str">
        <f>_xlfn.XLOOKUP(tbl_OrderProduct[[#This Row],[ProductID]],tbl_Product[ProductID],tbl_Product[Category])</f>
        <v>Strategy</v>
      </c>
      <c r="D1585">
        <v>2</v>
      </c>
      <c r="E1585" s="3">
        <f>_xlfn.XLOOKUP(tbl_OrderProduct[[#This Row],[ProductID]],tbl_Product[ProductID],tbl_Product[ListPrice])*tbl_OrderProduct[[#This Row],[Quantity]]</f>
        <v>126.98</v>
      </c>
      <c r="F1585">
        <f>_xlfn.XLOOKUP(tbl_OrderProduct[[#This Row],[OrderID]],tbl_Order[OrderID],tbl_Order[Order Year])</f>
        <v>2019</v>
      </c>
      <c r="G1585" t="str">
        <f>_xlfn.XLOOKUP(tbl_OrderProduct[[#This Row],[OrderID]],tbl_Order[OrderID],tbl_Order[Order Month Name])</f>
        <v>Oct</v>
      </c>
      <c r="H1585" t="str">
        <f>_xlfn.XLOOKUP(tbl_OrderProduct[[#This Row],[ProductID]],tbl_Product[ProductID],tbl_Product[ProductName])</f>
        <v>The Castles of Mad King Lambda</v>
      </c>
      <c r="I1585" t="str">
        <f>_xlfn.XLOOKUP(tbl_OrderProduct[[#This Row],[OrderID]],tbl_Order[OrderID],tbl_Order[CustomerID])</f>
        <v>CUST0057</v>
      </c>
    </row>
    <row r="1586" spans="1:9" x14ac:dyDescent="0.4">
      <c r="A1586" t="s">
        <v>814</v>
      </c>
      <c r="B1586" t="s">
        <v>8</v>
      </c>
      <c r="C1586" t="str">
        <f>_xlfn.XLOOKUP(tbl_OrderProduct[[#This Row],[ProductID]],tbl_Product[ProductID],tbl_Product[Category])</f>
        <v>Adventure</v>
      </c>
      <c r="D1586">
        <v>1</v>
      </c>
      <c r="E1586" s="3">
        <f>_xlfn.XLOOKUP(tbl_OrderProduct[[#This Row],[ProductID]],tbl_Product[ProductID],tbl_Product[ListPrice])*tbl_OrderProduct[[#This Row],[Quantity]]</f>
        <v>54.5</v>
      </c>
      <c r="F1586">
        <f>_xlfn.XLOOKUP(tbl_OrderProduct[[#This Row],[OrderID]],tbl_Order[OrderID],tbl_Order[Order Year])</f>
        <v>2019</v>
      </c>
      <c r="G1586" t="str">
        <f>_xlfn.XLOOKUP(tbl_OrderProduct[[#This Row],[OrderID]],tbl_Order[OrderID],tbl_Order[Order Month Name])</f>
        <v>Oct</v>
      </c>
      <c r="H1586" t="str">
        <f>_xlfn.XLOOKUP(tbl_OrderProduct[[#This Row],[ProductID]],tbl_Product[ProductID],tbl_Product[ProductName])</f>
        <v>Spreadsheets &amp; Sidequests</v>
      </c>
      <c r="I1586" t="str">
        <f>_xlfn.XLOOKUP(tbl_OrderProduct[[#This Row],[OrderID]],tbl_Order[OrderID],tbl_Order[CustomerID])</f>
        <v>CUST0057</v>
      </c>
    </row>
    <row r="1587" spans="1:9" x14ac:dyDescent="0.4">
      <c r="A1587" t="s">
        <v>814</v>
      </c>
      <c r="B1587" t="s">
        <v>165</v>
      </c>
      <c r="C1587" t="str">
        <f>_xlfn.XLOOKUP(tbl_OrderProduct[[#This Row],[ProductID]],tbl_Product[ProductID],tbl_Product[Category])</f>
        <v>Party</v>
      </c>
      <c r="D1587">
        <v>1</v>
      </c>
      <c r="E1587" s="3">
        <f>_xlfn.XLOOKUP(tbl_OrderProduct[[#This Row],[ProductID]],tbl_Product[ProductID],tbl_Product[ListPrice])*tbl_OrderProduct[[#This Row],[Quantity]]</f>
        <v>26.49</v>
      </c>
      <c r="F1587">
        <f>_xlfn.XLOOKUP(tbl_OrderProduct[[#This Row],[OrderID]],tbl_Order[OrderID],tbl_Order[Order Year])</f>
        <v>2019</v>
      </c>
      <c r="G1587" t="str">
        <f>_xlfn.XLOOKUP(tbl_OrderProduct[[#This Row],[OrderID]],tbl_Order[OrderID],tbl_Order[Order Month Name])</f>
        <v>Oct</v>
      </c>
      <c r="H1587" t="str">
        <f>_xlfn.XLOOKUP(tbl_OrderProduct[[#This Row],[ProductID]],tbl_Product[ProductID],tbl_Product[ProductName])</f>
        <v>Dashboard Wavelength</v>
      </c>
      <c r="I1587" t="str">
        <f>_xlfn.XLOOKUP(tbl_OrderProduct[[#This Row],[OrderID]],tbl_Order[OrderID],tbl_Order[CustomerID])</f>
        <v>CUST0057</v>
      </c>
    </row>
    <row r="1588" spans="1:9" x14ac:dyDescent="0.4">
      <c r="A1588" t="s">
        <v>814</v>
      </c>
      <c r="B1588" t="s">
        <v>10</v>
      </c>
      <c r="C1588" t="str">
        <f>_xlfn.XLOOKUP(tbl_OrderProduct[[#This Row],[ProductID]],tbl_Product[ProductID],tbl_Product[Category])</f>
        <v>Party</v>
      </c>
      <c r="D1588">
        <v>1</v>
      </c>
      <c r="E1588" s="3">
        <f>_xlfn.XLOOKUP(tbl_OrderProduct[[#This Row],[ProductID]],tbl_Product[ProductID],tbl_Product[ListPrice])*tbl_OrderProduct[[#This Row],[Quantity]]</f>
        <v>49</v>
      </c>
      <c r="F1588">
        <f>_xlfn.XLOOKUP(tbl_OrderProduct[[#This Row],[OrderID]],tbl_Order[OrderID],tbl_Order[Order Year])</f>
        <v>2019</v>
      </c>
      <c r="G1588" t="str">
        <f>_xlfn.XLOOKUP(tbl_OrderProduct[[#This Row],[OrderID]],tbl_Order[OrderID],tbl_Order[Order Month Name])</f>
        <v>Oct</v>
      </c>
      <c r="H1588" t="str">
        <f>_xlfn.XLOOKUP(tbl_OrderProduct[[#This Row],[ProductID]],tbl_Product[ProductID],tbl_Product[ProductName])</f>
        <v>Pivot or Perish</v>
      </c>
      <c r="I1588" t="str">
        <f>_xlfn.XLOOKUP(tbl_OrderProduct[[#This Row],[OrderID]],tbl_Order[OrderID],tbl_Order[CustomerID])</f>
        <v>CUST0057</v>
      </c>
    </row>
    <row r="1589" spans="1:9" x14ac:dyDescent="0.4">
      <c r="A1589" t="s">
        <v>814</v>
      </c>
      <c r="B1589" t="s">
        <v>149</v>
      </c>
      <c r="C1589" t="str">
        <f>_xlfn.XLOOKUP(tbl_OrderProduct[[#This Row],[ProductID]],tbl_Product[ProductID],tbl_Product[Category])</f>
        <v>Co-op</v>
      </c>
      <c r="D1589">
        <v>1</v>
      </c>
      <c r="E1589" s="3">
        <f>_xlfn.XLOOKUP(tbl_OrderProduct[[#This Row],[ProductID]],tbl_Product[ProductID],tbl_Product[ListPrice])*tbl_OrderProduct[[#This Row],[Quantity]]</f>
        <v>20.99</v>
      </c>
      <c r="F1589">
        <f>_xlfn.XLOOKUP(tbl_OrderProduct[[#This Row],[OrderID]],tbl_Order[OrderID],tbl_Order[Order Year])</f>
        <v>2019</v>
      </c>
      <c r="G1589" t="str">
        <f>_xlfn.XLOOKUP(tbl_OrderProduct[[#This Row],[OrderID]],tbl_Order[OrderID],tbl_Order[Order Month Name])</f>
        <v>Oct</v>
      </c>
      <c r="H1589" t="str">
        <f>_xlfn.XLOOKUP(tbl_OrderProduct[[#This Row],[ProductID]],tbl_Product[ProductID],tbl_Product[ProductName])</f>
        <v>Pandemic: #REF! Outbreak</v>
      </c>
      <c r="I1589" t="str">
        <f>_xlfn.XLOOKUP(tbl_OrderProduct[[#This Row],[OrderID]],tbl_Order[OrderID],tbl_Order[CustomerID])</f>
        <v>CUST0057</v>
      </c>
    </row>
    <row r="1590" spans="1:9" x14ac:dyDescent="0.4">
      <c r="A1590" t="s">
        <v>814</v>
      </c>
      <c r="B1590" t="s">
        <v>145</v>
      </c>
      <c r="C1590" t="str">
        <f>_xlfn.XLOOKUP(tbl_OrderProduct[[#This Row],[ProductID]],tbl_Product[ProductID],tbl_Product[Category])</f>
        <v>Adventure</v>
      </c>
      <c r="D1590">
        <v>2</v>
      </c>
      <c r="E1590" s="3">
        <f>_xlfn.XLOOKUP(tbl_OrderProduct[[#This Row],[ProductID]],tbl_Product[ProductID],tbl_Product[ListPrice])*tbl_OrderProduct[[#This Row],[Quantity]]</f>
        <v>81</v>
      </c>
      <c r="F1590">
        <f>_xlfn.XLOOKUP(tbl_OrderProduct[[#This Row],[OrderID]],tbl_Order[OrderID],tbl_Order[Order Year])</f>
        <v>2019</v>
      </c>
      <c r="G1590" t="str">
        <f>_xlfn.XLOOKUP(tbl_OrderProduct[[#This Row],[OrderID]],tbl_Order[OrderID],tbl_Order[Order Month Name])</f>
        <v>Oct</v>
      </c>
      <c r="H1590" t="str">
        <f>_xlfn.XLOOKUP(tbl_OrderProduct[[#This Row],[ProductID]],tbl_Product[ProductID],tbl_Product[ProductName])</f>
        <v>Audit Call of Cthulhu</v>
      </c>
      <c r="I1590" t="str">
        <f>_xlfn.XLOOKUP(tbl_OrderProduct[[#This Row],[OrderID]],tbl_Order[OrderID],tbl_Order[CustomerID])</f>
        <v>CUST0057</v>
      </c>
    </row>
    <row r="1591" spans="1:9" x14ac:dyDescent="0.4">
      <c r="A1591" t="s">
        <v>815</v>
      </c>
      <c r="B1591" t="s">
        <v>138</v>
      </c>
      <c r="C1591" t="str">
        <f>_xlfn.XLOOKUP(tbl_OrderProduct[[#This Row],[ProductID]],tbl_Product[ProductID],tbl_Product[Category])</f>
        <v>Classic</v>
      </c>
      <c r="D1591">
        <v>2</v>
      </c>
      <c r="E1591" s="3">
        <f>_xlfn.XLOOKUP(tbl_OrderProduct[[#This Row],[ProductID]],tbl_Product[ProductID],tbl_Product[ListPrice])*tbl_OrderProduct[[#This Row],[Quantity]]</f>
        <v>124</v>
      </c>
      <c r="F1591">
        <f>_xlfn.XLOOKUP(tbl_OrderProduct[[#This Row],[OrderID]],tbl_Order[OrderID],tbl_Order[Order Year])</f>
        <v>2019</v>
      </c>
      <c r="G1591" t="str">
        <f>_xlfn.XLOOKUP(tbl_OrderProduct[[#This Row],[OrderID]],tbl_Order[OrderID],tbl_Order[Order Month Name])</f>
        <v>Oct</v>
      </c>
      <c r="H1591" t="str">
        <f>_xlfn.XLOOKUP(tbl_OrderProduct[[#This Row],[ProductID]],tbl_Product[ProductID],tbl_Product[ProductName])</f>
        <v>YahtSheets</v>
      </c>
      <c r="I1591" t="str">
        <f>_xlfn.XLOOKUP(tbl_OrderProduct[[#This Row],[OrderID]],tbl_Order[OrderID],tbl_Order[CustomerID])</f>
        <v>CUST0531</v>
      </c>
    </row>
    <row r="1592" spans="1:9" x14ac:dyDescent="0.4">
      <c r="A1592" t="s">
        <v>815</v>
      </c>
      <c r="B1592" t="s">
        <v>6</v>
      </c>
      <c r="C1592" t="str">
        <f>_xlfn.XLOOKUP(tbl_OrderProduct[[#This Row],[ProductID]],tbl_Product[ProductID],tbl_Product[Category])</f>
        <v>Adventure</v>
      </c>
      <c r="D1592">
        <v>1</v>
      </c>
      <c r="E1592" s="3">
        <f>_xlfn.XLOOKUP(tbl_OrderProduct[[#This Row],[ProductID]],tbl_Product[ProductID],tbl_Product[ListPrice])*tbl_OrderProduct[[#This Row],[Quantity]]</f>
        <v>17</v>
      </c>
      <c r="F1592">
        <f>_xlfn.XLOOKUP(tbl_OrderProduct[[#This Row],[OrderID]],tbl_Order[OrderID],tbl_Order[Order Year])</f>
        <v>2019</v>
      </c>
      <c r="G1592" t="str">
        <f>_xlfn.XLOOKUP(tbl_OrderProduct[[#This Row],[OrderID]],tbl_Order[OrderID],tbl_Order[Order Month Name])</f>
        <v>Oct</v>
      </c>
      <c r="H1592" t="str">
        <f>_xlfn.XLOOKUP(tbl_OrderProduct[[#This Row],[ProductID]],tbl_Product[ProductID],tbl_Product[ProductName])</f>
        <v>Pivot &amp; Paper</v>
      </c>
      <c r="I1592" t="str">
        <f>_xlfn.XLOOKUP(tbl_OrderProduct[[#This Row],[OrderID]],tbl_Order[OrderID],tbl_Order[CustomerID])</f>
        <v>CUST0531</v>
      </c>
    </row>
    <row r="1593" spans="1:9" x14ac:dyDescent="0.4">
      <c r="A1593" t="s">
        <v>816</v>
      </c>
      <c r="B1593" t="s">
        <v>143</v>
      </c>
      <c r="C1593" t="str">
        <f>_xlfn.XLOOKUP(tbl_OrderProduct[[#This Row],[ProductID]],tbl_Product[ProductID],tbl_Product[Category])</f>
        <v>Party</v>
      </c>
      <c r="D1593">
        <v>1</v>
      </c>
      <c r="E1593" s="3">
        <f>_xlfn.XLOOKUP(tbl_OrderProduct[[#This Row],[ProductID]],tbl_Product[ProductID],tbl_Product[ListPrice])*tbl_OrderProduct[[#This Row],[Quantity]]</f>
        <v>21.95</v>
      </c>
      <c r="F1593">
        <f>_xlfn.XLOOKUP(tbl_OrderProduct[[#This Row],[OrderID]],tbl_Order[OrderID],tbl_Order[Order Year])</f>
        <v>2019</v>
      </c>
      <c r="G1593" t="str">
        <f>_xlfn.XLOOKUP(tbl_OrderProduct[[#This Row],[OrderID]],tbl_Order[OrderID],tbl_Order[Order Month Name])</f>
        <v>Oct</v>
      </c>
      <c r="H1593" t="str">
        <f>_xlfn.XLOOKUP(tbl_OrderProduct[[#This Row],[ProductID]],tbl_Product[ProductID],tbl_Product[ProductName])</f>
        <v>Sheets of Nottingham</v>
      </c>
      <c r="I1593" t="str">
        <f>_xlfn.XLOOKUP(tbl_OrderProduct[[#This Row],[OrderID]],tbl_Order[OrderID],tbl_Order[CustomerID])</f>
        <v>CUST0402</v>
      </c>
    </row>
    <row r="1594" spans="1:9" x14ac:dyDescent="0.4">
      <c r="A1594" t="s">
        <v>817</v>
      </c>
      <c r="B1594" t="s">
        <v>130</v>
      </c>
      <c r="C1594" t="str">
        <f>_xlfn.XLOOKUP(tbl_OrderProduct[[#This Row],[ProductID]],tbl_Product[ProductID],tbl_Product[Category])</f>
        <v>Strategy</v>
      </c>
      <c r="D1594">
        <v>1</v>
      </c>
      <c r="E1594" s="3">
        <f>_xlfn.XLOOKUP(tbl_OrderProduct[[#This Row],[ProductID]],tbl_Product[ProductID],tbl_Product[ListPrice])*tbl_OrderProduct[[#This Row],[Quantity]]</f>
        <v>15.5</v>
      </c>
      <c r="F1594">
        <f>_xlfn.XLOOKUP(tbl_OrderProduct[[#This Row],[OrderID]],tbl_Order[OrderID],tbl_Order[Order Year])</f>
        <v>2019</v>
      </c>
      <c r="G1594" t="str">
        <f>_xlfn.XLOOKUP(tbl_OrderProduct[[#This Row],[OrderID]],tbl_Order[OrderID],tbl_Order[Order Month Name])</f>
        <v>Oct</v>
      </c>
      <c r="H1594" t="str">
        <f>_xlfn.XLOOKUP(tbl_OrderProduct[[#This Row],[ProductID]],tbl_Product[ProductID],tbl_Product[ProductName])</f>
        <v>Brass: Budget</v>
      </c>
      <c r="I1594" t="str">
        <f>_xlfn.XLOOKUP(tbl_OrderProduct[[#This Row],[OrderID]],tbl_Order[OrderID],tbl_Order[CustomerID])</f>
        <v>CUST0986</v>
      </c>
    </row>
    <row r="1595" spans="1:9" x14ac:dyDescent="0.4">
      <c r="A1595" t="s">
        <v>817</v>
      </c>
      <c r="B1595" t="s">
        <v>154</v>
      </c>
      <c r="C1595" t="str">
        <f>_xlfn.XLOOKUP(tbl_OrderProduct[[#This Row],[ProductID]],tbl_Product[ProductID],tbl_Product[Category])</f>
        <v>Strategy</v>
      </c>
      <c r="D1595">
        <v>1</v>
      </c>
      <c r="E1595" s="3">
        <f>_xlfn.XLOOKUP(tbl_OrderProduct[[#This Row],[ProductID]],tbl_Product[ProductID],tbl_Product[ListPrice])*tbl_OrderProduct[[#This Row],[Quantity]]</f>
        <v>31</v>
      </c>
      <c r="F1595">
        <f>_xlfn.XLOOKUP(tbl_OrderProduct[[#This Row],[OrderID]],tbl_Order[OrderID],tbl_Order[Order Year])</f>
        <v>2019</v>
      </c>
      <c r="G1595" t="str">
        <f>_xlfn.XLOOKUP(tbl_OrderProduct[[#This Row],[OrderID]],tbl_Order[OrderID],tbl_Order[Order Month Name])</f>
        <v>Oct</v>
      </c>
      <c r="H1595" t="str">
        <f>_xlfn.XLOOKUP(tbl_OrderProduct[[#This Row],[ProductID]],tbl_Product[ProductID],tbl_Product[ProductName])</f>
        <v>Roll for Regression</v>
      </c>
      <c r="I1595" t="str">
        <f>_xlfn.XLOOKUP(tbl_OrderProduct[[#This Row],[OrderID]],tbl_Order[OrderID],tbl_Order[CustomerID])</f>
        <v>CUST0986</v>
      </c>
    </row>
    <row r="1596" spans="1:9" x14ac:dyDescent="0.4">
      <c r="A1596" t="s">
        <v>817</v>
      </c>
      <c r="B1596" t="s">
        <v>11</v>
      </c>
      <c r="C1596" t="str">
        <f>_xlfn.XLOOKUP(tbl_OrderProduct[[#This Row],[ProductID]],tbl_Product[ProductID],tbl_Product[Category])</f>
        <v>Adventure</v>
      </c>
      <c r="D1596">
        <v>2</v>
      </c>
      <c r="E1596" s="3">
        <f>_xlfn.XLOOKUP(tbl_OrderProduct[[#This Row],[ProductID]],tbl_Product[ProductID],tbl_Product[ListPrice])*tbl_OrderProduct[[#This Row],[Quantity]]</f>
        <v>39.9</v>
      </c>
      <c r="F1596">
        <f>_xlfn.XLOOKUP(tbl_OrderProduct[[#This Row],[OrderID]],tbl_Order[OrderID],tbl_Order[Order Year])</f>
        <v>2019</v>
      </c>
      <c r="G1596" t="str">
        <f>_xlfn.XLOOKUP(tbl_OrderProduct[[#This Row],[OrderID]],tbl_Order[OrderID],tbl_Order[Order Month Name])</f>
        <v>Oct</v>
      </c>
      <c r="H1596" t="str">
        <f>_xlfn.XLOOKUP(tbl_OrderProduct[[#This Row],[ProductID]],tbl_Product[ProductID],tbl_Product[ProductName])</f>
        <v>Dungeons &amp; Datasets</v>
      </c>
      <c r="I1596" t="str">
        <f>_xlfn.XLOOKUP(tbl_OrderProduct[[#This Row],[OrderID]],tbl_Order[OrderID],tbl_Order[CustomerID])</f>
        <v>CUST0986</v>
      </c>
    </row>
    <row r="1597" spans="1:9" x14ac:dyDescent="0.4">
      <c r="A1597" t="s">
        <v>817</v>
      </c>
      <c r="B1597" t="s">
        <v>144</v>
      </c>
      <c r="C1597" t="str">
        <f>_xlfn.XLOOKUP(tbl_OrderProduct[[#This Row],[ProductID]],tbl_Product[ProductID],tbl_Product[Category])</f>
        <v>Strategy</v>
      </c>
      <c r="D1597">
        <v>1</v>
      </c>
      <c r="E1597" s="3">
        <f>_xlfn.XLOOKUP(tbl_OrderProduct[[#This Row],[ProductID]],tbl_Product[ProductID],tbl_Product[ListPrice])*tbl_OrderProduct[[#This Row],[Quantity]]</f>
        <v>64.95</v>
      </c>
      <c r="F1597">
        <f>_xlfn.XLOOKUP(tbl_OrderProduct[[#This Row],[OrderID]],tbl_Order[OrderID],tbl_Order[Order Year])</f>
        <v>2019</v>
      </c>
      <c r="G1597" t="str">
        <f>_xlfn.XLOOKUP(tbl_OrderProduct[[#This Row],[OrderID]],tbl_Order[OrderID],tbl_Order[Order Month Name])</f>
        <v>Oct</v>
      </c>
      <c r="H1597" t="str">
        <f>_xlfn.XLOOKUP(tbl_OrderProduct[[#This Row],[ProductID]],tbl_Product[ProductID],tbl_Product[ProductName])</f>
        <v>Between Two Spreadsheets</v>
      </c>
      <c r="I1597" t="str">
        <f>_xlfn.XLOOKUP(tbl_OrderProduct[[#This Row],[OrderID]],tbl_Order[OrderID],tbl_Order[CustomerID])</f>
        <v>CUST0986</v>
      </c>
    </row>
    <row r="1598" spans="1:9" x14ac:dyDescent="0.4">
      <c r="A1598" t="s">
        <v>817</v>
      </c>
      <c r="B1598" t="s">
        <v>157</v>
      </c>
      <c r="C1598" t="str">
        <f>_xlfn.XLOOKUP(tbl_OrderProduct[[#This Row],[ProductID]],tbl_Product[ProductID],tbl_Product[Category])</f>
        <v>Strategy</v>
      </c>
      <c r="D1598">
        <v>1</v>
      </c>
      <c r="E1598" s="3">
        <f>_xlfn.XLOOKUP(tbl_OrderProduct[[#This Row],[ProductID]],tbl_Product[ProductID],tbl_Product[ListPrice])*tbl_OrderProduct[[#This Row],[Quantity]]</f>
        <v>47</v>
      </c>
      <c r="F1598">
        <f>_xlfn.XLOOKUP(tbl_OrderProduct[[#This Row],[OrderID]],tbl_Order[OrderID],tbl_Order[Order Year])</f>
        <v>2019</v>
      </c>
      <c r="G1598" t="str">
        <f>_xlfn.XLOOKUP(tbl_OrderProduct[[#This Row],[OrderID]],tbl_Order[OrderID],tbl_Order[Order Month Name])</f>
        <v>Oct</v>
      </c>
      <c r="H1598" t="str">
        <f>_xlfn.XLOOKUP(tbl_OrderProduct[[#This Row],[ProductID]],tbl_Product[ProductID],tbl_Product[ProductName])</f>
        <v>A Dasboard Contrived</v>
      </c>
      <c r="I1598" t="str">
        <f>_xlfn.XLOOKUP(tbl_OrderProduct[[#This Row],[OrderID]],tbl_Order[OrderID],tbl_Order[CustomerID])</f>
        <v>CUST0986</v>
      </c>
    </row>
    <row r="1599" spans="1:9" x14ac:dyDescent="0.4">
      <c r="A1599" t="s">
        <v>818</v>
      </c>
      <c r="B1599" t="s">
        <v>140</v>
      </c>
      <c r="C1599" t="str">
        <f>_xlfn.XLOOKUP(tbl_OrderProduct[[#This Row],[ProductID]],tbl_Product[ProductID],tbl_Product[Category])</f>
        <v>Strategy</v>
      </c>
      <c r="D1599">
        <v>2</v>
      </c>
      <c r="E1599" s="3">
        <f>_xlfn.XLOOKUP(tbl_OrderProduct[[#This Row],[ProductID]],tbl_Product[ProductID],tbl_Product[ListPrice])*tbl_OrderProduct[[#This Row],[Quantity]]</f>
        <v>126.98</v>
      </c>
      <c r="F1599">
        <f>_xlfn.XLOOKUP(tbl_OrderProduct[[#This Row],[OrderID]],tbl_Order[OrderID],tbl_Order[Order Year])</f>
        <v>2019</v>
      </c>
      <c r="G1599" t="str">
        <f>_xlfn.XLOOKUP(tbl_OrderProduct[[#This Row],[OrderID]],tbl_Order[OrderID],tbl_Order[Order Month Name])</f>
        <v>Oct</v>
      </c>
      <c r="H1599" t="str">
        <f>_xlfn.XLOOKUP(tbl_OrderProduct[[#This Row],[ProductID]],tbl_Product[ProductID],tbl_Product[ProductName])</f>
        <v>The Castles of Mad King Lambda</v>
      </c>
      <c r="I1599" t="str">
        <f>_xlfn.XLOOKUP(tbl_OrderProduct[[#This Row],[OrderID]],tbl_Order[OrderID],tbl_Order[CustomerID])</f>
        <v>CUST0606</v>
      </c>
    </row>
    <row r="1600" spans="1:9" x14ac:dyDescent="0.4">
      <c r="A1600" t="s">
        <v>819</v>
      </c>
      <c r="B1600" t="s">
        <v>158</v>
      </c>
      <c r="C1600" t="str">
        <f>_xlfn.XLOOKUP(tbl_OrderProduct[[#This Row],[ProductID]],tbl_Product[ProductID],tbl_Product[Category])</f>
        <v>Classic</v>
      </c>
      <c r="D1600">
        <v>1</v>
      </c>
      <c r="E1600" s="3">
        <f>_xlfn.XLOOKUP(tbl_OrderProduct[[#This Row],[ProductID]],tbl_Product[ProductID],tbl_Product[ListPrice])*tbl_OrderProduct[[#This Row],[Quantity]]</f>
        <v>45</v>
      </c>
      <c r="F1600">
        <f>_xlfn.XLOOKUP(tbl_OrderProduct[[#This Row],[OrderID]],tbl_Order[OrderID],tbl_Order[Order Year])</f>
        <v>2019</v>
      </c>
      <c r="G1600" t="str">
        <f>_xlfn.XLOOKUP(tbl_OrderProduct[[#This Row],[OrderID]],tbl_Order[OrderID],tbl_Order[Order Month Name])</f>
        <v>Oct</v>
      </c>
      <c r="H1600" t="str">
        <f>_xlfn.XLOOKUP(tbl_OrderProduct[[#This Row],[ProductID]],tbl_Product[ProductID],tbl_Product[ProductName])</f>
        <v>Carcassone: Financial Quarters</v>
      </c>
      <c r="I1600" t="str">
        <f>_xlfn.XLOOKUP(tbl_OrderProduct[[#This Row],[OrderID]],tbl_Order[OrderID],tbl_Order[CustomerID])</f>
        <v>CUST0459</v>
      </c>
    </row>
    <row r="1601" spans="1:9" x14ac:dyDescent="0.4">
      <c r="A1601" t="s">
        <v>819</v>
      </c>
      <c r="B1601" t="s">
        <v>8</v>
      </c>
      <c r="C1601" t="str">
        <f>_xlfn.XLOOKUP(tbl_OrderProduct[[#This Row],[ProductID]],tbl_Product[ProductID],tbl_Product[Category])</f>
        <v>Adventure</v>
      </c>
      <c r="D1601">
        <v>1</v>
      </c>
      <c r="E1601" s="3">
        <f>_xlfn.XLOOKUP(tbl_OrderProduct[[#This Row],[ProductID]],tbl_Product[ProductID],tbl_Product[ListPrice])*tbl_OrderProduct[[#This Row],[Quantity]]</f>
        <v>54.5</v>
      </c>
      <c r="F1601">
        <f>_xlfn.XLOOKUP(tbl_OrderProduct[[#This Row],[OrderID]],tbl_Order[OrderID],tbl_Order[Order Year])</f>
        <v>2019</v>
      </c>
      <c r="G1601" t="str">
        <f>_xlfn.XLOOKUP(tbl_OrderProduct[[#This Row],[OrderID]],tbl_Order[OrderID],tbl_Order[Order Month Name])</f>
        <v>Oct</v>
      </c>
      <c r="H1601" t="str">
        <f>_xlfn.XLOOKUP(tbl_OrderProduct[[#This Row],[ProductID]],tbl_Product[ProductID],tbl_Product[ProductName])</f>
        <v>Spreadsheets &amp; Sidequests</v>
      </c>
      <c r="I1601" t="str">
        <f>_xlfn.XLOOKUP(tbl_OrderProduct[[#This Row],[OrderID]],tbl_Order[OrderID],tbl_Order[CustomerID])</f>
        <v>CUST0459</v>
      </c>
    </row>
    <row r="1602" spans="1:9" x14ac:dyDescent="0.4">
      <c r="A1602" t="s">
        <v>819</v>
      </c>
      <c r="B1602" t="s">
        <v>134</v>
      </c>
      <c r="C1602" t="str">
        <f>_xlfn.XLOOKUP(tbl_OrderProduct[[#This Row],[ProductID]],tbl_Product[ProductID],tbl_Product[Category])</f>
        <v>Co-op</v>
      </c>
      <c r="D1602">
        <v>1</v>
      </c>
      <c r="E1602" s="3">
        <f>_xlfn.XLOOKUP(tbl_OrderProduct[[#This Row],[ProductID]],tbl_Product[ProductID],tbl_Product[ListPrice])*tbl_OrderProduct[[#This Row],[Quantity]]</f>
        <v>33.5</v>
      </c>
      <c r="F1602">
        <f>_xlfn.XLOOKUP(tbl_OrderProduct[[#This Row],[OrderID]],tbl_Order[OrderID],tbl_Order[Order Year])</f>
        <v>2019</v>
      </c>
      <c r="G1602" t="str">
        <f>_xlfn.XLOOKUP(tbl_OrderProduct[[#This Row],[OrderID]],tbl_Order[OrderID],tbl_Order[Order Month Name])</f>
        <v>Oct</v>
      </c>
      <c r="H1602" t="str">
        <f>_xlfn.XLOOKUP(tbl_OrderProduct[[#This Row],[ProductID]],tbl_Product[ProductID],tbl_Product[ProductName])</f>
        <v>The Spill: Data Breach</v>
      </c>
      <c r="I1602" t="str">
        <f>_xlfn.XLOOKUP(tbl_OrderProduct[[#This Row],[OrderID]],tbl_Order[OrderID],tbl_Order[CustomerID])</f>
        <v>CUST0459</v>
      </c>
    </row>
    <row r="1603" spans="1:9" x14ac:dyDescent="0.4">
      <c r="A1603" t="s">
        <v>819</v>
      </c>
      <c r="B1603" t="s">
        <v>10</v>
      </c>
      <c r="C1603" t="str">
        <f>_xlfn.XLOOKUP(tbl_OrderProduct[[#This Row],[ProductID]],tbl_Product[ProductID],tbl_Product[Category])</f>
        <v>Party</v>
      </c>
      <c r="D1603">
        <v>1</v>
      </c>
      <c r="E1603" s="3">
        <f>_xlfn.XLOOKUP(tbl_OrderProduct[[#This Row],[ProductID]],tbl_Product[ProductID],tbl_Product[ListPrice])*tbl_OrderProduct[[#This Row],[Quantity]]</f>
        <v>49</v>
      </c>
      <c r="F1603">
        <f>_xlfn.XLOOKUP(tbl_OrderProduct[[#This Row],[OrderID]],tbl_Order[OrderID],tbl_Order[Order Year])</f>
        <v>2019</v>
      </c>
      <c r="G1603" t="str">
        <f>_xlfn.XLOOKUP(tbl_OrderProduct[[#This Row],[OrderID]],tbl_Order[OrderID],tbl_Order[Order Month Name])</f>
        <v>Oct</v>
      </c>
      <c r="H1603" t="str">
        <f>_xlfn.XLOOKUP(tbl_OrderProduct[[#This Row],[ProductID]],tbl_Product[ProductID],tbl_Product[ProductName])</f>
        <v>Pivot or Perish</v>
      </c>
      <c r="I1603" t="str">
        <f>_xlfn.XLOOKUP(tbl_OrderProduct[[#This Row],[OrderID]],tbl_Order[OrderID],tbl_Order[CustomerID])</f>
        <v>CUST0459</v>
      </c>
    </row>
    <row r="1604" spans="1:9" x14ac:dyDescent="0.4">
      <c r="A1604" t="s">
        <v>820</v>
      </c>
      <c r="B1604" t="s">
        <v>162</v>
      </c>
      <c r="C1604" t="str">
        <f>_xlfn.XLOOKUP(tbl_OrderProduct[[#This Row],[ProductID]],tbl_Product[ProductID],tbl_Product[Category])</f>
        <v>Strategy</v>
      </c>
      <c r="D1604">
        <v>2</v>
      </c>
      <c r="E1604" s="3">
        <f>_xlfn.XLOOKUP(tbl_OrderProduct[[#This Row],[ProductID]],tbl_Product[ProductID],tbl_Product[ListPrice])*tbl_OrderProduct[[#This Row],[Quantity]]</f>
        <v>35</v>
      </c>
      <c r="F1604">
        <f>_xlfn.XLOOKUP(tbl_OrderProduct[[#This Row],[OrderID]],tbl_Order[OrderID],tbl_Order[Order Year])</f>
        <v>2019</v>
      </c>
      <c r="G1604" t="str">
        <f>_xlfn.XLOOKUP(tbl_OrderProduct[[#This Row],[OrderID]],tbl_Order[OrderID],tbl_Order[Order Month Name])</f>
        <v>Oct</v>
      </c>
      <c r="H1604" t="str">
        <f>_xlfn.XLOOKUP(tbl_OrderProduct[[#This Row],[ProductID]],tbl_Product[ProductID],tbl_Product[ProductName])</f>
        <v>Spreadsheet Legacy</v>
      </c>
      <c r="I1604" t="str">
        <f>_xlfn.XLOOKUP(tbl_OrderProduct[[#This Row],[OrderID]],tbl_Order[OrderID],tbl_Order[CustomerID])</f>
        <v>CUST0083</v>
      </c>
    </row>
    <row r="1605" spans="1:9" x14ac:dyDescent="0.4">
      <c r="A1605" t="s">
        <v>821</v>
      </c>
      <c r="B1605" t="s">
        <v>148</v>
      </c>
      <c r="C1605" t="str">
        <f>_xlfn.XLOOKUP(tbl_OrderProduct[[#This Row],[ProductID]],tbl_Product[ProductID],tbl_Product[Category])</f>
        <v>Strategy</v>
      </c>
      <c r="D1605">
        <v>1</v>
      </c>
      <c r="E1605" s="3">
        <f>_xlfn.XLOOKUP(tbl_OrderProduct[[#This Row],[ProductID]],tbl_Product[ProductID],tbl_Product[ListPrice])*tbl_OrderProduct[[#This Row],[Quantity]]</f>
        <v>20.49</v>
      </c>
      <c r="F1605">
        <f>_xlfn.XLOOKUP(tbl_OrderProduct[[#This Row],[OrderID]],tbl_Order[OrderID],tbl_Order[Order Year])</f>
        <v>2019</v>
      </c>
      <c r="G1605" t="str">
        <f>_xlfn.XLOOKUP(tbl_OrderProduct[[#This Row],[OrderID]],tbl_Order[OrderID],tbl_Order[Order Month Name])</f>
        <v>Oct</v>
      </c>
      <c r="H1605" t="str">
        <f>_xlfn.XLOOKUP(tbl_OrderProduct[[#This Row],[ProductID]],tbl_Product[ProductID],tbl_Product[ProductName])</f>
        <v>Cashflow Cascadia</v>
      </c>
      <c r="I1605" t="str">
        <f>_xlfn.XLOOKUP(tbl_OrderProduct[[#This Row],[OrderID]],tbl_Order[OrderID],tbl_Order[CustomerID])</f>
        <v>CUST0048</v>
      </c>
    </row>
    <row r="1606" spans="1:9" x14ac:dyDescent="0.4">
      <c r="A1606" t="s">
        <v>821</v>
      </c>
      <c r="B1606" t="s">
        <v>142</v>
      </c>
      <c r="C1606" t="str">
        <f>_xlfn.XLOOKUP(tbl_OrderProduct[[#This Row],[ProductID]],tbl_Product[ProductID],tbl_Product[Category])</f>
        <v>Classic</v>
      </c>
      <c r="D1606">
        <v>2</v>
      </c>
      <c r="E1606" s="3">
        <f>_xlfn.XLOOKUP(tbl_OrderProduct[[#This Row],[ProductID]],tbl_Product[ProductID],tbl_Product[ListPrice])*tbl_OrderProduct[[#This Row],[Quantity]]</f>
        <v>98.98</v>
      </c>
      <c r="F1606">
        <f>_xlfn.XLOOKUP(tbl_OrderProduct[[#This Row],[OrderID]],tbl_Order[OrderID],tbl_Order[Order Year])</f>
        <v>2019</v>
      </c>
      <c r="G1606" t="str">
        <f>_xlfn.XLOOKUP(tbl_OrderProduct[[#This Row],[OrderID]],tbl_Order[OrderID],tbl_Order[Order Month Name])</f>
        <v>Oct</v>
      </c>
      <c r="H1606" t="str">
        <f>_xlfn.XLOOKUP(tbl_OrderProduct[[#This Row],[ProductID]],tbl_Product[ProductID],tbl_Product[ProductName])</f>
        <v>Don't Wake the Stakeholders</v>
      </c>
      <c r="I1606" t="str">
        <f>_xlfn.XLOOKUP(tbl_OrderProduct[[#This Row],[OrderID]],tbl_Order[OrderID],tbl_Order[CustomerID])</f>
        <v>CUST0048</v>
      </c>
    </row>
    <row r="1607" spans="1:9" x14ac:dyDescent="0.4">
      <c r="A1607" t="s">
        <v>821</v>
      </c>
      <c r="B1607" t="s">
        <v>9</v>
      </c>
      <c r="C1607" t="str">
        <f>_xlfn.XLOOKUP(tbl_OrderProduct[[#This Row],[ProductID]],tbl_Product[ProductID],tbl_Product[Category])</f>
        <v>Strategy</v>
      </c>
      <c r="D1607">
        <v>1</v>
      </c>
      <c r="E1607" s="3">
        <f>_xlfn.XLOOKUP(tbl_OrderProduct[[#This Row],[ProductID]],tbl_Product[ProductID],tbl_Product[ListPrice])*tbl_OrderProduct[[#This Row],[Quantity]]</f>
        <v>73.95</v>
      </c>
      <c r="F1607">
        <f>_xlfn.XLOOKUP(tbl_OrderProduct[[#This Row],[OrderID]],tbl_Order[OrderID],tbl_Order[Order Year])</f>
        <v>2019</v>
      </c>
      <c r="G1607" t="str">
        <f>_xlfn.XLOOKUP(tbl_OrderProduct[[#This Row],[OrderID]],tbl_Order[OrderID],tbl_Order[Order Month Name])</f>
        <v>Oct</v>
      </c>
      <c r="H1607" t="str">
        <f>_xlfn.XLOOKUP(tbl_OrderProduct[[#This Row],[ProductID]],tbl_Product[ProductID],tbl_Product[ProductName])</f>
        <v>Tiny Epic Formulas</v>
      </c>
      <c r="I1607" t="str">
        <f>_xlfn.XLOOKUP(tbl_OrderProduct[[#This Row],[OrderID]],tbl_Order[OrderID],tbl_Order[CustomerID])</f>
        <v>CUST0048</v>
      </c>
    </row>
    <row r="1608" spans="1:9" x14ac:dyDescent="0.4">
      <c r="A1608" t="s">
        <v>822</v>
      </c>
      <c r="B1608" t="s">
        <v>7</v>
      </c>
      <c r="C1608" t="str">
        <f>_xlfn.XLOOKUP(tbl_OrderProduct[[#This Row],[ProductID]],tbl_Product[ProductID],tbl_Product[Category])</f>
        <v>Strategy</v>
      </c>
      <c r="D1608">
        <v>2</v>
      </c>
      <c r="E1608" s="3">
        <f>_xlfn.XLOOKUP(tbl_OrderProduct[[#This Row],[ProductID]],tbl_Product[ProductID],tbl_Product[ListPrice])*tbl_OrderProduct[[#This Row],[Quantity]]</f>
        <v>106</v>
      </c>
      <c r="F1608">
        <f>_xlfn.XLOOKUP(tbl_OrderProduct[[#This Row],[OrderID]],tbl_Order[OrderID],tbl_Order[Order Year])</f>
        <v>2019</v>
      </c>
      <c r="G1608" t="str">
        <f>_xlfn.XLOOKUP(tbl_OrderProduct[[#This Row],[OrderID]],tbl_Order[OrderID],tbl_Order[Order Month Name])</f>
        <v>Nov</v>
      </c>
      <c r="H1608" t="str">
        <f>_xlfn.XLOOKUP(tbl_OrderProduct[[#This Row],[ProductID]],tbl_Product[ProductID],tbl_Product[ProductName])</f>
        <v>Evercell</v>
      </c>
      <c r="I1608" t="str">
        <f>_xlfn.XLOOKUP(tbl_OrderProduct[[#This Row],[OrderID]],tbl_Order[OrderID],tbl_Order[CustomerID])</f>
        <v>CUST1074</v>
      </c>
    </row>
    <row r="1609" spans="1:9" x14ac:dyDescent="0.4">
      <c r="A1609" t="s">
        <v>822</v>
      </c>
      <c r="B1609" t="s">
        <v>9</v>
      </c>
      <c r="C1609" t="str">
        <f>_xlfn.XLOOKUP(tbl_OrderProduct[[#This Row],[ProductID]],tbl_Product[ProductID],tbl_Product[Category])</f>
        <v>Strategy</v>
      </c>
      <c r="D1609">
        <v>2</v>
      </c>
      <c r="E1609" s="3">
        <f>_xlfn.XLOOKUP(tbl_OrderProduct[[#This Row],[ProductID]],tbl_Product[ProductID],tbl_Product[ListPrice])*tbl_OrderProduct[[#This Row],[Quantity]]</f>
        <v>147.9</v>
      </c>
      <c r="F1609">
        <f>_xlfn.XLOOKUP(tbl_OrderProduct[[#This Row],[OrderID]],tbl_Order[OrderID],tbl_Order[Order Year])</f>
        <v>2019</v>
      </c>
      <c r="G1609" t="str">
        <f>_xlfn.XLOOKUP(tbl_OrderProduct[[#This Row],[OrderID]],tbl_Order[OrderID],tbl_Order[Order Month Name])</f>
        <v>Nov</v>
      </c>
      <c r="H1609" t="str">
        <f>_xlfn.XLOOKUP(tbl_OrderProduct[[#This Row],[ProductID]],tbl_Product[ProductID],tbl_Product[ProductName])</f>
        <v>Tiny Epic Formulas</v>
      </c>
      <c r="I1609" t="str">
        <f>_xlfn.XLOOKUP(tbl_OrderProduct[[#This Row],[OrderID]],tbl_Order[OrderID],tbl_Order[CustomerID])</f>
        <v>CUST1074</v>
      </c>
    </row>
    <row r="1610" spans="1:9" x14ac:dyDescent="0.4">
      <c r="A1610" t="s">
        <v>822</v>
      </c>
      <c r="B1610" t="s">
        <v>142</v>
      </c>
      <c r="C1610" t="str">
        <f>_xlfn.XLOOKUP(tbl_OrderProduct[[#This Row],[ProductID]],tbl_Product[ProductID],tbl_Product[Category])</f>
        <v>Classic</v>
      </c>
      <c r="D1610">
        <v>1</v>
      </c>
      <c r="E1610" s="3">
        <f>_xlfn.XLOOKUP(tbl_OrderProduct[[#This Row],[ProductID]],tbl_Product[ProductID],tbl_Product[ListPrice])*tbl_OrderProduct[[#This Row],[Quantity]]</f>
        <v>49.49</v>
      </c>
      <c r="F1610">
        <f>_xlfn.XLOOKUP(tbl_OrderProduct[[#This Row],[OrderID]],tbl_Order[OrderID],tbl_Order[Order Year])</f>
        <v>2019</v>
      </c>
      <c r="G1610" t="str">
        <f>_xlfn.XLOOKUP(tbl_OrderProduct[[#This Row],[OrderID]],tbl_Order[OrderID],tbl_Order[Order Month Name])</f>
        <v>Nov</v>
      </c>
      <c r="H1610" t="str">
        <f>_xlfn.XLOOKUP(tbl_OrderProduct[[#This Row],[ProductID]],tbl_Product[ProductID],tbl_Product[ProductName])</f>
        <v>Don't Wake the Stakeholders</v>
      </c>
      <c r="I1610" t="str">
        <f>_xlfn.XLOOKUP(tbl_OrderProduct[[#This Row],[OrderID]],tbl_Order[OrderID],tbl_Order[CustomerID])</f>
        <v>CUST1074</v>
      </c>
    </row>
    <row r="1611" spans="1:9" x14ac:dyDescent="0.4">
      <c r="A1611" t="s">
        <v>823</v>
      </c>
      <c r="B1611" t="s">
        <v>133</v>
      </c>
      <c r="C1611" t="str">
        <f>_xlfn.XLOOKUP(tbl_OrderProduct[[#This Row],[ProductID]],tbl_Product[ProductID],tbl_Product[Category])</f>
        <v>Adventure</v>
      </c>
      <c r="D1611">
        <v>1</v>
      </c>
      <c r="E1611" s="3">
        <f>_xlfn.XLOOKUP(tbl_OrderProduct[[#This Row],[ProductID]],tbl_Product[ProductID],tbl_Product[ListPrice])*tbl_OrderProduct[[#This Row],[Quantity]]</f>
        <v>23.95</v>
      </c>
      <c r="F1611">
        <f>_xlfn.XLOOKUP(tbl_OrderProduct[[#This Row],[OrderID]],tbl_Order[OrderID],tbl_Order[Order Year])</f>
        <v>2019</v>
      </c>
      <c r="G1611" t="str">
        <f>_xlfn.XLOOKUP(tbl_OrderProduct[[#This Row],[OrderID]],tbl_Order[OrderID],tbl_Order[Order Month Name])</f>
        <v>Nov</v>
      </c>
      <c r="H1611" t="str">
        <f>_xlfn.XLOOKUP(tbl_OrderProduct[[#This Row],[ProductID]],tbl_Product[ProductID],tbl_Product[ProductName])</f>
        <v>DataCraft: Fields &amp; Measures</v>
      </c>
      <c r="I1611" t="str">
        <f>_xlfn.XLOOKUP(tbl_OrderProduct[[#This Row],[OrderID]],tbl_Order[OrderID],tbl_Order[CustomerID])</f>
        <v>CUST1134</v>
      </c>
    </row>
    <row r="1612" spans="1:9" x14ac:dyDescent="0.4">
      <c r="A1612" t="s">
        <v>824</v>
      </c>
      <c r="B1612" t="s">
        <v>132</v>
      </c>
      <c r="C1612" t="str">
        <f>_xlfn.XLOOKUP(tbl_OrderProduct[[#This Row],[ProductID]],tbl_Product[ProductID],tbl_Product[Category])</f>
        <v>Strategy</v>
      </c>
      <c r="D1612">
        <v>1</v>
      </c>
      <c r="E1612" s="3">
        <f>_xlfn.XLOOKUP(tbl_OrderProduct[[#This Row],[ProductID]],tbl_Product[ProductID],tbl_Product[ListPrice])*tbl_OrderProduct[[#This Row],[Quantity]]</f>
        <v>16.5</v>
      </c>
      <c r="F1612">
        <f>_xlfn.XLOOKUP(tbl_OrderProduct[[#This Row],[OrderID]],tbl_Order[OrderID],tbl_Order[Order Year])</f>
        <v>2019</v>
      </c>
      <c r="G1612" t="str">
        <f>_xlfn.XLOOKUP(tbl_OrderProduct[[#This Row],[OrderID]],tbl_Order[OrderID],tbl_Order[Order Month Name])</f>
        <v>Nov</v>
      </c>
      <c r="H1612" t="str">
        <f>_xlfn.XLOOKUP(tbl_OrderProduct[[#This Row],[ProductID]],tbl_Product[ProductID],tbl_Product[ProductName])</f>
        <v>Pax Excel</v>
      </c>
      <c r="I1612" t="str">
        <f>_xlfn.XLOOKUP(tbl_OrderProduct[[#This Row],[OrderID]],tbl_Order[OrderID],tbl_Order[CustomerID])</f>
        <v>CUST0305</v>
      </c>
    </row>
    <row r="1613" spans="1:9" x14ac:dyDescent="0.4">
      <c r="A1613" t="s">
        <v>824</v>
      </c>
      <c r="B1613" t="s">
        <v>162</v>
      </c>
      <c r="C1613" t="str">
        <f>_xlfn.XLOOKUP(tbl_OrderProduct[[#This Row],[ProductID]],tbl_Product[ProductID],tbl_Product[Category])</f>
        <v>Strategy</v>
      </c>
      <c r="D1613">
        <v>2</v>
      </c>
      <c r="E1613" s="3">
        <f>_xlfn.XLOOKUP(tbl_OrderProduct[[#This Row],[ProductID]],tbl_Product[ProductID],tbl_Product[ListPrice])*tbl_OrderProduct[[#This Row],[Quantity]]</f>
        <v>35</v>
      </c>
      <c r="F1613">
        <f>_xlfn.XLOOKUP(tbl_OrderProduct[[#This Row],[OrderID]],tbl_Order[OrderID],tbl_Order[Order Year])</f>
        <v>2019</v>
      </c>
      <c r="G1613" t="str">
        <f>_xlfn.XLOOKUP(tbl_OrderProduct[[#This Row],[OrderID]],tbl_Order[OrderID],tbl_Order[Order Month Name])</f>
        <v>Nov</v>
      </c>
      <c r="H1613" t="str">
        <f>_xlfn.XLOOKUP(tbl_OrderProduct[[#This Row],[ProductID]],tbl_Product[ProductID],tbl_Product[ProductName])</f>
        <v>Spreadsheet Legacy</v>
      </c>
      <c r="I1613" t="str">
        <f>_xlfn.XLOOKUP(tbl_OrderProduct[[#This Row],[OrderID]],tbl_Order[OrderID],tbl_Order[CustomerID])</f>
        <v>CUST0305</v>
      </c>
    </row>
    <row r="1614" spans="1:9" x14ac:dyDescent="0.4">
      <c r="A1614" t="s">
        <v>824</v>
      </c>
      <c r="B1614" t="s">
        <v>163</v>
      </c>
      <c r="C1614" t="str">
        <f>_xlfn.XLOOKUP(tbl_OrderProduct[[#This Row],[ProductID]],tbl_Product[ProductID],tbl_Product[Category])</f>
        <v>Party</v>
      </c>
      <c r="D1614">
        <v>1</v>
      </c>
      <c r="E1614" s="3">
        <f>_xlfn.XLOOKUP(tbl_OrderProduct[[#This Row],[ProductID]],tbl_Product[ProductID],tbl_Product[ListPrice])*tbl_OrderProduct[[#This Row],[Quantity]]</f>
        <v>38</v>
      </c>
      <c r="F1614">
        <f>_xlfn.XLOOKUP(tbl_OrderProduct[[#This Row],[OrderID]],tbl_Order[OrderID],tbl_Order[Order Year])</f>
        <v>2019</v>
      </c>
      <c r="G1614" t="str">
        <f>_xlfn.XLOOKUP(tbl_OrderProduct[[#This Row],[OrderID]],tbl_Order[OrderID],tbl_Order[Order Month Name])</f>
        <v>Nov</v>
      </c>
      <c r="H1614" t="str">
        <f>_xlfn.XLOOKUP(tbl_OrderProduct[[#This Row],[ProductID]],tbl_Product[ProductID],tbl_Product[ProductName])</f>
        <v>Charts Against Humanity</v>
      </c>
      <c r="I1614" t="str">
        <f>_xlfn.XLOOKUP(tbl_OrderProduct[[#This Row],[OrderID]],tbl_Order[OrderID],tbl_Order[CustomerID])</f>
        <v>CUST0305</v>
      </c>
    </row>
    <row r="1615" spans="1:9" x14ac:dyDescent="0.4">
      <c r="A1615" t="s">
        <v>824</v>
      </c>
      <c r="B1615" t="s">
        <v>139</v>
      </c>
      <c r="C1615" t="str">
        <f>_xlfn.XLOOKUP(tbl_OrderProduct[[#This Row],[ProductID]],tbl_Product[ProductID],tbl_Product[Category])</f>
        <v>Strategy</v>
      </c>
      <c r="D1615">
        <v>1</v>
      </c>
      <c r="E1615" s="3">
        <f>_xlfn.XLOOKUP(tbl_OrderProduct[[#This Row],[ProductID]],tbl_Product[ProductID],tbl_Product[ListPrice])*tbl_OrderProduct[[#This Row],[Quantity]]</f>
        <v>54.99</v>
      </c>
      <c r="F1615">
        <f>_xlfn.XLOOKUP(tbl_OrderProduct[[#This Row],[OrderID]],tbl_Order[OrderID],tbl_Order[Order Year])</f>
        <v>2019</v>
      </c>
      <c r="G1615" t="str">
        <f>_xlfn.XLOOKUP(tbl_OrderProduct[[#This Row],[OrderID]],tbl_Order[OrderID],tbl_Order[Order Month Name])</f>
        <v>Nov</v>
      </c>
      <c r="H1615" t="str">
        <f>_xlfn.XLOOKUP(tbl_OrderProduct[[#This Row],[ProductID]],tbl_Product[ProductID],tbl_Product[ProductName])</f>
        <v>Azul: Pie Chart Edition</v>
      </c>
      <c r="I1615" t="str">
        <f>_xlfn.XLOOKUP(tbl_OrderProduct[[#This Row],[OrderID]],tbl_Order[OrderID],tbl_Order[CustomerID])</f>
        <v>CUST0305</v>
      </c>
    </row>
    <row r="1616" spans="1:9" x14ac:dyDescent="0.4">
      <c r="A1616" t="s">
        <v>824</v>
      </c>
      <c r="B1616" t="s">
        <v>156</v>
      </c>
      <c r="C1616" t="str">
        <f>_xlfn.XLOOKUP(tbl_OrderProduct[[#This Row],[ProductID]],tbl_Product[ProductID],tbl_Product[Category])</f>
        <v>Strategy</v>
      </c>
      <c r="D1616">
        <v>1</v>
      </c>
      <c r="E1616" s="3">
        <f>_xlfn.XLOOKUP(tbl_OrderProduct[[#This Row],[ProductID]],tbl_Product[ProductID],tbl_Product[ListPrice])*tbl_OrderProduct[[#This Row],[Quantity]]</f>
        <v>40.99</v>
      </c>
      <c r="F1616">
        <f>_xlfn.XLOOKUP(tbl_OrderProduct[[#This Row],[OrderID]],tbl_Order[OrderID],tbl_Order[Order Year])</f>
        <v>2019</v>
      </c>
      <c r="G1616" t="str">
        <f>_xlfn.XLOOKUP(tbl_OrderProduct[[#This Row],[OrderID]],tbl_Order[OrderID],tbl_Order[Order Month Name])</f>
        <v>Nov</v>
      </c>
      <c r="H1616" t="str">
        <f>_xlfn.XLOOKUP(tbl_OrderProduct[[#This Row],[ProductID]],tbl_Product[ProductID],tbl_Product[ProductName])</f>
        <v>Cells of Caledonia</v>
      </c>
      <c r="I1616" t="str">
        <f>_xlfn.XLOOKUP(tbl_OrderProduct[[#This Row],[OrderID]],tbl_Order[OrderID],tbl_Order[CustomerID])</f>
        <v>CUST0305</v>
      </c>
    </row>
    <row r="1617" spans="1:9" x14ac:dyDescent="0.4">
      <c r="A1617" t="s">
        <v>825</v>
      </c>
      <c r="B1617" t="s">
        <v>165</v>
      </c>
      <c r="C1617" t="str">
        <f>_xlfn.XLOOKUP(tbl_OrderProduct[[#This Row],[ProductID]],tbl_Product[ProductID],tbl_Product[Category])</f>
        <v>Party</v>
      </c>
      <c r="D1617">
        <v>2</v>
      </c>
      <c r="E1617" s="3">
        <f>_xlfn.XLOOKUP(tbl_OrderProduct[[#This Row],[ProductID]],tbl_Product[ProductID],tbl_Product[ListPrice])*tbl_OrderProduct[[#This Row],[Quantity]]</f>
        <v>52.98</v>
      </c>
      <c r="F1617">
        <f>_xlfn.XLOOKUP(tbl_OrderProduct[[#This Row],[OrderID]],tbl_Order[OrderID],tbl_Order[Order Year])</f>
        <v>2019</v>
      </c>
      <c r="G1617" t="str">
        <f>_xlfn.XLOOKUP(tbl_OrderProduct[[#This Row],[OrderID]],tbl_Order[OrderID],tbl_Order[Order Month Name])</f>
        <v>Nov</v>
      </c>
      <c r="H1617" t="str">
        <f>_xlfn.XLOOKUP(tbl_OrderProduct[[#This Row],[ProductID]],tbl_Product[ProductID],tbl_Product[ProductName])</f>
        <v>Dashboard Wavelength</v>
      </c>
      <c r="I1617" t="str">
        <f>_xlfn.XLOOKUP(tbl_OrderProduct[[#This Row],[OrderID]],tbl_Order[OrderID],tbl_Order[CustomerID])</f>
        <v>CUST0853</v>
      </c>
    </row>
    <row r="1618" spans="1:9" x14ac:dyDescent="0.4">
      <c r="A1618" t="s">
        <v>826</v>
      </c>
      <c r="B1618" t="s">
        <v>155</v>
      </c>
      <c r="C1618" t="str">
        <f>_xlfn.XLOOKUP(tbl_OrderProduct[[#This Row],[ProductID]],tbl_Product[ProductID],tbl_Product[Category])</f>
        <v>Strategy</v>
      </c>
      <c r="D1618">
        <v>2</v>
      </c>
      <c r="E1618" s="3">
        <f>_xlfn.XLOOKUP(tbl_OrderProduct[[#This Row],[ProductID]],tbl_Product[ProductID],tbl_Product[ListPrice])*tbl_OrderProduct[[#This Row],[Quantity]]</f>
        <v>54</v>
      </c>
      <c r="F1618">
        <f>_xlfn.XLOOKUP(tbl_OrderProduct[[#This Row],[OrderID]],tbl_Order[OrderID],tbl_Order[Order Year])</f>
        <v>2019</v>
      </c>
      <c r="G1618" t="str">
        <f>_xlfn.XLOOKUP(tbl_OrderProduct[[#This Row],[OrderID]],tbl_Order[OrderID],tbl_Order[Order Month Name])</f>
        <v>Nov</v>
      </c>
      <c r="H1618" t="str">
        <f>_xlfn.XLOOKUP(tbl_OrderProduct[[#This Row],[ProductID]],tbl_Product[ProductID],tbl_Product[ProductName])</f>
        <v>Depreciation Trail</v>
      </c>
      <c r="I1618" t="str">
        <f>_xlfn.XLOOKUP(tbl_OrderProduct[[#This Row],[OrderID]],tbl_Order[OrderID],tbl_Order[CustomerID])</f>
        <v>CUST1250</v>
      </c>
    </row>
    <row r="1619" spans="1:9" x14ac:dyDescent="0.4">
      <c r="A1619" t="s">
        <v>826</v>
      </c>
      <c r="B1619" t="s">
        <v>5</v>
      </c>
      <c r="C1619" t="str">
        <f>_xlfn.XLOOKUP(tbl_OrderProduct[[#This Row],[ProductID]],tbl_Product[ProductID],tbl_Product[Category])</f>
        <v>Strategy</v>
      </c>
      <c r="D1619">
        <v>2</v>
      </c>
      <c r="E1619" s="3">
        <f>_xlfn.XLOOKUP(tbl_OrderProduct[[#This Row],[ProductID]],tbl_Product[ProductID],tbl_Product[ListPrice])*tbl_OrderProduct[[#This Row],[Quantity]]</f>
        <v>99.9</v>
      </c>
      <c r="F1619">
        <f>_xlfn.XLOOKUP(tbl_OrderProduct[[#This Row],[OrderID]],tbl_Order[OrderID],tbl_Order[Order Year])</f>
        <v>2019</v>
      </c>
      <c r="G1619" t="str">
        <f>_xlfn.XLOOKUP(tbl_OrderProduct[[#This Row],[OrderID]],tbl_Order[OrderID],tbl_Order[Order Month Name])</f>
        <v>Nov</v>
      </c>
      <c r="H1619" t="str">
        <f>_xlfn.XLOOKUP(tbl_OrderProduct[[#This Row],[ProductID]],tbl_Product[ProductID],tbl_Product[ProductName])</f>
        <v>Power B.I. the Board Game</v>
      </c>
      <c r="I1619" t="str">
        <f>_xlfn.XLOOKUP(tbl_OrderProduct[[#This Row],[OrderID]],tbl_Order[OrderID],tbl_Order[CustomerID])</f>
        <v>CUST1250</v>
      </c>
    </row>
    <row r="1620" spans="1:9" x14ac:dyDescent="0.4">
      <c r="A1620" t="s">
        <v>826</v>
      </c>
      <c r="B1620" t="s">
        <v>147</v>
      </c>
      <c r="C1620" t="str">
        <f>_xlfn.XLOOKUP(tbl_OrderProduct[[#This Row],[ProductID]],tbl_Product[ProductID],tbl_Product[Category])</f>
        <v>Classic</v>
      </c>
      <c r="D1620">
        <v>1</v>
      </c>
      <c r="E1620" s="3">
        <f>_xlfn.XLOOKUP(tbl_OrderProduct[[#This Row],[ProductID]],tbl_Product[ProductID],tbl_Product[ListPrice])*tbl_OrderProduct[[#This Row],[Quantity]]</f>
        <v>40.950000000000003</v>
      </c>
      <c r="F1620">
        <f>_xlfn.XLOOKUP(tbl_OrderProduct[[#This Row],[OrderID]],tbl_Order[OrderID],tbl_Order[Order Year])</f>
        <v>2019</v>
      </c>
      <c r="G1620" t="str">
        <f>_xlfn.XLOOKUP(tbl_OrderProduct[[#This Row],[OrderID]],tbl_Order[OrderID],tbl_Order[Order Month Name])</f>
        <v>Nov</v>
      </c>
      <c r="H1620" t="str">
        <f>_xlfn.XLOOKUP(tbl_OrderProduct[[#This Row],[ProductID]],tbl_Product[ProductID],tbl_Product[ProductName])</f>
        <v>Formula Scrabble</v>
      </c>
      <c r="I1620" t="str">
        <f>_xlfn.XLOOKUP(tbl_OrderProduct[[#This Row],[OrderID]],tbl_Order[OrderID],tbl_Order[CustomerID])</f>
        <v>CUST1250</v>
      </c>
    </row>
    <row r="1621" spans="1:9" x14ac:dyDescent="0.4">
      <c r="A1621" t="s">
        <v>826</v>
      </c>
      <c r="B1621" t="s">
        <v>152</v>
      </c>
      <c r="C1621" t="str">
        <f>_xlfn.XLOOKUP(tbl_OrderProduct[[#This Row],[ProductID]],tbl_Product[ProductID],tbl_Product[Category])</f>
        <v>Party</v>
      </c>
      <c r="D1621">
        <v>2</v>
      </c>
      <c r="E1621" s="3">
        <f>_xlfn.XLOOKUP(tbl_OrderProduct[[#This Row],[ProductID]],tbl_Product[ProductID],tbl_Product[ListPrice])*tbl_OrderProduct[[#This Row],[Quantity]]</f>
        <v>119.9</v>
      </c>
      <c r="F1621">
        <f>_xlfn.XLOOKUP(tbl_OrderProduct[[#This Row],[OrderID]],tbl_Order[OrderID],tbl_Order[Order Year])</f>
        <v>2019</v>
      </c>
      <c r="G1621" t="str">
        <f>_xlfn.XLOOKUP(tbl_OrderProduct[[#This Row],[OrderID]],tbl_Order[OrderID],tbl_Order[Order Month Name])</f>
        <v>Nov</v>
      </c>
      <c r="H1621" t="str">
        <f>_xlfn.XLOOKUP(tbl_OrderProduct[[#This Row],[ProductID]],tbl_Product[ProductID],tbl_Product[ProductName])</f>
        <v>Formulate!</v>
      </c>
      <c r="I1621" t="str">
        <f>_xlfn.XLOOKUP(tbl_OrderProduct[[#This Row],[OrderID]],tbl_Order[OrderID],tbl_Order[CustomerID])</f>
        <v>CUST1250</v>
      </c>
    </row>
    <row r="1622" spans="1:9" x14ac:dyDescent="0.4">
      <c r="A1622" t="s">
        <v>827</v>
      </c>
      <c r="B1622" t="s">
        <v>2</v>
      </c>
      <c r="C1622" t="str">
        <f>_xlfn.XLOOKUP(tbl_OrderProduct[[#This Row],[ProductID]],tbl_Product[ProductID],tbl_Product[Category])</f>
        <v>Strategy</v>
      </c>
      <c r="D1622">
        <v>3</v>
      </c>
      <c r="E1622" s="3">
        <f>_xlfn.XLOOKUP(tbl_OrderProduct[[#This Row],[ProductID]],tbl_Product[ProductID],tbl_Product[ListPrice])*tbl_OrderProduct[[#This Row],[Quantity]]</f>
        <v>38.849999999999994</v>
      </c>
      <c r="F1622">
        <f>_xlfn.XLOOKUP(tbl_OrderProduct[[#This Row],[OrderID]],tbl_Order[OrderID],tbl_Order[Order Year])</f>
        <v>2019</v>
      </c>
      <c r="G1622" t="str">
        <f>_xlfn.XLOOKUP(tbl_OrderProduct[[#This Row],[OrderID]],tbl_Order[OrderID],tbl_Order[Order Month Name])</f>
        <v>Nov</v>
      </c>
      <c r="H1622" t="str">
        <f>_xlfn.XLOOKUP(tbl_OrderProduct[[#This Row],[ProductID]],tbl_Product[ProductID],tbl_Product[ProductName])</f>
        <v>DAX Machina</v>
      </c>
      <c r="I1622" t="str">
        <f>_xlfn.XLOOKUP(tbl_OrderProduct[[#This Row],[OrderID]],tbl_Order[OrderID],tbl_Order[CustomerID])</f>
        <v>CUST0507</v>
      </c>
    </row>
    <row r="1623" spans="1:9" x14ac:dyDescent="0.4">
      <c r="A1623" t="s">
        <v>828</v>
      </c>
      <c r="B1623" t="s">
        <v>164</v>
      </c>
      <c r="C1623" t="str">
        <f>_xlfn.XLOOKUP(tbl_OrderProduct[[#This Row],[ProductID]],tbl_Product[ProductID],tbl_Product[Category])</f>
        <v>Strategy</v>
      </c>
      <c r="D1623">
        <v>1</v>
      </c>
      <c r="E1623" s="3">
        <f>_xlfn.XLOOKUP(tbl_OrderProduct[[#This Row],[ProductID]],tbl_Product[ProductID],tbl_Product[ListPrice])*tbl_OrderProduct[[#This Row],[Quantity]]</f>
        <v>29</v>
      </c>
      <c r="F1623">
        <f>_xlfn.XLOOKUP(tbl_OrderProduct[[#This Row],[OrderID]],tbl_Order[OrderID],tbl_Order[Order Year])</f>
        <v>2019</v>
      </c>
      <c r="G1623" t="str">
        <f>_xlfn.XLOOKUP(tbl_OrderProduct[[#This Row],[OrderID]],tbl_Order[OrderID],tbl_Order[Order Month Name])</f>
        <v>Nov</v>
      </c>
      <c r="H1623" t="str">
        <f>_xlfn.XLOOKUP(tbl_OrderProduct[[#This Row],[ProductID]],tbl_Product[ProductID],tbl_Product[ProductName])</f>
        <v>Great Western Lookup</v>
      </c>
      <c r="I1623" t="str">
        <f>_xlfn.XLOOKUP(tbl_OrderProduct[[#This Row],[OrderID]],tbl_Order[OrderID],tbl_Order[CustomerID])</f>
        <v>CUST0756</v>
      </c>
    </row>
    <row r="1624" spans="1:9" x14ac:dyDescent="0.4">
      <c r="A1624" t="s">
        <v>828</v>
      </c>
      <c r="B1624" t="s">
        <v>8</v>
      </c>
      <c r="C1624" t="str">
        <f>_xlfn.XLOOKUP(tbl_OrderProduct[[#This Row],[ProductID]],tbl_Product[ProductID],tbl_Product[Category])</f>
        <v>Adventure</v>
      </c>
      <c r="D1624">
        <v>2</v>
      </c>
      <c r="E1624" s="3">
        <f>_xlfn.XLOOKUP(tbl_OrderProduct[[#This Row],[ProductID]],tbl_Product[ProductID],tbl_Product[ListPrice])*tbl_OrderProduct[[#This Row],[Quantity]]</f>
        <v>109</v>
      </c>
      <c r="F1624">
        <f>_xlfn.XLOOKUP(tbl_OrderProduct[[#This Row],[OrderID]],tbl_Order[OrderID],tbl_Order[Order Year])</f>
        <v>2019</v>
      </c>
      <c r="G1624" t="str">
        <f>_xlfn.XLOOKUP(tbl_OrderProduct[[#This Row],[OrderID]],tbl_Order[OrderID],tbl_Order[Order Month Name])</f>
        <v>Nov</v>
      </c>
      <c r="H1624" t="str">
        <f>_xlfn.XLOOKUP(tbl_OrderProduct[[#This Row],[ProductID]],tbl_Product[ProductID],tbl_Product[ProductName])</f>
        <v>Spreadsheets &amp; Sidequests</v>
      </c>
      <c r="I1624" t="str">
        <f>_xlfn.XLOOKUP(tbl_OrderProduct[[#This Row],[OrderID]],tbl_Order[OrderID],tbl_Order[CustomerID])</f>
        <v>CUST0756</v>
      </c>
    </row>
    <row r="1625" spans="1:9" x14ac:dyDescent="0.4">
      <c r="A1625" t="s">
        <v>829</v>
      </c>
      <c r="B1625" t="s">
        <v>164</v>
      </c>
      <c r="C1625" t="str">
        <f>_xlfn.XLOOKUP(tbl_OrderProduct[[#This Row],[ProductID]],tbl_Product[ProductID],tbl_Product[Category])</f>
        <v>Strategy</v>
      </c>
      <c r="D1625">
        <v>2</v>
      </c>
      <c r="E1625" s="3">
        <f>_xlfn.XLOOKUP(tbl_OrderProduct[[#This Row],[ProductID]],tbl_Product[ProductID],tbl_Product[ListPrice])*tbl_OrderProduct[[#This Row],[Quantity]]</f>
        <v>58</v>
      </c>
      <c r="F1625">
        <f>_xlfn.XLOOKUP(tbl_OrderProduct[[#This Row],[OrderID]],tbl_Order[OrderID],tbl_Order[Order Year])</f>
        <v>2019</v>
      </c>
      <c r="G1625" t="str">
        <f>_xlfn.XLOOKUP(tbl_OrderProduct[[#This Row],[OrderID]],tbl_Order[OrderID],tbl_Order[Order Month Name])</f>
        <v>Nov</v>
      </c>
      <c r="H1625" t="str">
        <f>_xlfn.XLOOKUP(tbl_OrderProduct[[#This Row],[ProductID]],tbl_Product[ProductID],tbl_Product[ProductName])</f>
        <v>Great Western Lookup</v>
      </c>
      <c r="I1625" t="str">
        <f>_xlfn.XLOOKUP(tbl_OrderProduct[[#This Row],[OrderID]],tbl_Order[OrderID],tbl_Order[CustomerID])</f>
        <v>CUST0336</v>
      </c>
    </row>
    <row r="1626" spans="1:9" x14ac:dyDescent="0.4">
      <c r="A1626" t="s">
        <v>830</v>
      </c>
      <c r="B1626" t="s">
        <v>141</v>
      </c>
      <c r="C1626" t="str">
        <f>_xlfn.XLOOKUP(tbl_OrderProduct[[#This Row],[ProductID]],tbl_Product[ProductID],tbl_Product[Category])</f>
        <v>Strategy</v>
      </c>
      <c r="D1626">
        <v>1</v>
      </c>
      <c r="E1626" s="3">
        <f>_xlfn.XLOOKUP(tbl_OrderProduct[[#This Row],[ProductID]],tbl_Product[ProductID],tbl_Product[ListPrice])*tbl_OrderProduct[[#This Row],[Quantity]]</f>
        <v>24</v>
      </c>
      <c r="F1626">
        <f>_xlfn.XLOOKUP(tbl_OrderProduct[[#This Row],[OrderID]],tbl_Order[OrderID],tbl_Order[Order Year])</f>
        <v>2019</v>
      </c>
      <c r="G1626" t="str">
        <f>_xlfn.XLOOKUP(tbl_OrderProduct[[#This Row],[OrderID]],tbl_Order[OrderID],tbl_Order[Order Month Name])</f>
        <v>Nov</v>
      </c>
      <c r="H1626" t="str">
        <f>_xlfn.XLOOKUP(tbl_OrderProduct[[#This Row],[ProductID]],tbl_Product[ProductID],tbl_Product[ProductName])</f>
        <v>Wingspanalytics</v>
      </c>
      <c r="I1626" t="str">
        <f>_xlfn.XLOOKUP(tbl_OrderProduct[[#This Row],[OrderID]],tbl_Order[OrderID],tbl_Order[CustomerID])</f>
        <v>CUST0905</v>
      </c>
    </row>
    <row r="1627" spans="1:9" x14ac:dyDescent="0.4">
      <c r="A1627" t="s">
        <v>830</v>
      </c>
      <c r="B1627" t="s">
        <v>150</v>
      </c>
      <c r="C1627" t="str">
        <f>_xlfn.XLOOKUP(tbl_OrderProduct[[#This Row],[ProductID]],tbl_Product[ProductID],tbl_Product[Category])</f>
        <v>Party</v>
      </c>
      <c r="D1627">
        <v>1</v>
      </c>
      <c r="E1627" s="3">
        <f>_xlfn.XLOOKUP(tbl_OrderProduct[[#This Row],[ProductID]],tbl_Product[ProductID],tbl_Product[ListPrice])*tbl_OrderProduct[[#This Row],[Quantity]]</f>
        <v>35</v>
      </c>
      <c r="F1627">
        <f>_xlfn.XLOOKUP(tbl_OrderProduct[[#This Row],[OrderID]],tbl_Order[OrderID],tbl_Order[Order Year])</f>
        <v>2019</v>
      </c>
      <c r="G1627" t="str">
        <f>_xlfn.XLOOKUP(tbl_OrderProduct[[#This Row],[OrderID]],tbl_Order[OrderID],tbl_Order[Order Month Name])</f>
        <v>Nov</v>
      </c>
      <c r="H1627" t="str">
        <f>_xlfn.XLOOKUP(tbl_OrderProduct[[#This Row],[ProductID]],tbl_Product[ProductID],tbl_Product[ProductName])</f>
        <v>Data: The Resistance</v>
      </c>
      <c r="I1627" t="str">
        <f>_xlfn.XLOOKUP(tbl_OrderProduct[[#This Row],[OrderID]],tbl_Order[OrderID],tbl_Order[CustomerID])</f>
        <v>CUST0905</v>
      </c>
    </row>
    <row r="1628" spans="1:9" x14ac:dyDescent="0.4">
      <c r="A1628" t="s">
        <v>830</v>
      </c>
      <c r="B1628" t="s">
        <v>129</v>
      </c>
      <c r="C1628" t="str">
        <f>_xlfn.XLOOKUP(tbl_OrderProduct[[#This Row],[ProductID]],tbl_Product[ProductID],tbl_Product[Category])</f>
        <v>Party</v>
      </c>
      <c r="D1628">
        <v>2</v>
      </c>
      <c r="E1628" s="3">
        <f>_xlfn.XLOOKUP(tbl_OrderProduct[[#This Row],[ProductID]],tbl_Product[ProductID],tbl_Product[ListPrice])*tbl_OrderProduct[[#This Row],[Quantity]]</f>
        <v>98.98</v>
      </c>
      <c r="F1628">
        <f>_xlfn.XLOOKUP(tbl_OrderProduct[[#This Row],[OrderID]],tbl_Order[OrderID],tbl_Order[Order Year])</f>
        <v>2019</v>
      </c>
      <c r="G1628" t="str">
        <f>_xlfn.XLOOKUP(tbl_OrderProduct[[#This Row],[OrderID]],tbl_Order[OrderID],tbl_Order[Order Month Name])</f>
        <v>Nov</v>
      </c>
      <c r="H1628" t="str">
        <f>_xlfn.XLOOKUP(tbl_OrderProduct[[#This Row],[ProductID]],tbl_Product[ProductID],tbl_Product[ProductName])</f>
        <v>Fieldnames</v>
      </c>
      <c r="I1628" t="str">
        <f>_xlfn.XLOOKUP(tbl_OrderProduct[[#This Row],[OrderID]],tbl_Order[OrderID],tbl_Order[CustomerID])</f>
        <v>CUST0905</v>
      </c>
    </row>
    <row r="1629" spans="1:9" x14ac:dyDescent="0.4">
      <c r="A1629" t="s">
        <v>830</v>
      </c>
      <c r="B1629" t="s">
        <v>135</v>
      </c>
      <c r="C1629" t="str">
        <f>_xlfn.XLOOKUP(tbl_OrderProduct[[#This Row],[ProductID]],tbl_Product[ProductID],tbl_Product[Category])</f>
        <v>Classic</v>
      </c>
      <c r="D1629">
        <v>1</v>
      </c>
      <c r="E1629" s="3">
        <f>_xlfn.XLOOKUP(tbl_OrderProduct[[#This Row],[ProductID]],tbl_Product[ProductID],tbl_Product[ListPrice])*tbl_OrderProduct[[#This Row],[Quantity]]</f>
        <v>16.989999999999998</v>
      </c>
      <c r="F1629">
        <f>_xlfn.XLOOKUP(tbl_OrderProduct[[#This Row],[OrderID]],tbl_Order[OrderID],tbl_Order[Order Year])</f>
        <v>2019</v>
      </c>
      <c r="G1629" t="str">
        <f>_xlfn.XLOOKUP(tbl_OrderProduct[[#This Row],[OrderID]],tbl_Order[OrderID],tbl_Order[Order Month Name])</f>
        <v>Nov</v>
      </c>
      <c r="H1629" t="str">
        <f>_xlfn.XLOOKUP(tbl_OrderProduct[[#This Row],[ProductID]],tbl_Product[ProductID],tbl_Product[ProductName])</f>
        <v>Monopoly: Pivot Table Edition</v>
      </c>
      <c r="I1629" t="str">
        <f>_xlfn.XLOOKUP(tbl_OrderProduct[[#This Row],[OrderID]],tbl_Order[OrderID],tbl_Order[CustomerID])</f>
        <v>CUST0905</v>
      </c>
    </row>
    <row r="1630" spans="1:9" x14ac:dyDescent="0.4">
      <c r="A1630" t="s">
        <v>830</v>
      </c>
      <c r="B1630" t="s">
        <v>157</v>
      </c>
      <c r="C1630" t="str">
        <f>_xlfn.XLOOKUP(tbl_OrderProduct[[#This Row],[ProductID]],tbl_Product[ProductID],tbl_Product[Category])</f>
        <v>Strategy</v>
      </c>
      <c r="D1630">
        <v>1</v>
      </c>
      <c r="E1630" s="3">
        <f>_xlfn.XLOOKUP(tbl_OrderProduct[[#This Row],[ProductID]],tbl_Product[ProductID],tbl_Product[ListPrice])*tbl_OrderProduct[[#This Row],[Quantity]]</f>
        <v>47</v>
      </c>
      <c r="F1630">
        <f>_xlfn.XLOOKUP(tbl_OrderProduct[[#This Row],[OrderID]],tbl_Order[OrderID],tbl_Order[Order Year])</f>
        <v>2019</v>
      </c>
      <c r="G1630" t="str">
        <f>_xlfn.XLOOKUP(tbl_OrderProduct[[#This Row],[OrderID]],tbl_Order[OrderID],tbl_Order[Order Month Name])</f>
        <v>Nov</v>
      </c>
      <c r="H1630" t="str">
        <f>_xlfn.XLOOKUP(tbl_OrderProduct[[#This Row],[ProductID]],tbl_Product[ProductID],tbl_Product[ProductName])</f>
        <v>A Dasboard Contrived</v>
      </c>
      <c r="I1630" t="str">
        <f>_xlfn.XLOOKUP(tbl_OrderProduct[[#This Row],[OrderID]],tbl_Order[OrderID],tbl_Order[CustomerID])</f>
        <v>CUST0905</v>
      </c>
    </row>
    <row r="1631" spans="1:9" x14ac:dyDescent="0.4">
      <c r="A1631" t="s">
        <v>831</v>
      </c>
      <c r="B1631" t="s">
        <v>148</v>
      </c>
      <c r="C1631" t="str">
        <f>_xlfn.XLOOKUP(tbl_OrderProduct[[#This Row],[ProductID]],tbl_Product[ProductID],tbl_Product[Category])</f>
        <v>Strategy</v>
      </c>
      <c r="D1631">
        <v>1</v>
      </c>
      <c r="E1631" s="3">
        <f>_xlfn.XLOOKUP(tbl_OrderProduct[[#This Row],[ProductID]],tbl_Product[ProductID],tbl_Product[ListPrice])*tbl_OrderProduct[[#This Row],[Quantity]]</f>
        <v>20.49</v>
      </c>
      <c r="F1631">
        <f>_xlfn.XLOOKUP(tbl_OrderProduct[[#This Row],[OrderID]],tbl_Order[OrderID],tbl_Order[Order Year])</f>
        <v>2019</v>
      </c>
      <c r="G1631" t="str">
        <f>_xlfn.XLOOKUP(tbl_OrderProduct[[#This Row],[OrderID]],tbl_Order[OrderID],tbl_Order[Order Month Name])</f>
        <v>Nov</v>
      </c>
      <c r="H1631" t="str">
        <f>_xlfn.XLOOKUP(tbl_OrderProduct[[#This Row],[ProductID]],tbl_Product[ProductID],tbl_Product[ProductName])</f>
        <v>Cashflow Cascadia</v>
      </c>
      <c r="I1631" t="str">
        <f>_xlfn.XLOOKUP(tbl_OrderProduct[[#This Row],[OrderID]],tbl_Order[OrderID],tbl_Order[CustomerID])</f>
        <v>CUST0207</v>
      </c>
    </row>
    <row r="1632" spans="1:9" x14ac:dyDescent="0.4">
      <c r="A1632" t="s">
        <v>832</v>
      </c>
      <c r="B1632" t="s">
        <v>156</v>
      </c>
      <c r="C1632" t="str">
        <f>_xlfn.XLOOKUP(tbl_OrderProduct[[#This Row],[ProductID]],tbl_Product[ProductID],tbl_Product[Category])</f>
        <v>Strategy</v>
      </c>
      <c r="D1632">
        <v>3</v>
      </c>
      <c r="E1632" s="3">
        <f>_xlfn.XLOOKUP(tbl_OrderProduct[[#This Row],[ProductID]],tbl_Product[ProductID],tbl_Product[ListPrice])*tbl_OrderProduct[[#This Row],[Quantity]]</f>
        <v>122.97</v>
      </c>
      <c r="F1632">
        <f>_xlfn.XLOOKUP(tbl_OrderProduct[[#This Row],[OrderID]],tbl_Order[OrderID],tbl_Order[Order Year])</f>
        <v>2019</v>
      </c>
      <c r="G1632" t="str">
        <f>_xlfn.XLOOKUP(tbl_OrderProduct[[#This Row],[OrderID]],tbl_Order[OrderID],tbl_Order[Order Month Name])</f>
        <v>Nov</v>
      </c>
      <c r="H1632" t="str">
        <f>_xlfn.XLOOKUP(tbl_OrderProduct[[#This Row],[ProductID]],tbl_Product[ProductID],tbl_Product[ProductName])</f>
        <v>Cells of Caledonia</v>
      </c>
      <c r="I1632" t="str">
        <f>_xlfn.XLOOKUP(tbl_OrderProduct[[#This Row],[OrderID]],tbl_Order[OrderID],tbl_Order[CustomerID])</f>
        <v>CUST0493</v>
      </c>
    </row>
    <row r="1633" spans="1:9" x14ac:dyDescent="0.4">
      <c r="A1633" t="s">
        <v>832</v>
      </c>
      <c r="B1633" t="s">
        <v>133</v>
      </c>
      <c r="C1633" t="str">
        <f>_xlfn.XLOOKUP(tbl_OrderProduct[[#This Row],[ProductID]],tbl_Product[ProductID],tbl_Product[Category])</f>
        <v>Adventure</v>
      </c>
      <c r="D1633">
        <v>3</v>
      </c>
      <c r="E1633" s="3">
        <f>_xlfn.XLOOKUP(tbl_OrderProduct[[#This Row],[ProductID]],tbl_Product[ProductID],tbl_Product[ListPrice])*tbl_OrderProduct[[#This Row],[Quantity]]</f>
        <v>71.849999999999994</v>
      </c>
      <c r="F1633">
        <f>_xlfn.XLOOKUP(tbl_OrderProduct[[#This Row],[OrderID]],tbl_Order[OrderID],tbl_Order[Order Year])</f>
        <v>2019</v>
      </c>
      <c r="G1633" t="str">
        <f>_xlfn.XLOOKUP(tbl_OrderProduct[[#This Row],[OrderID]],tbl_Order[OrderID],tbl_Order[Order Month Name])</f>
        <v>Nov</v>
      </c>
      <c r="H1633" t="str">
        <f>_xlfn.XLOOKUP(tbl_OrderProduct[[#This Row],[ProductID]],tbl_Product[ProductID],tbl_Product[ProductName])</f>
        <v>DataCraft: Fields &amp; Measures</v>
      </c>
      <c r="I1633" t="str">
        <f>_xlfn.XLOOKUP(tbl_OrderProduct[[#This Row],[OrderID]],tbl_Order[OrderID],tbl_Order[CustomerID])</f>
        <v>CUST0493</v>
      </c>
    </row>
    <row r="1634" spans="1:9" x14ac:dyDescent="0.4">
      <c r="A1634" t="s">
        <v>833</v>
      </c>
      <c r="B1634" t="s">
        <v>148</v>
      </c>
      <c r="C1634" t="str">
        <f>_xlfn.XLOOKUP(tbl_OrderProduct[[#This Row],[ProductID]],tbl_Product[ProductID],tbl_Product[Category])</f>
        <v>Strategy</v>
      </c>
      <c r="D1634">
        <v>2</v>
      </c>
      <c r="E1634" s="3">
        <f>_xlfn.XLOOKUP(tbl_OrderProduct[[#This Row],[ProductID]],tbl_Product[ProductID],tbl_Product[ListPrice])*tbl_OrderProduct[[#This Row],[Quantity]]</f>
        <v>40.98</v>
      </c>
      <c r="F1634">
        <f>_xlfn.XLOOKUP(tbl_OrderProduct[[#This Row],[OrderID]],tbl_Order[OrderID],tbl_Order[Order Year])</f>
        <v>2019</v>
      </c>
      <c r="G1634" t="str">
        <f>_xlfn.XLOOKUP(tbl_OrderProduct[[#This Row],[OrderID]],tbl_Order[OrderID],tbl_Order[Order Month Name])</f>
        <v>Nov</v>
      </c>
      <c r="H1634" t="str">
        <f>_xlfn.XLOOKUP(tbl_OrderProduct[[#This Row],[ProductID]],tbl_Product[ProductID],tbl_Product[ProductName])</f>
        <v>Cashflow Cascadia</v>
      </c>
      <c r="I1634" t="str">
        <f>_xlfn.XLOOKUP(tbl_OrderProduct[[#This Row],[OrderID]],tbl_Order[OrderID],tbl_Order[CustomerID])</f>
        <v>CUST0575</v>
      </c>
    </row>
    <row r="1635" spans="1:9" x14ac:dyDescent="0.4">
      <c r="A1635" t="s">
        <v>833</v>
      </c>
      <c r="B1635" t="s">
        <v>137</v>
      </c>
      <c r="C1635" t="str">
        <f>_xlfn.XLOOKUP(tbl_OrderProduct[[#This Row],[ProductID]],tbl_Product[ProductID],tbl_Product[Category])</f>
        <v>Classic</v>
      </c>
      <c r="D1635">
        <v>1</v>
      </c>
      <c r="E1635" s="3">
        <f>_xlfn.XLOOKUP(tbl_OrderProduct[[#This Row],[ProductID]],tbl_Product[ProductID],tbl_Product[ListPrice])*tbl_OrderProduct[[#This Row],[Quantity]]</f>
        <v>70.989999999999995</v>
      </c>
      <c r="F1635">
        <f>_xlfn.XLOOKUP(tbl_OrderProduct[[#This Row],[OrderID]],tbl_Order[OrderID],tbl_Order[Order Year])</f>
        <v>2019</v>
      </c>
      <c r="G1635" t="str">
        <f>_xlfn.XLOOKUP(tbl_OrderProduct[[#This Row],[OrderID]],tbl_Order[OrderID],tbl_Order[Order Month Name])</f>
        <v>Nov</v>
      </c>
      <c r="H1635" t="str">
        <f>_xlfn.XLOOKUP(tbl_OrderProduct[[#This Row],[ProductID]],tbl_Product[ProductID],tbl_Product[ProductName])</f>
        <v>Ticket to Ride: Financial Express</v>
      </c>
      <c r="I1635" t="str">
        <f>_xlfn.XLOOKUP(tbl_OrderProduct[[#This Row],[OrderID]],tbl_Order[OrderID],tbl_Order[CustomerID])</f>
        <v>CUST0575</v>
      </c>
    </row>
    <row r="1636" spans="1:9" x14ac:dyDescent="0.4">
      <c r="A1636" t="s">
        <v>833</v>
      </c>
      <c r="B1636" t="s">
        <v>6</v>
      </c>
      <c r="C1636" t="str">
        <f>_xlfn.XLOOKUP(tbl_OrderProduct[[#This Row],[ProductID]],tbl_Product[ProductID],tbl_Product[Category])</f>
        <v>Adventure</v>
      </c>
      <c r="D1636">
        <v>2</v>
      </c>
      <c r="E1636" s="3">
        <f>_xlfn.XLOOKUP(tbl_OrderProduct[[#This Row],[ProductID]],tbl_Product[ProductID],tbl_Product[ListPrice])*tbl_OrderProduct[[#This Row],[Quantity]]</f>
        <v>34</v>
      </c>
      <c r="F1636">
        <f>_xlfn.XLOOKUP(tbl_OrderProduct[[#This Row],[OrderID]],tbl_Order[OrderID],tbl_Order[Order Year])</f>
        <v>2019</v>
      </c>
      <c r="G1636" t="str">
        <f>_xlfn.XLOOKUP(tbl_OrderProduct[[#This Row],[OrderID]],tbl_Order[OrderID],tbl_Order[Order Month Name])</f>
        <v>Nov</v>
      </c>
      <c r="H1636" t="str">
        <f>_xlfn.XLOOKUP(tbl_OrderProduct[[#This Row],[ProductID]],tbl_Product[ProductID],tbl_Product[ProductName])</f>
        <v>Pivot &amp; Paper</v>
      </c>
      <c r="I1636" t="str">
        <f>_xlfn.XLOOKUP(tbl_OrderProduct[[#This Row],[OrderID]],tbl_Order[OrderID],tbl_Order[CustomerID])</f>
        <v>CUST0575</v>
      </c>
    </row>
    <row r="1637" spans="1:9" x14ac:dyDescent="0.4">
      <c r="A1637" t="s">
        <v>833</v>
      </c>
      <c r="B1637" t="s">
        <v>11</v>
      </c>
      <c r="C1637" t="str">
        <f>_xlfn.XLOOKUP(tbl_OrderProduct[[#This Row],[ProductID]],tbl_Product[ProductID],tbl_Product[Category])</f>
        <v>Adventure</v>
      </c>
      <c r="D1637">
        <v>2</v>
      </c>
      <c r="E1637" s="3">
        <f>_xlfn.XLOOKUP(tbl_OrderProduct[[#This Row],[ProductID]],tbl_Product[ProductID],tbl_Product[ListPrice])*tbl_OrderProduct[[#This Row],[Quantity]]</f>
        <v>39.9</v>
      </c>
      <c r="F1637">
        <f>_xlfn.XLOOKUP(tbl_OrderProduct[[#This Row],[OrderID]],tbl_Order[OrderID],tbl_Order[Order Year])</f>
        <v>2019</v>
      </c>
      <c r="G1637" t="str">
        <f>_xlfn.XLOOKUP(tbl_OrderProduct[[#This Row],[OrderID]],tbl_Order[OrderID],tbl_Order[Order Month Name])</f>
        <v>Nov</v>
      </c>
      <c r="H1637" t="str">
        <f>_xlfn.XLOOKUP(tbl_OrderProduct[[#This Row],[ProductID]],tbl_Product[ProductID],tbl_Product[ProductName])</f>
        <v>Dungeons &amp; Datasets</v>
      </c>
      <c r="I1637" t="str">
        <f>_xlfn.XLOOKUP(tbl_OrderProduct[[#This Row],[OrderID]],tbl_Order[OrderID],tbl_Order[CustomerID])</f>
        <v>CUST0575</v>
      </c>
    </row>
    <row r="1638" spans="1:9" x14ac:dyDescent="0.4">
      <c r="A1638" t="s">
        <v>834</v>
      </c>
      <c r="B1638" t="s">
        <v>134</v>
      </c>
      <c r="C1638" t="str">
        <f>_xlfn.XLOOKUP(tbl_OrderProduct[[#This Row],[ProductID]],tbl_Product[ProductID],tbl_Product[Category])</f>
        <v>Co-op</v>
      </c>
      <c r="D1638">
        <v>1</v>
      </c>
      <c r="E1638" s="3">
        <f>_xlfn.XLOOKUP(tbl_OrderProduct[[#This Row],[ProductID]],tbl_Product[ProductID],tbl_Product[ListPrice])*tbl_OrderProduct[[#This Row],[Quantity]]</f>
        <v>33.5</v>
      </c>
      <c r="F1638">
        <f>_xlfn.XLOOKUP(tbl_OrderProduct[[#This Row],[OrderID]],tbl_Order[OrderID],tbl_Order[Order Year])</f>
        <v>2019</v>
      </c>
      <c r="G1638" t="str">
        <f>_xlfn.XLOOKUP(tbl_OrderProduct[[#This Row],[OrderID]],tbl_Order[OrderID],tbl_Order[Order Month Name])</f>
        <v>Nov</v>
      </c>
      <c r="H1638" t="str">
        <f>_xlfn.XLOOKUP(tbl_OrderProduct[[#This Row],[ProductID]],tbl_Product[ProductID],tbl_Product[ProductName])</f>
        <v>The Spill: Data Breach</v>
      </c>
      <c r="I1638" t="str">
        <f>_xlfn.XLOOKUP(tbl_OrderProduct[[#This Row],[OrderID]],tbl_Order[OrderID],tbl_Order[CustomerID])</f>
        <v>CUST0741</v>
      </c>
    </row>
    <row r="1639" spans="1:9" x14ac:dyDescent="0.4">
      <c r="A1639" t="s">
        <v>834</v>
      </c>
      <c r="B1639" t="s">
        <v>141</v>
      </c>
      <c r="C1639" t="str">
        <f>_xlfn.XLOOKUP(tbl_OrderProduct[[#This Row],[ProductID]],tbl_Product[ProductID],tbl_Product[Category])</f>
        <v>Strategy</v>
      </c>
      <c r="D1639">
        <v>1</v>
      </c>
      <c r="E1639" s="3">
        <f>_xlfn.XLOOKUP(tbl_OrderProduct[[#This Row],[ProductID]],tbl_Product[ProductID],tbl_Product[ListPrice])*tbl_OrderProduct[[#This Row],[Quantity]]</f>
        <v>24</v>
      </c>
      <c r="F1639">
        <f>_xlfn.XLOOKUP(tbl_OrderProduct[[#This Row],[OrderID]],tbl_Order[OrderID],tbl_Order[Order Year])</f>
        <v>2019</v>
      </c>
      <c r="G1639" t="str">
        <f>_xlfn.XLOOKUP(tbl_OrderProduct[[#This Row],[OrderID]],tbl_Order[OrderID],tbl_Order[Order Month Name])</f>
        <v>Nov</v>
      </c>
      <c r="H1639" t="str">
        <f>_xlfn.XLOOKUP(tbl_OrderProduct[[#This Row],[ProductID]],tbl_Product[ProductID],tbl_Product[ProductName])</f>
        <v>Wingspanalytics</v>
      </c>
      <c r="I1639" t="str">
        <f>_xlfn.XLOOKUP(tbl_OrderProduct[[#This Row],[OrderID]],tbl_Order[OrderID],tbl_Order[CustomerID])</f>
        <v>CUST0741</v>
      </c>
    </row>
    <row r="1640" spans="1:9" x14ac:dyDescent="0.4">
      <c r="A1640" t="s">
        <v>834</v>
      </c>
      <c r="B1640" t="s">
        <v>157</v>
      </c>
      <c r="C1640" t="str">
        <f>_xlfn.XLOOKUP(tbl_OrderProduct[[#This Row],[ProductID]],tbl_Product[ProductID],tbl_Product[Category])</f>
        <v>Strategy</v>
      </c>
      <c r="D1640">
        <v>1</v>
      </c>
      <c r="E1640" s="3">
        <f>_xlfn.XLOOKUP(tbl_OrderProduct[[#This Row],[ProductID]],tbl_Product[ProductID],tbl_Product[ListPrice])*tbl_OrderProduct[[#This Row],[Quantity]]</f>
        <v>47</v>
      </c>
      <c r="F1640">
        <f>_xlfn.XLOOKUP(tbl_OrderProduct[[#This Row],[OrderID]],tbl_Order[OrderID],tbl_Order[Order Year])</f>
        <v>2019</v>
      </c>
      <c r="G1640" t="str">
        <f>_xlfn.XLOOKUP(tbl_OrderProduct[[#This Row],[OrderID]],tbl_Order[OrderID],tbl_Order[Order Month Name])</f>
        <v>Nov</v>
      </c>
      <c r="H1640" t="str">
        <f>_xlfn.XLOOKUP(tbl_OrderProduct[[#This Row],[ProductID]],tbl_Product[ProductID],tbl_Product[ProductName])</f>
        <v>A Dasboard Contrived</v>
      </c>
      <c r="I1640" t="str">
        <f>_xlfn.XLOOKUP(tbl_OrderProduct[[#This Row],[OrderID]],tbl_Order[OrderID],tbl_Order[CustomerID])</f>
        <v>CUST0741</v>
      </c>
    </row>
    <row r="1641" spans="1:9" x14ac:dyDescent="0.4">
      <c r="A1641" t="s">
        <v>834</v>
      </c>
      <c r="B1641" t="s">
        <v>158</v>
      </c>
      <c r="C1641" t="str">
        <f>_xlfn.XLOOKUP(tbl_OrderProduct[[#This Row],[ProductID]],tbl_Product[ProductID],tbl_Product[Category])</f>
        <v>Classic</v>
      </c>
      <c r="D1641">
        <v>2</v>
      </c>
      <c r="E1641" s="3">
        <f>_xlfn.XLOOKUP(tbl_OrderProduct[[#This Row],[ProductID]],tbl_Product[ProductID],tbl_Product[ListPrice])*tbl_OrderProduct[[#This Row],[Quantity]]</f>
        <v>90</v>
      </c>
      <c r="F1641">
        <f>_xlfn.XLOOKUP(tbl_OrderProduct[[#This Row],[OrderID]],tbl_Order[OrderID],tbl_Order[Order Year])</f>
        <v>2019</v>
      </c>
      <c r="G1641" t="str">
        <f>_xlfn.XLOOKUP(tbl_OrderProduct[[#This Row],[OrderID]],tbl_Order[OrderID],tbl_Order[Order Month Name])</f>
        <v>Nov</v>
      </c>
      <c r="H1641" t="str">
        <f>_xlfn.XLOOKUP(tbl_OrderProduct[[#This Row],[ProductID]],tbl_Product[ProductID],tbl_Product[ProductName])</f>
        <v>Carcassone: Financial Quarters</v>
      </c>
      <c r="I1641" t="str">
        <f>_xlfn.XLOOKUP(tbl_OrderProduct[[#This Row],[OrderID]],tbl_Order[OrderID],tbl_Order[CustomerID])</f>
        <v>CUST0741</v>
      </c>
    </row>
    <row r="1642" spans="1:9" x14ac:dyDescent="0.4">
      <c r="A1642" t="s">
        <v>834</v>
      </c>
      <c r="B1642" t="s">
        <v>142</v>
      </c>
      <c r="C1642" t="str">
        <f>_xlfn.XLOOKUP(tbl_OrderProduct[[#This Row],[ProductID]],tbl_Product[ProductID],tbl_Product[Category])</f>
        <v>Classic</v>
      </c>
      <c r="D1642">
        <v>1</v>
      </c>
      <c r="E1642" s="3">
        <f>_xlfn.XLOOKUP(tbl_OrderProduct[[#This Row],[ProductID]],tbl_Product[ProductID],tbl_Product[ListPrice])*tbl_OrderProduct[[#This Row],[Quantity]]</f>
        <v>49.49</v>
      </c>
      <c r="F1642">
        <f>_xlfn.XLOOKUP(tbl_OrderProduct[[#This Row],[OrderID]],tbl_Order[OrderID],tbl_Order[Order Year])</f>
        <v>2019</v>
      </c>
      <c r="G1642" t="str">
        <f>_xlfn.XLOOKUP(tbl_OrderProduct[[#This Row],[OrderID]],tbl_Order[OrderID],tbl_Order[Order Month Name])</f>
        <v>Nov</v>
      </c>
      <c r="H1642" t="str">
        <f>_xlfn.XLOOKUP(tbl_OrderProduct[[#This Row],[ProductID]],tbl_Product[ProductID],tbl_Product[ProductName])</f>
        <v>Don't Wake the Stakeholders</v>
      </c>
      <c r="I1642" t="str">
        <f>_xlfn.XLOOKUP(tbl_OrderProduct[[#This Row],[OrderID]],tbl_Order[OrderID],tbl_Order[CustomerID])</f>
        <v>CUST0741</v>
      </c>
    </row>
    <row r="1643" spans="1:9" x14ac:dyDescent="0.4">
      <c r="A1643" t="s">
        <v>834</v>
      </c>
      <c r="B1643" t="s">
        <v>10</v>
      </c>
      <c r="C1643" t="str">
        <f>_xlfn.XLOOKUP(tbl_OrderProduct[[#This Row],[ProductID]],tbl_Product[ProductID],tbl_Product[Category])</f>
        <v>Party</v>
      </c>
      <c r="D1643">
        <v>2</v>
      </c>
      <c r="E1643" s="3">
        <f>_xlfn.XLOOKUP(tbl_OrderProduct[[#This Row],[ProductID]],tbl_Product[ProductID],tbl_Product[ListPrice])*tbl_OrderProduct[[#This Row],[Quantity]]</f>
        <v>98</v>
      </c>
      <c r="F1643">
        <f>_xlfn.XLOOKUP(tbl_OrderProduct[[#This Row],[OrderID]],tbl_Order[OrderID],tbl_Order[Order Year])</f>
        <v>2019</v>
      </c>
      <c r="G1643" t="str">
        <f>_xlfn.XLOOKUP(tbl_OrderProduct[[#This Row],[OrderID]],tbl_Order[OrderID],tbl_Order[Order Month Name])</f>
        <v>Nov</v>
      </c>
      <c r="H1643" t="str">
        <f>_xlfn.XLOOKUP(tbl_OrderProduct[[#This Row],[ProductID]],tbl_Product[ProductID],tbl_Product[ProductName])</f>
        <v>Pivot or Perish</v>
      </c>
      <c r="I1643" t="str">
        <f>_xlfn.XLOOKUP(tbl_OrderProduct[[#This Row],[OrderID]],tbl_Order[OrderID],tbl_Order[CustomerID])</f>
        <v>CUST0741</v>
      </c>
    </row>
    <row r="1644" spans="1:9" x14ac:dyDescent="0.4">
      <c r="A1644" t="s">
        <v>835</v>
      </c>
      <c r="B1644" t="s">
        <v>141</v>
      </c>
      <c r="C1644" t="str">
        <f>_xlfn.XLOOKUP(tbl_OrderProduct[[#This Row],[ProductID]],tbl_Product[ProductID],tbl_Product[Category])</f>
        <v>Strategy</v>
      </c>
      <c r="D1644">
        <v>1</v>
      </c>
      <c r="E1644" s="3">
        <f>_xlfn.XLOOKUP(tbl_OrderProduct[[#This Row],[ProductID]],tbl_Product[ProductID],tbl_Product[ListPrice])*tbl_OrderProduct[[#This Row],[Quantity]]</f>
        <v>24</v>
      </c>
      <c r="F1644">
        <f>_xlfn.XLOOKUP(tbl_OrderProduct[[#This Row],[OrderID]],tbl_Order[OrderID],tbl_Order[Order Year])</f>
        <v>2019</v>
      </c>
      <c r="G1644" t="str">
        <f>_xlfn.XLOOKUP(tbl_OrderProduct[[#This Row],[OrderID]],tbl_Order[OrderID],tbl_Order[Order Month Name])</f>
        <v>Dec</v>
      </c>
      <c r="H1644" t="str">
        <f>_xlfn.XLOOKUP(tbl_OrderProduct[[#This Row],[ProductID]],tbl_Product[ProductID],tbl_Product[ProductName])</f>
        <v>Wingspanalytics</v>
      </c>
      <c r="I1644" t="str">
        <f>_xlfn.XLOOKUP(tbl_OrderProduct[[#This Row],[OrderID]],tbl_Order[OrderID],tbl_Order[CustomerID])</f>
        <v>CUST0884</v>
      </c>
    </row>
    <row r="1645" spans="1:9" x14ac:dyDescent="0.4">
      <c r="A1645" t="s">
        <v>835</v>
      </c>
      <c r="B1645" t="s">
        <v>147</v>
      </c>
      <c r="C1645" t="str">
        <f>_xlfn.XLOOKUP(tbl_OrderProduct[[#This Row],[ProductID]],tbl_Product[ProductID],tbl_Product[Category])</f>
        <v>Classic</v>
      </c>
      <c r="D1645">
        <v>1</v>
      </c>
      <c r="E1645" s="3">
        <f>_xlfn.XLOOKUP(tbl_OrderProduct[[#This Row],[ProductID]],tbl_Product[ProductID],tbl_Product[ListPrice])*tbl_OrderProduct[[#This Row],[Quantity]]</f>
        <v>40.950000000000003</v>
      </c>
      <c r="F1645">
        <f>_xlfn.XLOOKUP(tbl_OrderProduct[[#This Row],[OrderID]],tbl_Order[OrderID],tbl_Order[Order Year])</f>
        <v>2019</v>
      </c>
      <c r="G1645" t="str">
        <f>_xlfn.XLOOKUP(tbl_OrderProduct[[#This Row],[OrderID]],tbl_Order[OrderID],tbl_Order[Order Month Name])</f>
        <v>Dec</v>
      </c>
      <c r="H1645" t="str">
        <f>_xlfn.XLOOKUP(tbl_OrderProduct[[#This Row],[ProductID]],tbl_Product[ProductID],tbl_Product[ProductName])</f>
        <v>Formula Scrabble</v>
      </c>
      <c r="I1645" t="str">
        <f>_xlfn.XLOOKUP(tbl_OrderProduct[[#This Row],[OrderID]],tbl_Order[OrderID],tbl_Order[CustomerID])</f>
        <v>CUST0884</v>
      </c>
    </row>
    <row r="1646" spans="1:9" x14ac:dyDescent="0.4">
      <c r="A1646" t="s">
        <v>835</v>
      </c>
      <c r="B1646" t="s">
        <v>165</v>
      </c>
      <c r="C1646" t="str">
        <f>_xlfn.XLOOKUP(tbl_OrderProduct[[#This Row],[ProductID]],tbl_Product[ProductID],tbl_Product[Category])</f>
        <v>Party</v>
      </c>
      <c r="D1646">
        <v>1</v>
      </c>
      <c r="E1646" s="3">
        <f>_xlfn.XLOOKUP(tbl_OrderProduct[[#This Row],[ProductID]],tbl_Product[ProductID],tbl_Product[ListPrice])*tbl_OrderProduct[[#This Row],[Quantity]]</f>
        <v>26.49</v>
      </c>
      <c r="F1646">
        <f>_xlfn.XLOOKUP(tbl_OrderProduct[[#This Row],[OrderID]],tbl_Order[OrderID],tbl_Order[Order Year])</f>
        <v>2019</v>
      </c>
      <c r="G1646" t="str">
        <f>_xlfn.XLOOKUP(tbl_OrderProduct[[#This Row],[OrderID]],tbl_Order[OrderID],tbl_Order[Order Month Name])</f>
        <v>Dec</v>
      </c>
      <c r="H1646" t="str">
        <f>_xlfn.XLOOKUP(tbl_OrderProduct[[#This Row],[ProductID]],tbl_Product[ProductID],tbl_Product[ProductName])</f>
        <v>Dashboard Wavelength</v>
      </c>
      <c r="I1646" t="str">
        <f>_xlfn.XLOOKUP(tbl_OrderProduct[[#This Row],[OrderID]],tbl_Order[OrderID],tbl_Order[CustomerID])</f>
        <v>CUST0884</v>
      </c>
    </row>
    <row r="1647" spans="1:9" x14ac:dyDescent="0.4">
      <c r="A1647" t="s">
        <v>835</v>
      </c>
      <c r="B1647" t="s">
        <v>9</v>
      </c>
      <c r="C1647" t="str">
        <f>_xlfn.XLOOKUP(tbl_OrderProduct[[#This Row],[ProductID]],tbl_Product[ProductID],tbl_Product[Category])</f>
        <v>Strategy</v>
      </c>
      <c r="D1647">
        <v>1</v>
      </c>
      <c r="E1647" s="3">
        <f>_xlfn.XLOOKUP(tbl_OrderProduct[[#This Row],[ProductID]],tbl_Product[ProductID],tbl_Product[ListPrice])*tbl_OrderProduct[[#This Row],[Quantity]]</f>
        <v>73.95</v>
      </c>
      <c r="F1647">
        <f>_xlfn.XLOOKUP(tbl_OrderProduct[[#This Row],[OrderID]],tbl_Order[OrderID],tbl_Order[Order Year])</f>
        <v>2019</v>
      </c>
      <c r="G1647" t="str">
        <f>_xlfn.XLOOKUP(tbl_OrderProduct[[#This Row],[OrderID]],tbl_Order[OrderID],tbl_Order[Order Month Name])</f>
        <v>Dec</v>
      </c>
      <c r="H1647" t="str">
        <f>_xlfn.XLOOKUP(tbl_OrderProduct[[#This Row],[ProductID]],tbl_Product[ProductID],tbl_Product[ProductName])</f>
        <v>Tiny Epic Formulas</v>
      </c>
      <c r="I1647" t="str">
        <f>_xlfn.XLOOKUP(tbl_OrderProduct[[#This Row],[OrderID]],tbl_Order[OrderID],tbl_Order[CustomerID])</f>
        <v>CUST0884</v>
      </c>
    </row>
    <row r="1648" spans="1:9" x14ac:dyDescent="0.4">
      <c r="A1648" t="s">
        <v>835</v>
      </c>
      <c r="B1648" t="s">
        <v>150</v>
      </c>
      <c r="C1648" t="str">
        <f>_xlfn.XLOOKUP(tbl_OrderProduct[[#This Row],[ProductID]],tbl_Product[ProductID],tbl_Product[Category])</f>
        <v>Party</v>
      </c>
      <c r="D1648">
        <v>2</v>
      </c>
      <c r="E1648" s="3">
        <f>_xlfn.XLOOKUP(tbl_OrderProduct[[#This Row],[ProductID]],tbl_Product[ProductID],tbl_Product[ListPrice])*tbl_OrderProduct[[#This Row],[Quantity]]</f>
        <v>70</v>
      </c>
      <c r="F1648">
        <f>_xlfn.XLOOKUP(tbl_OrderProduct[[#This Row],[OrderID]],tbl_Order[OrderID],tbl_Order[Order Year])</f>
        <v>2019</v>
      </c>
      <c r="G1648" t="str">
        <f>_xlfn.XLOOKUP(tbl_OrderProduct[[#This Row],[OrderID]],tbl_Order[OrderID],tbl_Order[Order Month Name])</f>
        <v>Dec</v>
      </c>
      <c r="H1648" t="str">
        <f>_xlfn.XLOOKUP(tbl_OrderProduct[[#This Row],[ProductID]],tbl_Product[ProductID],tbl_Product[ProductName])</f>
        <v>Data: The Resistance</v>
      </c>
      <c r="I1648" t="str">
        <f>_xlfn.XLOOKUP(tbl_OrderProduct[[#This Row],[OrderID]],tbl_Order[OrderID],tbl_Order[CustomerID])</f>
        <v>CUST0884</v>
      </c>
    </row>
    <row r="1649" spans="1:9" x14ac:dyDescent="0.4">
      <c r="A1649" t="s">
        <v>835</v>
      </c>
      <c r="B1649" t="s">
        <v>139</v>
      </c>
      <c r="C1649" t="str">
        <f>_xlfn.XLOOKUP(tbl_OrderProduct[[#This Row],[ProductID]],tbl_Product[ProductID],tbl_Product[Category])</f>
        <v>Strategy</v>
      </c>
      <c r="D1649">
        <v>1</v>
      </c>
      <c r="E1649" s="3">
        <f>_xlfn.XLOOKUP(tbl_OrderProduct[[#This Row],[ProductID]],tbl_Product[ProductID],tbl_Product[ListPrice])*tbl_OrderProduct[[#This Row],[Quantity]]</f>
        <v>54.99</v>
      </c>
      <c r="F1649">
        <f>_xlfn.XLOOKUP(tbl_OrderProduct[[#This Row],[OrderID]],tbl_Order[OrderID],tbl_Order[Order Year])</f>
        <v>2019</v>
      </c>
      <c r="G1649" t="str">
        <f>_xlfn.XLOOKUP(tbl_OrderProduct[[#This Row],[OrderID]],tbl_Order[OrderID],tbl_Order[Order Month Name])</f>
        <v>Dec</v>
      </c>
      <c r="H1649" t="str">
        <f>_xlfn.XLOOKUP(tbl_OrderProduct[[#This Row],[ProductID]],tbl_Product[ProductID],tbl_Product[ProductName])</f>
        <v>Azul: Pie Chart Edition</v>
      </c>
      <c r="I1649" t="str">
        <f>_xlfn.XLOOKUP(tbl_OrderProduct[[#This Row],[OrderID]],tbl_Order[OrderID],tbl_Order[CustomerID])</f>
        <v>CUST0884</v>
      </c>
    </row>
    <row r="1650" spans="1:9" x14ac:dyDescent="0.4">
      <c r="A1650" t="s">
        <v>836</v>
      </c>
      <c r="B1650" t="s">
        <v>136</v>
      </c>
      <c r="C1650" t="str">
        <f>_xlfn.XLOOKUP(tbl_OrderProduct[[#This Row],[ProductID]],tbl_Product[ProductID],tbl_Product[Category])</f>
        <v>Party</v>
      </c>
      <c r="D1650">
        <v>3</v>
      </c>
      <c r="E1650" s="3">
        <f>_xlfn.XLOOKUP(tbl_OrderProduct[[#This Row],[ProductID]],tbl_Product[ProductID],tbl_Product[ListPrice])*tbl_OrderProduct[[#This Row],[Quantity]]</f>
        <v>99</v>
      </c>
      <c r="F1650">
        <f>_xlfn.XLOOKUP(tbl_OrderProduct[[#This Row],[OrderID]],tbl_Order[OrderID],tbl_Order[Order Year])</f>
        <v>2019</v>
      </c>
      <c r="G1650" t="str">
        <f>_xlfn.XLOOKUP(tbl_OrderProduct[[#This Row],[OrderID]],tbl_Order[OrderID],tbl_Order[Order Month Name])</f>
        <v>Dec</v>
      </c>
      <c r="H1650" t="str">
        <f>_xlfn.XLOOKUP(tbl_OrderProduct[[#This Row],[ProductID]],tbl_Product[ProductID],tbl_Product[ProductName])</f>
        <v>Don't Split the Data</v>
      </c>
      <c r="I1650" t="str">
        <f>_xlfn.XLOOKUP(tbl_OrderProduct[[#This Row],[OrderID]],tbl_Order[OrderID],tbl_Order[CustomerID])</f>
        <v>CUST1214</v>
      </c>
    </row>
    <row r="1651" spans="1:9" x14ac:dyDescent="0.4">
      <c r="A1651" t="s">
        <v>837</v>
      </c>
      <c r="B1651" t="s">
        <v>6</v>
      </c>
      <c r="C1651" t="str">
        <f>_xlfn.XLOOKUP(tbl_OrderProduct[[#This Row],[ProductID]],tbl_Product[ProductID],tbl_Product[Category])</f>
        <v>Adventure</v>
      </c>
      <c r="D1651">
        <v>1</v>
      </c>
      <c r="E1651" s="3">
        <f>_xlfn.XLOOKUP(tbl_OrderProduct[[#This Row],[ProductID]],tbl_Product[ProductID],tbl_Product[ListPrice])*tbl_OrderProduct[[#This Row],[Quantity]]</f>
        <v>17</v>
      </c>
      <c r="F1651">
        <f>_xlfn.XLOOKUP(tbl_OrderProduct[[#This Row],[OrderID]],tbl_Order[OrderID],tbl_Order[Order Year])</f>
        <v>2019</v>
      </c>
      <c r="G1651" t="str">
        <f>_xlfn.XLOOKUP(tbl_OrderProduct[[#This Row],[OrderID]],tbl_Order[OrderID],tbl_Order[Order Month Name])</f>
        <v>Dec</v>
      </c>
      <c r="H1651" t="str">
        <f>_xlfn.XLOOKUP(tbl_OrderProduct[[#This Row],[ProductID]],tbl_Product[ProductID],tbl_Product[ProductName])</f>
        <v>Pivot &amp; Paper</v>
      </c>
      <c r="I1651" t="str">
        <f>_xlfn.XLOOKUP(tbl_OrderProduct[[#This Row],[OrderID]],tbl_Order[OrderID],tbl_Order[CustomerID])</f>
        <v>CUST0509</v>
      </c>
    </row>
    <row r="1652" spans="1:9" x14ac:dyDescent="0.4">
      <c r="A1652" t="s">
        <v>838</v>
      </c>
      <c r="B1652" t="s">
        <v>134</v>
      </c>
      <c r="C1652" t="str">
        <f>_xlfn.XLOOKUP(tbl_OrderProduct[[#This Row],[ProductID]],tbl_Product[ProductID],tbl_Product[Category])</f>
        <v>Co-op</v>
      </c>
      <c r="D1652">
        <v>1</v>
      </c>
      <c r="E1652" s="3">
        <f>_xlfn.XLOOKUP(tbl_OrderProduct[[#This Row],[ProductID]],tbl_Product[ProductID],tbl_Product[ListPrice])*tbl_OrderProduct[[#This Row],[Quantity]]</f>
        <v>33.5</v>
      </c>
      <c r="F1652">
        <f>_xlfn.XLOOKUP(tbl_OrderProduct[[#This Row],[OrderID]],tbl_Order[OrderID],tbl_Order[Order Year])</f>
        <v>2019</v>
      </c>
      <c r="G1652" t="str">
        <f>_xlfn.XLOOKUP(tbl_OrderProduct[[#This Row],[OrderID]],tbl_Order[OrderID],tbl_Order[Order Month Name])</f>
        <v>Dec</v>
      </c>
      <c r="H1652" t="str">
        <f>_xlfn.XLOOKUP(tbl_OrderProduct[[#This Row],[ProductID]],tbl_Product[ProductID],tbl_Product[ProductName])</f>
        <v>The Spill: Data Breach</v>
      </c>
      <c r="I1652" t="str">
        <f>_xlfn.XLOOKUP(tbl_OrderProduct[[#This Row],[OrderID]],tbl_Order[OrderID],tbl_Order[CustomerID])</f>
        <v>CUST0213</v>
      </c>
    </row>
    <row r="1653" spans="1:9" x14ac:dyDescent="0.4">
      <c r="A1653" t="s">
        <v>838</v>
      </c>
      <c r="B1653" t="s">
        <v>8</v>
      </c>
      <c r="C1653" t="str">
        <f>_xlfn.XLOOKUP(tbl_OrderProduct[[#This Row],[ProductID]],tbl_Product[ProductID],tbl_Product[Category])</f>
        <v>Adventure</v>
      </c>
      <c r="D1653">
        <v>3</v>
      </c>
      <c r="E1653" s="3">
        <f>_xlfn.XLOOKUP(tbl_OrderProduct[[#This Row],[ProductID]],tbl_Product[ProductID],tbl_Product[ListPrice])*tbl_OrderProduct[[#This Row],[Quantity]]</f>
        <v>163.5</v>
      </c>
      <c r="F1653">
        <f>_xlfn.XLOOKUP(tbl_OrderProduct[[#This Row],[OrderID]],tbl_Order[OrderID],tbl_Order[Order Year])</f>
        <v>2019</v>
      </c>
      <c r="G1653" t="str">
        <f>_xlfn.XLOOKUP(tbl_OrderProduct[[#This Row],[OrderID]],tbl_Order[OrderID],tbl_Order[Order Month Name])</f>
        <v>Dec</v>
      </c>
      <c r="H1653" t="str">
        <f>_xlfn.XLOOKUP(tbl_OrderProduct[[#This Row],[ProductID]],tbl_Product[ProductID],tbl_Product[ProductName])</f>
        <v>Spreadsheets &amp; Sidequests</v>
      </c>
      <c r="I1653" t="str">
        <f>_xlfn.XLOOKUP(tbl_OrderProduct[[#This Row],[OrderID]],tbl_Order[OrderID],tbl_Order[CustomerID])</f>
        <v>CUST0213</v>
      </c>
    </row>
    <row r="1654" spans="1:9" x14ac:dyDescent="0.4">
      <c r="A1654" t="s">
        <v>838</v>
      </c>
      <c r="B1654" t="s">
        <v>152</v>
      </c>
      <c r="C1654" t="str">
        <f>_xlfn.XLOOKUP(tbl_OrderProduct[[#This Row],[ProductID]],tbl_Product[ProductID],tbl_Product[Category])</f>
        <v>Party</v>
      </c>
      <c r="D1654">
        <v>1</v>
      </c>
      <c r="E1654" s="3">
        <f>_xlfn.XLOOKUP(tbl_OrderProduct[[#This Row],[ProductID]],tbl_Product[ProductID],tbl_Product[ListPrice])*tbl_OrderProduct[[#This Row],[Quantity]]</f>
        <v>59.95</v>
      </c>
      <c r="F1654">
        <f>_xlfn.XLOOKUP(tbl_OrderProduct[[#This Row],[OrderID]],tbl_Order[OrderID],tbl_Order[Order Year])</f>
        <v>2019</v>
      </c>
      <c r="G1654" t="str">
        <f>_xlfn.XLOOKUP(tbl_OrderProduct[[#This Row],[OrderID]],tbl_Order[OrderID],tbl_Order[Order Month Name])</f>
        <v>Dec</v>
      </c>
      <c r="H1654" t="str">
        <f>_xlfn.XLOOKUP(tbl_OrderProduct[[#This Row],[ProductID]],tbl_Product[ProductID],tbl_Product[ProductName])</f>
        <v>Formulate!</v>
      </c>
      <c r="I1654" t="str">
        <f>_xlfn.XLOOKUP(tbl_OrderProduct[[#This Row],[OrderID]],tbl_Order[OrderID],tbl_Order[CustomerID])</f>
        <v>CUST0213</v>
      </c>
    </row>
    <row r="1655" spans="1:9" x14ac:dyDescent="0.4">
      <c r="A1655" t="s">
        <v>838</v>
      </c>
      <c r="B1655" t="s">
        <v>10</v>
      </c>
      <c r="C1655" t="str">
        <f>_xlfn.XLOOKUP(tbl_OrderProduct[[#This Row],[ProductID]],tbl_Product[ProductID],tbl_Product[Category])</f>
        <v>Party</v>
      </c>
      <c r="D1655">
        <v>1</v>
      </c>
      <c r="E1655" s="3">
        <f>_xlfn.XLOOKUP(tbl_OrderProduct[[#This Row],[ProductID]],tbl_Product[ProductID],tbl_Product[ListPrice])*tbl_OrderProduct[[#This Row],[Quantity]]</f>
        <v>49</v>
      </c>
      <c r="F1655">
        <f>_xlfn.XLOOKUP(tbl_OrderProduct[[#This Row],[OrderID]],tbl_Order[OrderID],tbl_Order[Order Year])</f>
        <v>2019</v>
      </c>
      <c r="G1655" t="str">
        <f>_xlfn.XLOOKUP(tbl_OrderProduct[[#This Row],[OrderID]],tbl_Order[OrderID],tbl_Order[Order Month Name])</f>
        <v>Dec</v>
      </c>
      <c r="H1655" t="str">
        <f>_xlfn.XLOOKUP(tbl_OrderProduct[[#This Row],[ProductID]],tbl_Product[ProductID],tbl_Product[ProductName])</f>
        <v>Pivot or Perish</v>
      </c>
      <c r="I1655" t="str">
        <f>_xlfn.XLOOKUP(tbl_OrderProduct[[#This Row],[OrderID]],tbl_Order[OrderID],tbl_Order[CustomerID])</f>
        <v>CUST0213</v>
      </c>
    </row>
    <row r="1656" spans="1:9" x14ac:dyDescent="0.4">
      <c r="A1656" t="s">
        <v>838</v>
      </c>
      <c r="B1656" t="s">
        <v>148</v>
      </c>
      <c r="C1656" t="str">
        <f>_xlfn.XLOOKUP(tbl_OrderProduct[[#This Row],[ProductID]],tbl_Product[ProductID],tbl_Product[Category])</f>
        <v>Strategy</v>
      </c>
      <c r="D1656">
        <v>1</v>
      </c>
      <c r="E1656" s="3">
        <f>_xlfn.XLOOKUP(tbl_OrderProduct[[#This Row],[ProductID]],tbl_Product[ProductID],tbl_Product[ListPrice])*tbl_OrderProduct[[#This Row],[Quantity]]</f>
        <v>20.49</v>
      </c>
      <c r="F1656">
        <f>_xlfn.XLOOKUP(tbl_OrderProduct[[#This Row],[OrderID]],tbl_Order[OrderID],tbl_Order[Order Year])</f>
        <v>2019</v>
      </c>
      <c r="G1656" t="str">
        <f>_xlfn.XLOOKUP(tbl_OrderProduct[[#This Row],[OrderID]],tbl_Order[OrderID],tbl_Order[Order Month Name])</f>
        <v>Dec</v>
      </c>
      <c r="H1656" t="str">
        <f>_xlfn.XLOOKUP(tbl_OrderProduct[[#This Row],[ProductID]],tbl_Product[ProductID],tbl_Product[ProductName])</f>
        <v>Cashflow Cascadia</v>
      </c>
      <c r="I1656" t="str">
        <f>_xlfn.XLOOKUP(tbl_OrderProduct[[#This Row],[OrderID]],tbl_Order[OrderID],tbl_Order[CustomerID])</f>
        <v>CUST0213</v>
      </c>
    </row>
    <row r="1657" spans="1:9" x14ac:dyDescent="0.4">
      <c r="A1657" t="s">
        <v>839</v>
      </c>
      <c r="B1657" t="s">
        <v>149</v>
      </c>
      <c r="C1657" t="str">
        <f>_xlfn.XLOOKUP(tbl_OrderProduct[[#This Row],[ProductID]],tbl_Product[ProductID],tbl_Product[Category])</f>
        <v>Co-op</v>
      </c>
      <c r="D1657">
        <v>1</v>
      </c>
      <c r="E1657" s="3">
        <f>_xlfn.XLOOKUP(tbl_OrderProduct[[#This Row],[ProductID]],tbl_Product[ProductID],tbl_Product[ListPrice])*tbl_OrderProduct[[#This Row],[Quantity]]</f>
        <v>20.99</v>
      </c>
      <c r="F1657">
        <f>_xlfn.XLOOKUP(tbl_OrderProduct[[#This Row],[OrderID]],tbl_Order[OrderID],tbl_Order[Order Year])</f>
        <v>2019</v>
      </c>
      <c r="G1657" t="str">
        <f>_xlfn.XLOOKUP(tbl_OrderProduct[[#This Row],[OrderID]],tbl_Order[OrderID],tbl_Order[Order Month Name])</f>
        <v>Dec</v>
      </c>
      <c r="H1657" t="str">
        <f>_xlfn.XLOOKUP(tbl_OrderProduct[[#This Row],[ProductID]],tbl_Product[ProductID],tbl_Product[ProductName])</f>
        <v>Pandemic: #REF! Outbreak</v>
      </c>
      <c r="I1657" t="str">
        <f>_xlfn.XLOOKUP(tbl_OrderProduct[[#This Row],[OrderID]],tbl_Order[OrderID],tbl_Order[CustomerID])</f>
        <v>CUST0416</v>
      </c>
    </row>
    <row r="1658" spans="1:9" x14ac:dyDescent="0.4">
      <c r="A1658" t="s">
        <v>840</v>
      </c>
      <c r="B1658" t="s">
        <v>163</v>
      </c>
      <c r="C1658" t="str">
        <f>_xlfn.XLOOKUP(tbl_OrderProduct[[#This Row],[ProductID]],tbl_Product[ProductID],tbl_Product[Category])</f>
        <v>Party</v>
      </c>
      <c r="D1658">
        <v>2</v>
      </c>
      <c r="E1658" s="3">
        <f>_xlfn.XLOOKUP(tbl_OrderProduct[[#This Row],[ProductID]],tbl_Product[ProductID],tbl_Product[ListPrice])*tbl_OrderProduct[[#This Row],[Quantity]]</f>
        <v>76</v>
      </c>
      <c r="F1658">
        <f>_xlfn.XLOOKUP(tbl_OrderProduct[[#This Row],[OrderID]],tbl_Order[OrderID],tbl_Order[Order Year])</f>
        <v>2019</v>
      </c>
      <c r="G1658" t="str">
        <f>_xlfn.XLOOKUP(tbl_OrderProduct[[#This Row],[OrderID]],tbl_Order[OrderID],tbl_Order[Order Month Name])</f>
        <v>Dec</v>
      </c>
      <c r="H1658" t="str">
        <f>_xlfn.XLOOKUP(tbl_OrderProduct[[#This Row],[ProductID]],tbl_Product[ProductID],tbl_Product[ProductName])</f>
        <v>Charts Against Humanity</v>
      </c>
      <c r="I1658" t="str">
        <f>_xlfn.XLOOKUP(tbl_OrderProduct[[#This Row],[OrderID]],tbl_Order[OrderID],tbl_Order[CustomerID])</f>
        <v>CUST1286</v>
      </c>
    </row>
    <row r="1659" spans="1:9" x14ac:dyDescent="0.4">
      <c r="A1659" t="s">
        <v>840</v>
      </c>
      <c r="B1659" t="s">
        <v>157</v>
      </c>
      <c r="C1659" t="str">
        <f>_xlfn.XLOOKUP(tbl_OrderProduct[[#This Row],[ProductID]],tbl_Product[ProductID],tbl_Product[Category])</f>
        <v>Strategy</v>
      </c>
      <c r="D1659">
        <v>1</v>
      </c>
      <c r="E1659" s="3">
        <f>_xlfn.XLOOKUP(tbl_OrderProduct[[#This Row],[ProductID]],tbl_Product[ProductID],tbl_Product[ListPrice])*tbl_OrderProduct[[#This Row],[Quantity]]</f>
        <v>47</v>
      </c>
      <c r="F1659">
        <f>_xlfn.XLOOKUP(tbl_OrderProduct[[#This Row],[OrderID]],tbl_Order[OrderID],tbl_Order[Order Year])</f>
        <v>2019</v>
      </c>
      <c r="G1659" t="str">
        <f>_xlfn.XLOOKUP(tbl_OrderProduct[[#This Row],[OrderID]],tbl_Order[OrderID],tbl_Order[Order Month Name])</f>
        <v>Dec</v>
      </c>
      <c r="H1659" t="str">
        <f>_xlfn.XLOOKUP(tbl_OrderProduct[[#This Row],[ProductID]],tbl_Product[ProductID],tbl_Product[ProductName])</f>
        <v>A Dasboard Contrived</v>
      </c>
      <c r="I1659" t="str">
        <f>_xlfn.XLOOKUP(tbl_OrderProduct[[#This Row],[OrderID]],tbl_Order[OrderID],tbl_Order[CustomerID])</f>
        <v>CUST1286</v>
      </c>
    </row>
    <row r="1660" spans="1:9" x14ac:dyDescent="0.4">
      <c r="A1660" t="s">
        <v>841</v>
      </c>
      <c r="B1660" t="s">
        <v>8</v>
      </c>
      <c r="C1660" t="str">
        <f>_xlfn.XLOOKUP(tbl_OrderProduct[[#This Row],[ProductID]],tbl_Product[ProductID],tbl_Product[Category])</f>
        <v>Adventure</v>
      </c>
      <c r="D1660">
        <v>2</v>
      </c>
      <c r="E1660" s="3">
        <f>_xlfn.XLOOKUP(tbl_OrderProduct[[#This Row],[ProductID]],tbl_Product[ProductID],tbl_Product[ListPrice])*tbl_OrderProduct[[#This Row],[Quantity]]</f>
        <v>109</v>
      </c>
      <c r="F1660">
        <f>_xlfn.XLOOKUP(tbl_OrderProduct[[#This Row],[OrderID]],tbl_Order[OrderID],tbl_Order[Order Year])</f>
        <v>2019</v>
      </c>
      <c r="G1660" t="str">
        <f>_xlfn.XLOOKUP(tbl_OrderProduct[[#This Row],[OrderID]],tbl_Order[OrderID],tbl_Order[Order Month Name])</f>
        <v>Dec</v>
      </c>
      <c r="H1660" t="str">
        <f>_xlfn.XLOOKUP(tbl_OrderProduct[[#This Row],[ProductID]],tbl_Product[ProductID],tbl_Product[ProductName])</f>
        <v>Spreadsheets &amp; Sidequests</v>
      </c>
      <c r="I1660" t="str">
        <f>_xlfn.XLOOKUP(tbl_OrderProduct[[#This Row],[OrderID]],tbl_Order[OrderID],tbl_Order[CustomerID])</f>
        <v>CUST0066</v>
      </c>
    </row>
    <row r="1661" spans="1:9" x14ac:dyDescent="0.4">
      <c r="A1661" t="s">
        <v>842</v>
      </c>
      <c r="B1661" t="s">
        <v>154</v>
      </c>
      <c r="C1661" t="str">
        <f>_xlfn.XLOOKUP(tbl_OrderProduct[[#This Row],[ProductID]],tbl_Product[ProductID],tbl_Product[Category])</f>
        <v>Strategy</v>
      </c>
      <c r="D1661">
        <v>1</v>
      </c>
      <c r="E1661" s="3">
        <f>_xlfn.XLOOKUP(tbl_OrderProduct[[#This Row],[ProductID]],tbl_Product[ProductID],tbl_Product[ListPrice])*tbl_OrderProduct[[#This Row],[Quantity]]</f>
        <v>31</v>
      </c>
      <c r="F1661">
        <f>_xlfn.XLOOKUP(tbl_OrderProduct[[#This Row],[OrderID]],tbl_Order[OrderID],tbl_Order[Order Year])</f>
        <v>2019</v>
      </c>
      <c r="G1661" t="str">
        <f>_xlfn.XLOOKUP(tbl_OrderProduct[[#This Row],[OrderID]],tbl_Order[OrderID],tbl_Order[Order Month Name])</f>
        <v>Dec</v>
      </c>
      <c r="H1661" t="str">
        <f>_xlfn.XLOOKUP(tbl_OrderProduct[[#This Row],[ProductID]],tbl_Product[ProductID],tbl_Product[ProductName])</f>
        <v>Roll for Regression</v>
      </c>
      <c r="I1661" t="str">
        <f>_xlfn.XLOOKUP(tbl_OrderProduct[[#This Row],[OrderID]],tbl_Order[OrderID],tbl_Order[CustomerID])</f>
        <v>CUST0277</v>
      </c>
    </row>
    <row r="1662" spans="1:9" x14ac:dyDescent="0.4">
      <c r="A1662" t="s">
        <v>842</v>
      </c>
      <c r="B1662" t="s">
        <v>134</v>
      </c>
      <c r="C1662" t="str">
        <f>_xlfn.XLOOKUP(tbl_OrderProduct[[#This Row],[ProductID]],tbl_Product[ProductID],tbl_Product[Category])</f>
        <v>Co-op</v>
      </c>
      <c r="D1662">
        <v>3</v>
      </c>
      <c r="E1662" s="3">
        <f>_xlfn.XLOOKUP(tbl_OrderProduct[[#This Row],[ProductID]],tbl_Product[ProductID],tbl_Product[ListPrice])*tbl_OrderProduct[[#This Row],[Quantity]]</f>
        <v>100.5</v>
      </c>
      <c r="F1662">
        <f>_xlfn.XLOOKUP(tbl_OrderProduct[[#This Row],[OrderID]],tbl_Order[OrderID],tbl_Order[Order Year])</f>
        <v>2019</v>
      </c>
      <c r="G1662" t="str">
        <f>_xlfn.XLOOKUP(tbl_OrderProduct[[#This Row],[OrderID]],tbl_Order[OrderID],tbl_Order[Order Month Name])</f>
        <v>Dec</v>
      </c>
      <c r="H1662" t="str">
        <f>_xlfn.XLOOKUP(tbl_OrderProduct[[#This Row],[ProductID]],tbl_Product[ProductID],tbl_Product[ProductName])</f>
        <v>The Spill: Data Breach</v>
      </c>
      <c r="I1662" t="str">
        <f>_xlfn.XLOOKUP(tbl_OrderProduct[[#This Row],[OrderID]],tbl_Order[OrderID],tbl_Order[CustomerID])</f>
        <v>CUST0277</v>
      </c>
    </row>
    <row r="1663" spans="1:9" x14ac:dyDescent="0.4">
      <c r="A1663" t="s">
        <v>842</v>
      </c>
      <c r="B1663" t="s">
        <v>161</v>
      </c>
      <c r="C1663" t="str">
        <f>_xlfn.XLOOKUP(tbl_OrderProduct[[#This Row],[ProductID]],tbl_Product[ProductID],tbl_Product[Category])</f>
        <v>Strategy</v>
      </c>
      <c r="D1663">
        <v>1</v>
      </c>
      <c r="E1663" s="3">
        <f>_xlfn.XLOOKUP(tbl_OrderProduct[[#This Row],[ProductID]],tbl_Product[ProductID],tbl_Product[ListPrice])*tbl_OrderProduct[[#This Row],[Quantity]]</f>
        <v>55.95</v>
      </c>
      <c r="F1663">
        <f>_xlfn.XLOOKUP(tbl_OrderProduct[[#This Row],[OrderID]],tbl_Order[OrderID],tbl_Order[Order Year])</f>
        <v>2019</v>
      </c>
      <c r="G1663" t="str">
        <f>_xlfn.XLOOKUP(tbl_OrderProduct[[#This Row],[OrderID]],tbl_Order[OrderID],tbl_Order[Order Month Name])</f>
        <v>Dec</v>
      </c>
      <c r="H1663" t="str">
        <f>_xlfn.XLOOKUP(tbl_OrderProduct[[#This Row],[ProductID]],tbl_Product[ProductID],tbl_Product[ProductName])</f>
        <v>The Quacks of Quarterburg</v>
      </c>
      <c r="I1663" t="str">
        <f>_xlfn.XLOOKUP(tbl_OrderProduct[[#This Row],[OrderID]],tbl_Order[OrderID],tbl_Order[CustomerID])</f>
        <v>CUST0277</v>
      </c>
    </row>
    <row r="1664" spans="1:9" x14ac:dyDescent="0.4">
      <c r="A1664" t="s">
        <v>842</v>
      </c>
      <c r="B1664" t="s">
        <v>143</v>
      </c>
      <c r="C1664" t="str">
        <f>_xlfn.XLOOKUP(tbl_OrderProduct[[#This Row],[ProductID]],tbl_Product[ProductID],tbl_Product[Category])</f>
        <v>Party</v>
      </c>
      <c r="D1664">
        <v>1</v>
      </c>
      <c r="E1664" s="3">
        <f>_xlfn.XLOOKUP(tbl_OrderProduct[[#This Row],[ProductID]],tbl_Product[ProductID],tbl_Product[ListPrice])*tbl_OrderProduct[[#This Row],[Quantity]]</f>
        <v>21.95</v>
      </c>
      <c r="F1664">
        <f>_xlfn.XLOOKUP(tbl_OrderProduct[[#This Row],[OrderID]],tbl_Order[OrderID],tbl_Order[Order Year])</f>
        <v>2019</v>
      </c>
      <c r="G1664" t="str">
        <f>_xlfn.XLOOKUP(tbl_OrderProduct[[#This Row],[OrderID]],tbl_Order[OrderID],tbl_Order[Order Month Name])</f>
        <v>Dec</v>
      </c>
      <c r="H1664" t="str">
        <f>_xlfn.XLOOKUP(tbl_OrderProduct[[#This Row],[ProductID]],tbl_Product[ProductID],tbl_Product[ProductName])</f>
        <v>Sheets of Nottingham</v>
      </c>
      <c r="I1664" t="str">
        <f>_xlfn.XLOOKUP(tbl_OrderProduct[[#This Row],[OrderID]],tbl_Order[OrderID],tbl_Order[CustomerID])</f>
        <v>CUST0277</v>
      </c>
    </row>
    <row r="1665" spans="1:9" x14ac:dyDescent="0.4">
      <c r="A1665" t="s">
        <v>842</v>
      </c>
      <c r="B1665" t="s">
        <v>152</v>
      </c>
      <c r="C1665" t="str">
        <f>_xlfn.XLOOKUP(tbl_OrderProduct[[#This Row],[ProductID]],tbl_Product[ProductID],tbl_Product[Category])</f>
        <v>Party</v>
      </c>
      <c r="D1665">
        <v>1</v>
      </c>
      <c r="E1665" s="3">
        <f>_xlfn.XLOOKUP(tbl_OrderProduct[[#This Row],[ProductID]],tbl_Product[ProductID],tbl_Product[ListPrice])*tbl_OrderProduct[[#This Row],[Quantity]]</f>
        <v>59.95</v>
      </c>
      <c r="F1665">
        <f>_xlfn.XLOOKUP(tbl_OrderProduct[[#This Row],[OrderID]],tbl_Order[OrderID],tbl_Order[Order Year])</f>
        <v>2019</v>
      </c>
      <c r="G1665" t="str">
        <f>_xlfn.XLOOKUP(tbl_OrderProduct[[#This Row],[OrderID]],tbl_Order[OrderID],tbl_Order[Order Month Name])</f>
        <v>Dec</v>
      </c>
      <c r="H1665" t="str">
        <f>_xlfn.XLOOKUP(tbl_OrderProduct[[#This Row],[ProductID]],tbl_Product[ProductID],tbl_Product[ProductName])</f>
        <v>Formulate!</v>
      </c>
      <c r="I1665" t="str">
        <f>_xlfn.XLOOKUP(tbl_OrderProduct[[#This Row],[OrderID]],tbl_Order[OrderID],tbl_Order[CustomerID])</f>
        <v>CUST0277</v>
      </c>
    </row>
    <row r="1666" spans="1:9" x14ac:dyDescent="0.4">
      <c r="A1666" t="s">
        <v>843</v>
      </c>
      <c r="B1666" t="s">
        <v>144</v>
      </c>
      <c r="C1666" t="str">
        <f>_xlfn.XLOOKUP(tbl_OrderProduct[[#This Row],[ProductID]],tbl_Product[ProductID],tbl_Product[Category])</f>
        <v>Strategy</v>
      </c>
      <c r="D1666">
        <v>1</v>
      </c>
      <c r="E1666" s="3">
        <f>_xlfn.XLOOKUP(tbl_OrderProduct[[#This Row],[ProductID]],tbl_Product[ProductID],tbl_Product[ListPrice])*tbl_OrderProduct[[#This Row],[Quantity]]</f>
        <v>64.95</v>
      </c>
      <c r="F1666">
        <f>_xlfn.XLOOKUP(tbl_OrderProduct[[#This Row],[OrderID]],tbl_Order[OrderID],tbl_Order[Order Year])</f>
        <v>2019</v>
      </c>
      <c r="G1666" t="str">
        <f>_xlfn.XLOOKUP(tbl_OrderProduct[[#This Row],[OrderID]],tbl_Order[OrderID],tbl_Order[Order Month Name])</f>
        <v>Dec</v>
      </c>
      <c r="H1666" t="str">
        <f>_xlfn.XLOOKUP(tbl_OrderProduct[[#This Row],[ProductID]],tbl_Product[ProductID],tbl_Product[ProductName])</f>
        <v>Between Two Spreadsheets</v>
      </c>
      <c r="I1666" t="str">
        <f>_xlfn.XLOOKUP(tbl_OrderProduct[[#This Row],[OrderID]],tbl_Order[OrderID],tbl_Order[CustomerID])</f>
        <v>CUST0547</v>
      </c>
    </row>
    <row r="1667" spans="1:9" x14ac:dyDescent="0.4">
      <c r="A1667" t="s">
        <v>844</v>
      </c>
      <c r="B1667" t="s">
        <v>132</v>
      </c>
      <c r="C1667" t="str">
        <f>_xlfn.XLOOKUP(tbl_OrderProduct[[#This Row],[ProductID]],tbl_Product[ProductID],tbl_Product[Category])</f>
        <v>Strategy</v>
      </c>
      <c r="D1667">
        <v>1</v>
      </c>
      <c r="E1667" s="3">
        <f>_xlfn.XLOOKUP(tbl_OrderProduct[[#This Row],[ProductID]],tbl_Product[ProductID],tbl_Product[ListPrice])*tbl_OrderProduct[[#This Row],[Quantity]]</f>
        <v>16.5</v>
      </c>
      <c r="F1667">
        <f>_xlfn.XLOOKUP(tbl_OrderProduct[[#This Row],[OrderID]],tbl_Order[OrderID],tbl_Order[Order Year])</f>
        <v>2019</v>
      </c>
      <c r="G1667" t="str">
        <f>_xlfn.XLOOKUP(tbl_OrderProduct[[#This Row],[OrderID]],tbl_Order[OrderID],tbl_Order[Order Month Name])</f>
        <v>Dec</v>
      </c>
      <c r="H1667" t="str">
        <f>_xlfn.XLOOKUP(tbl_OrderProduct[[#This Row],[ProductID]],tbl_Product[ProductID],tbl_Product[ProductName])</f>
        <v>Pax Excel</v>
      </c>
      <c r="I1667" t="str">
        <f>_xlfn.XLOOKUP(tbl_OrderProduct[[#This Row],[OrderID]],tbl_Order[OrderID],tbl_Order[CustomerID])</f>
        <v>CUST1247</v>
      </c>
    </row>
    <row r="1668" spans="1:9" x14ac:dyDescent="0.4">
      <c r="A1668" t="s">
        <v>844</v>
      </c>
      <c r="B1668" t="s">
        <v>3</v>
      </c>
      <c r="C1668" t="str">
        <f>_xlfn.XLOOKUP(tbl_OrderProduct[[#This Row],[ProductID]],tbl_Product[ProductID],tbl_Product[Category])</f>
        <v>Co-op</v>
      </c>
      <c r="D1668">
        <v>1</v>
      </c>
      <c r="E1668" s="3">
        <f>_xlfn.XLOOKUP(tbl_OrderProduct[[#This Row],[ProductID]],tbl_Product[ProductID],tbl_Product[ListPrice])*tbl_OrderProduct[[#This Row],[Quantity]]</f>
        <v>34.950000000000003</v>
      </c>
      <c r="F1668">
        <f>_xlfn.XLOOKUP(tbl_OrderProduct[[#This Row],[OrderID]],tbl_Order[OrderID],tbl_Order[Order Year])</f>
        <v>2019</v>
      </c>
      <c r="G1668" t="str">
        <f>_xlfn.XLOOKUP(tbl_OrderProduct[[#This Row],[OrderID]],tbl_Order[OrderID],tbl_Order[Order Month Name])</f>
        <v>Dec</v>
      </c>
      <c r="H1668" t="str">
        <f>_xlfn.XLOOKUP(tbl_OrderProduct[[#This Row],[ProductID]],tbl_Product[ProductID],tbl_Product[ProductName])</f>
        <v>Pivot Panic!</v>
      </c>
      <c r="I1668" t="str">
        <f>_xlfn.XLOOKUP(tbl_OrderProduct[[#This Row],[OrderID]],tbl_Order[OrderID],tbl_Order[CustomerID])</f>
        <v>CUST1247</v>
      </c>
    </row>
    <row r="1669" spans="1:9" x14ac:dyDescent="0.4">
      <c r="A1669" t="s">
        <v>844</v>
      </c>
      <c r="B1669" t="s">
        <v>5</v>
      </c>
      <c r="C1669" t="str">
        <f>_xlfn.XLOOKUP(tbl_OrderProduct[[#This Row],[ProductID]],tbl_Product[ProductID],tbl_Product[Category])</f>
        <v>Strategy</v>
      </c>
      <c r="D1669">
        <v>1</v>
      </c>
      <c r="E1669" s="3">
        <f>_xlfn.XLOOKUP(tbl_OrderProduct[[#This Row],[ProductID]],tbl_Product[ProductID],tbl_Product[ListPrice])*tbl_OrderProduct[[#This Row],[Quantity]]</f>
        <v>49.95</v>
      </c>
      <c r="F1669">
        <f>_xlfn.XLOOKUP(tbl_OrderProduct[[#This Row],[OrderID]],tbl_Order[OrderID],tbl_Order[Order Year])</f>
        <v>2019</v>
      </c>
      <c r="G1669" t="str">
        <f>_xlfn.XLOOKUP(tbl_OrderProduct[[#This Row],[OrderID]],tbl_Order[OrderID],tbl_Order[Order Month Name])</f>
        <v>Dec</v>
      </c>
      <c r="H1669" t="str">
        <f>_xlfn.XLOOKUP(tbl_OrderProduct[[#This Row],[ProductID]],tbl_Product[ProductID],tbl_Product[ProductName])</f>
        <v>Power B.I. the Board Game</v>
      </c>
      <c r="I1669" t="str">
        <f>_xlfn.XLOOKUP(tbl_OrderProduct[[#This Row],[OrderID]],tbl_Order[OrderID],tbl_Order[CustomerID])</f>
        <v>CUST1247</v>
      </c>
    </row>
    <row r="1670" spans="1:9" x14ac:dyDescent="0.4">
      <c r="A1670" t="s">
        <v>845</v>
      </c>
      <c r="B1670" t="s">
        <v>138</v>
      </c>
      <c r="C1670" t="str">
        <f>_xlfn.XLOOKUP(tbl_OrderProduct[[#This Row],[ProductID]],tbl_Product[ProductID],tbl_Product[Category])</f>
        <v>Classic</v>
      </c>
      <c r="D1670">
        <v>1</v>
      </c>
      <c r="E1670" s="3">
        <f>_xlfn.XLOOKUP(tbl_OrderProduct[[#This Row],[ProductID]],tbl_Product[ProductID],tbl_Product[ListPrice])*tbl_OrderProduct[[#This Row],[Quantity]]</f>
        <v>62</v>
      </c>
      <c r="F1670">
        <f>_xlfn.XLOOKUP(tbl_OrderProduct[[#This Row],[OrderID]],tbl_Order[OrderID],tbl_Order[Order Year])</f>
        <v>2019</v>
      </c>
      <c r="G1670" t="str">
        <f>_xlfn.XLOOKUP(tbl_OrderProduct[[#This Row],[OrderID]],tbl_Order[OrderID],tbl_Order[Order Month Name])</f>
        <v>Dec</v>
      </c>
      <c r="H1670" t="str">
        <f>_xlfn.XLOOKUP(tbl_OrderProduct[[#This Row],[ProductID]],tbl_Product[ProductID],tbl_Product[ProductName])</f>
        <v>YahtSheets</v>
      </c>
      <c r="I1670" t="str">
        <f>_xlfn.XLOOKUP(tbl_OrderProduct[[#This Row],[OrderID]],tbl_Order[OrderID],tbl_Order[CustomerID])</f>
        <v>CUST0833</v>
      </c>
    </row>
    <row r="1671" spans="1:9" x14ac:dyDescent="0.4">
      <c r="A1671" t="s">
        <v>846</v>
      </c>
      <c r="B1671" t="s">
        <v>154</v>
      </c>
      <c r="C1671" t="str">
        <f>_xlfn.XLOOKUP(tbl_OrderProduct[[#This Row],[ProductID]],tbl_Product[ProductID],tbl_Product[Category])</f>
        <v>Strategy</v>
      </c>
      <c r="D1671">
        <v>1</v>
      </c>
      <c r="E1671" s="3">
        <f>_xlfn.XLOOKUP(tbl_OrderProduct[[#This Row],[ProductID]],tbl_Product[ProductID],tbl_Product[ListPrice])*tbl_OrderProduct[[#This Row],[Quantity]]</f>
        <v>31</v>
      </c>
      <c r="F1671">
        <f>_xlfn.XLOOKUP(tbl_OrderProduct[[#This Row],[OrderID]],tbl_Order[OrderID],tbl_Order[Order Year])</f>
        <v>2019</v>
      </c>
      <c r="G1671" t="str">
        <f>_xlfn.XLOOKUP(tbl_OrderProduct[[#This Row],[OrderID]],tbl_Order[OrderID],tbl_Order[Order Month Name])</f>
        <v>Dec</v>
      </c>
      <c r="H1671" t="str">
        <f>_xlfn.XLOOKUP(tbl_OrderProduct[[#This Row],[ProductID]],tbl_Product[ProductID],tbl_Product[ProductName])</f>
        <v>Roll for Regression</v>
      </c>
      <c r="I1671" t="str">
        <f>_xlfn.XLOOKUP(tbl_OrderProduct[[#This Row],[OrderID]],tbl_Order[OrderID],tbl_Order[CustomerID])</f>
        <v>CUST0342</v>
      </c>
    </row>
    <row r="1672" spans="1:9" x14ac:dyDescent="0.4">
      <c r="A1672" t="s">
        <v>846</v>
      </c>
      <c r="B1672" t="s">
        <v>136</v>
      </c>
      <c r="C1672" t="str">
        <f>_xlfn.XLOOKUP(tbl_OrderProduct[[#This Row],[ProductID]],tbl_Product[ProductID],tbl_Product[Category])</f>
        <v>Party</v>
      </c>
      <c r="D1672">
        <v>2</v>
      </c>
      <c r="E1672" s="3">
        <f>_xlfn.XLOOKUP(tbl_OrderProduct[[#This Row],[ProductID]],tbl_Product[ProductID],tbl_Product[ListPrice])*tbl_OrderProduct[[#This Row],[Quantity]]</f>
        <v>66</v>
      </c>
      <c r="F1672">
        <f>_xlfn.XLOOKUP(tbl_OrderProduct[[#This Row],[OrderID]],tbl_Order[OrderID],tbl_Order[Order Year])</f>
        <v>2019</v>
      </c>
      <c r="G1672" t="str">
        <f>_xlfn.XLOOKUP(tbl_OrderProduct[[#This Row],[OrderID]],tbl_Order[OrderID],tbl_Order[Order Month Name])</f>
        <v>Dec</v>
      </c>
      <c r="H1672" t="str">
        <f>_xlfn.XLOOKUP(tbl_OrderProduct[[#This Row],[ProductID]],tbl_Product[ProductID],tbl_Product[ProductName])</f>
        <v>Don't Split the Data</v>
      </c>
      <c r="I1672" t="str">
        <f>_xlfn.XLOOKUP(tbl_OrderProduct[[#This Row],[OrderID]],tbl_Order[OrderID],tbl_Order[CustomerID])</f>
        <v>CUST0342</v>
      </c>
    </row>
    <row r="1673" spans="1:9" x14ac:dyDescent="0.4">
      <c r="A1673" t="s">
        <v>846</v>
      </c>
      <c r="B1673" t="s">
        <v>155</v>
      </c>
      <c r="C1673" t="str">
        <f>_xlfn.XLOOKUP(tbl_OrderProduct[[#This Row],[ProductID]],tbl_Product[ProductID],tbl_Product[Category])</f>
        <v>Strategy</v>
      </c>
      <c r="D1673">
        <v>2</v>
      </c>
      <c r="E1673" s="3">
        <f>_xlfn.XLOOKUP(tbl_OrderProduct[[#This Row],[ProductID]],tbl_Product[ProductID],tbl_Product[ListPrice])*tbl_OrderProduct[[#This Row],[Quantity]]</f>
        <v>54</v>
      </c>
      <c r="F1673">
        <f>_xlfn.XLOOKUP(tbl_OrderProduct[[#This Row],[OrderID]],tbl_Order[OrderID],tbl_Order[Order Year])</f>
        <v>2019</v>
      </c>
      <c r="G1673" t="str">
        <f>_xlfn.XLOOKUP(tbl_OrderProduct[[#This Row],[OrderID]],tbl_Order[OrderID],tbl_Order[Order Month Name])</f>
        <v>Dec</v>
      </c>
      <c r="H1673" t="str">
        <f>_xlfn.XLOOKUP(tbl_OrderProduct[[#This Row],[ProductID]],tbl_Product[ProductID],tbl_Product[ProductName])</f>
        <v>Depreciation Trail</v>
      </c>
      <c r="I1673" t="str">
        <f>_xlfn.XLOOKUP(tbl_OrderProduct[[#This Row],[OrderID]],tbl_Order[OrderID],tbl_Order[CustomerID])</f>
        <v>CUST0342</v>
      </c>
    </row>
    <row r="1674" spans="1:9" x14ac:dyDescent="0.4">
      <c r="A1674" t="s">
        <v>846</v>
      </c>
      <c r="B1674" t="s">
        <v>131</v>
      </c>
      <c r="C1674" t="str">
        <f>_xlfn.XLOOKUP(tbl_OrderProduct[[#This Row],[ProductID]],tbl_Product[ProductID],tbl_Product[Category])</f>
        <v>Strategy</v>
      </c>
      <c r="D1674">
        <v>1</v>
      </c>
      <c r="E1674" s="3">
        <f>_xlfn.XLOOKUP(tbl_OrderProduct[[#This Row],[ProductID]],tbl_Product[ProductID],tbl_Product[ListPrice])*tbl_OrderProduct[[#This Row],[Quantity]]</f>
        <v>49</v>
      </c>
      <c r="F1674">
        <f>_xlfn.XLOOKUP(tbl_OrderProduct[[#This Row],[OrderID]],tbl_Order[OrderID],tbl_Order[Order Year])</f>
        <v>2019</v>
      </c>
      <c r="G1674" t="str">
        <f>_xlfn.XLOOKUP(tbl_OrderProduct[[#This Row],[OrderID]],tbl_Order[OrderID],tbl_Order[Order Month Name])</f>
        <v>Dec</v>
      </c>
      <c r="H1674" t="str">
        <f>_xlfn.XLOOKUP(tbl_OrderProduct[[#This Row],[ProductID]],tbl_Product[ProductID],tbl_Product[ProductName])</f>
        <v>7 Chart Wonders</v>
      </c>
      <c r="I1674" t="str">
        <f>_xlfn.XLOOKUP(tbl_OrderProduct[[#This Row],[OrderID]],tbl_Order[OrderID],tbl_Order[CustomerID])</f>
        <v>CUST0342</v>
      </c>
    </row>
    <row r="1675" spans="1:9" x14ac:dyDescent="0.4">
      <c r="A1675" t="s">
        <v>847</v>
      </c>
      <c r="B1675" t="s">
        <v>160</v>
      </c>
      <c r="C1675" t="str">
        <f>_xlfn.XLOOKUP(tbl_OrderProduct[[#This Row],[ProductID]],tbl_Product[ProductID],tbl_Product[Category])</f>
        <v>Co-op</v>
      </c>
      <c r="D1675">
        <v>1</v>
      </c>
      <c r="E1675" s="3">
        <f>_xlfn.XLOOKUP(tbl_OrderProduct[[#This Row],[ProductID]],tbl_Product[ProductID],tbl_Product[ListPrice])*tbl_OrderProduct[[#This Row],[Quantity]]</f>
        <v>38.49</v>
      </c>
      <c r="F1675">
        <f>_xlfn.XLOOKUP(tbl_OrderProduct[[#This Row],[OrderID]],tbl_Order[OrderID],tbl_Order[Order Year])</f>
        <v>2019</v>
      </c>
      <c r="G1675" t="str">
        <f>_xlfn.XLOOKUP(tbl_OrderProduct[[#This Row],[OrderID]],tbl_Order[OrderID],tbl_Order[Order Month Name])</f>
        <v>Dec</v>
      </c>
      <c r="H1675" t="str">
        <f>_xlfn.XLOOKUP(tbl_OrderProduct[[#This Row],[ProductID]],tbl_Product[ProductID],tbl_Product[ProductName])</f>
        <v>Forbidden Functions</v>
      </c>
      <c r="I1675" t="str">
        <f>_xlfn.XLOOKUP(tbl_OrderProduct[[#This Row],[OrderID]],tbl_Order[OrderID],tbl_Order[CustomerID])</f>
        <v>CUST1091</v>
      </c>
    </row>
    <row r="1676" spans="1:9" x14ac:dyDescent="0.4">
      <c r="A1676" t="s">
        <v>847</v>
      </c>
      <c r="B1676" t="s">
        <v>161</v>
      </c>
      <c r="C1676" t="str">
        <f>_xlfn.XLOOKUP(tbl_OrderProduct[[#This Row],[ProductID]],tbl_Product[ProductID],tbl_Product[Category])</f>
        <v>Strategy</v>
      </c>
      <c r="D1676">
        <v>1</v>
      </c>
      <c r="E1676" s="3">
        <f>_xlfn.XLOOKUP(tbl_OrderProduct[[#This Row],[ProductID]],tbl_Product[ProductID],tbl_Product[ListPrice])*tbl_OrderProduct[[#This Row],[Quantity]]</f>
        <v>55.95</v>
      </c>
      <c r="F1676">
        <f>_xlfn.XLOOKUP(tbl_OrderProduct[[#This Row],[OrderID]],tbl_Order[OrderID],tbl_Order[Order Year])</f>
        <v>2019</v>
      </c>
      <c r="G1676" t="str">
        <f>_xlfn.XLOOKUP(tbl_OrderProduct[[#This Row],[OrderID]],tbl_Order[OrderID],tbl_Order[Order Month Name])</f>
        <v>Dec</v>
      </c>
      <c r="H1676" t="str">
        <f>_xlfn.XLOOKUP(tbl_OrderProduct[[#This Row],[ProductID]],tbl_Product[ProductID],tbl_Product[ProductName])</f>
        <v>The Quacks of Quarterburg</v>
      </c>
      <c r="I1676" t="str">
        <f>_xlfn.XLOOKUP(tbl_OrderProduct[[#This Row],[OrderID]],tbl_Order[OrderID],tbl_Order[CustomerID])</f>
        <v>CUST1091</v>
      </c>
    </row>
    <row r="1677" spans="1:9" x14ac:dyDescent="0.4">
      <c r="A1677" t="s">
        <v>847</v>
      </c>
      <c r="B1677" t="s">
        <v>3</v>
      </c>
      <c r="C1677" t="str">
        <f>_xlfn.XLOOKUP(tbl_OrderProduct[[#This Row],[ProductID]],tbl_Product[ProductID],tbl_Product[Category])</f>
        <v>Co-op</v>
      </c>
      <c r="D1677">
        <v>1</v>
      </c>
      <c r="E1677" s="3">
        <f>_xlfn.XLOOKUP(tbl_OrderProduct[[#This Row],[ProductID]],tbl_Product[ProductID],tbl_Product[ListPrice])*tbl_OrderProduct[[#This Row],[Quantity]]</f>
        <v>34.950000000000003</v>
      </c>
      <c r="F1677">
        <f>_xlfn.XLOOKUP(tbl_OrderProduct[[#This Row],[OrderID]],tbl_Order[OrderID],tbl_Order[Order Year])</f>
        <v>2019</v>
      </c>
      <c r="G1677" t="str">
        <f>_xlfn.XLOOKUP(tbl_OrderProduct[[#This Row],[OrderID]],tbl_Order[OrderID],tbl_Order[Order Month Name])</f>
        <v>Dec</v>
      </c>
      <c r="H1677" t="str">
        <f>_xlfn.XLOOKUP(tbl_OrderProduct[[#This Row],[ProductID]],tbl_Product[ProductID],tbl_Product[ProductName])</f>
        <v>Pivot Panic!</v>
      </c>
      <c r="I1677" t="str">
        <f>_xlfn.XLOOKUP(tbl_OrderProduct[[#This Row],[OrderID]],tbl_Order[OrderID],tbl_Order[CustomerID])</f>
        <v>CUST1091</v>
      </c>
    </row>
    <row r="1678" spans="1:9" x14ac:dyDescent="0.4">
      <c r="A1678" t="s">
        <v>847</v>
      </c>
      <c r="B1678" t="s">
        <v>146</v>
      </c>
      <c r="C1678" t="str">
        <f>_xlfn.XLOOKUP(tbl_OrderProduct[[#This Row],[ProductID]],tbl_Product[ProductID],tbl_Product[Category])</f>
        <v>Strategy</v>
      </c>
      <c r="D1678">
        <v>2</v>
      </c>
      <c r="E1678" s="3">
        <f>_xlfn.XLOOKUP(tbl_OrderProduct[[#This Row],[ProductID]],tbl_Product[ProductID],tbl_Product[ListPrice])*tbl_OrderProduct[[#This Row],[Quantity]]</f>
        <v>98.98</v>
      </c>
      <c r="F1678">
        <f>_xlfn.XLOOKUP(tbl_OrderProduct[[#This Row],[OrderID]],tbl_Order[OrderID],tbl_Order[Order Year])</f>
        <v>2019</v>
      </c>
      <c r="G1678" t="str">
        <f>_xlfn.XLOOKUP(tbl_OrderProduct[[#This Row],[OrderID]],tbl_Order[OrderID],tbl_Order[Order Month Name])</f>
        <v>Dec</v>
      </c>
      <c r="H1678" t="str">
        <f>_xlfn.XLOOKUP(tbl_OrderProduct[[#This Row],[ProductID]],tbl_Product[ProductID],tbl_Product[ProductName])</f>
        <v>Terraforming Tableau</v>
      </c>
      <c r="I1678" t="str">
        <f>_xlfn.XLOOKUP(tbl_OrderProduct[[#This Row],[OrderID]],tbl_Order[OrderID],tbl_Order[CustomerID])</f>
        <v>CUST1091</v>
      </c>
    </row>
    <row r="1679" spans="1:9" x14ac:dyDescent="0.4">
      <c r="A1679" t="s">
        <v>847</v>
      </c>
      <c r="B1679" t="s">
        <v>155</v>
      </c>
      <c r="C1679" t="str">
        <f>_xlfn.XLOOKUP(tbl_OrderProduct[[#This Row],[ProductID]],tbl_Product[ProductID],tbl_Product[Category])</f>
        <v>Strategy</v>
      </c>
      <c r="D1679">
        <v>1</v>
      </c>
      <c r="E1679" s="3">
        <f>_xlfn.XLOOKUP(tbl_OrderProduct[[#This Row],[ProductID]],tbl_Product[ProductID],tbl_Product[ListPrice])*tbl_OrderProduct[[#This Row],[Quantity]]</f>
        <v>27</v>
      </c>
      <c r="F1679">
        <f>_xlfn.XLOOKUP(tbl_OrderProduct[[#This Row],[OrderID]],tbl_Order[OrderID],tbl_Order[Order Year])</f>
        <v>2019</v>
      </c>
      <c r="G1679" t="str">
        <f>_xlfn.XLOOKUP(tbl_OrderProduct[[#This Row],[OrderID]],tbl_Order[OrderID],tbl_Order[Order Month Name])</f>
        <v>Dec</v>
      </c>
      <c r="H1679" t="str">
        <f>_xlfn.XLOOKUP(tbl_OrderProduct[[#This Row],[ProductID]],tbl_Product[ProductID],tbl_Product[ProductName])</f>
        <v>Depreciation Trail</v>
      </c>
      <c r="I1679" t="str">
        <f>_xlfn.XLOOKUP(tbl_OrderProduct[[#This Row],[OrderID]],tbl_Order[OrderID],tbl_Order[CustomerID])</f>
        <v>CUST1091</v>
      </c>
    </row>
    <row r="1680" spans="1:9" x14ac:dyDescent="0.4">
      <c r="A1680" t="s">
        <v>848</v>
      </c>
      <c r="B1680" t="s">
        <v>149</v>
      </c>
      <c r="C1680" t="str">
        <f>_xlfn.XLOOKUP(tbl_OrderProduct[[#This Row],[ProductID]],tbl_Product[ProductID],tbl_Product[Category])</f>
        <v>Co-op</v>
      </c>
      <c r="D1680">
        <v>3</v>
      </c>
      <c r="E1680" s="3">
        <f>_xlfn.XLOOKUP(tbl_OrderProduct[[#This Row],[ProductID]],tbl_Product[ProductID],tbl_Product[ListPrice])*tbl_OrderProduct[[#This Row],[Quantity]]</f>
        <v>62.97</v>
      </c>
      <c r="F1680">
        <f>_xlfn.XLOOKUP(tbl_OrderProduct[[#This Row],[OrderID]],tbl_Order[OrderID],tbl_Order[Order Year])</f>
        <v>2019</v>
      </c>
      <c r="G1680" t="str">
        <f>_xlfn.XLOOKUP(tbl_OrderProduct[[#This Row],[OrderID]],tbl_Order[OrderID],tbl_Order[Order Month Name])</f>
        <v>Dec</v>
      </c>
      <c r="H1680" t="str">
        <f>_xlfn.XLOOKUP(tbl_OrderProduct[[#This Row],[ProductID]],tbl_Product[ProductID],tbl_Product[ProductName])</f>
        <v>Pandemic: #REF! Outbreak</v>
      </c>
      <c r="I1680" t="str">
        <f>_xlfn.XLOOKUP(tbl_OrderProduct[[#This Row],[OrderID]],tbl_Order[OrderID],tbl_Order[CustomerID])</f>
        <v>CUST0813</v>
      </c>
    </row>
    <row r="1681" spans="1:9" x14ac:dyDescent="0.4">
      <c r="A1681" t="s">
        <v>848</v>
      </c>
      <c r="B1681" t="s">
        <v>151</v>
      </c>
      <c r="C1681" t="str">
        <f>_xlfn.XLOOKUP(tbl_OrderProduct[[#This Row],[ProductID]],tbl_Product[ProductID],tbl_Product[Category])</f>
        <v>Adventure</v>
      </c>
      <c r="D1681">
        <v>2</v>
      </c>
      <c r="E1681" s="3">
        <f>_xlfn.XLOOKUP(tbl_OrderProduct[[#This Row],[ProductID]],tbl_Product[ProductID],tbl_Product[ListPrice])*tbl_OrderProduct[[#This Row],[Quantity]]</f>
        <v>121.9</v>
      </c>
      <c r="F1681">
        <f>_xlfn.XLOOKUP(tbl_OrderProduct[[#This Row],[OrderID]],tbl_Order[OrderID],tbl_Order[Order Year])</f>
        <v>2019</v>
      </c>
      <c r="G1681" t="str">
        <f>_xlfn.XLOOKUP(tbl_OrderProduct[[#This Row],[OrderID]],tbl_Order[OrderID],tbl_Order[Order Month Name])</f>
        <v>Dec</v>
      </c>
      <c r="H1681" t="str">
        <f>_xlfn.XLOOKUP(tbl_OrderProduct[[#This Row],[ProductID]],tbl_Product[ProductID],tbl_Product[ProductName])</f>
        <v>Unmatched: Analyst's Edition</v>
      </c>
      <c r="I1681" t="str">
        <f>_xlfn.XLOOKUP(tbl_OrderProduct[[#This Row],[OrderID]],tbl_Order[OrderID],tbl_Order[CustomerID])</f>
        <v>CUST0813</v>
      </c>
    </row>
    <row r="1682" spans="1:9" x14ac:dyDescent="0.4">
      <c r="A1682" t="s">
        <v>848</v>
      </c>
      <c r="B1682" t="s">
        <v>165</v>
      </c>
      <c r="C1682" t="str">
        <f>_xlfn.XLOOKUP(tbl_OrderProduct[[#This Row],[ProductID]],tbl_Product[ProductID],tbl_Product[Category])</f>
        <v>Party</v>
      </c>
      <c r="D1682">
        <v>1</v>
      </c>
      <c r="E1682" s="3">
        <f>_xlfn.XLOOKUP(tbl_OrderProduct[[#This Row],[ProductID]],tbl_Product[ProductID],tbl_Product[ListPrice])*tbl_OrderProduct[[#This Row],[Quantity]]</f>
        <v>26.49</v>
      </c>
      <c r="F1682">
        <f>_xlfn.XLOOKUP(tbl_OrderProduct[[#This Row],[OrderID]],tbl_Order[OrderID],tbl_Order[Order Year])</f>
        <v>2019</v>
      </c>
      <c r="G1682" t="str">
        <f>_xlfn.XLOOKUP(tbl_OrderProduct[[#This Row],[OrderID]],tbl_Order[OrderID],tbl_Order[Order Month Name])</f>
        <v>Dec</v>
      </c>
      <c r="H1682" t="str">
        <f>_xlfn.XLOOKUP(tbl_OrderProduct[[#This Row],[ProductID]],tbl_Product[ProductID],tbl_Product[ProductName])</f>
        <v>Dashboard Wavelength</v>
      </c>
      <c r="I1682" t="str">
        <f>_xlfn.XLOOKUP(tbl_OrderProduct[[#This Row],[OrderID]],tbl_Order[OrderID],tbl_Order[CustomerID])</f>
        <v>CUST0813</v>
      </c>
    </row>
    <row r="1683" spans="1:9" x14ac:dyDescent="0.4">
      <c r="A1683" t="s">
        <v>849</v>
      </c>
      <c r="B1683" t="s">
        <v>142</v>
      </c>
      <c r="C1683" t="str">
        <f>_xlfn.XLOOKUP(tbl_OrderProduct[[#This Row],[ProductID]],tbl_Product[ProductID],tbl_Product[Category])</f>
        <v>Classic</v>
      </c>
      <c r="D1683">
        <v>2</v>
      </c>
      <c r="E1683" s="3">
        <f>_xlfn.XLOOKUP(tbl_OrderProduct[[#This Row],[ProductID]],tbl_Product[ProductID],tbl_Product[ListPrice])*tbl_OrderProduct[[#This Row],[Quantity]]</f>
        <v>98.98</v>
      </c>
      <c r="F1683">
        <f>_xlfn.XLOOKUP(tbl_OrderProduct[[#This Row],[OrderID]],tbl_Order[OrderID],tbl_Order[Order Year])</f>
        <v>2019</v>
      </c>
      <c r="G1683" t="str">
        <f>_xlfn.XLOOKUP(tbl_OrderProduct[[#This Row],[OrderID]],tbl_Order[OrderID],tbl_Order[Order Month Name])</f>
        <v>Dec</v>
      </c>
      <c r="H1683" t="str">
        <f>_xlfn.XLOOKUP(tbl_OrderProduct[[#This Row],[ProductID]],tbl_Product[ProductID],tbl_Product[ProductName])</f>
        <v>Don't Wake the Stakeholders</v>
      </c>
      <c r="I1683" t="str">
        <f>_xlfn.XLOOKUP(tbl_OrderProduct[[#This Row],[OrderID]],tbl_Order[OrderID],tbl_Order[CustomerID])</f>
        <v>CUST1180</v>
      </c>
    </row>
    <row r="1684" spans="1:9" x14ac:dyDescent="0.4">
      <c r="A1684" t="s">
        <v>850</v>
      </c>
      <c r="B1684" t="s">
        <v>160</v>
      </c>
      <c r="C1684" t="str">
        <f>_xlfn.XLOOKUP(tbl_OrderProduct[[#This Row],[ProductID]],tbl_Product[ProductID],tbl_Product[Category])</f>
        <v>Co-op</v>
      </c>
      <c r="D1684">
        <v>2</v>
      </c>
      <c r="E1684" s="3">
        <f>_xlfn.XLOOKUP(tbl_OrderProduct[[#This Row],[ProductID]],tbl_Product[ProductID],tbl_Product[ListPrice])*tbl_OrderProduct[[#This Row],[Quantity]]</f>
        <v>76.98</v>
      </c>
      <c r="F1684">
        <f>_xlfn.XLOOKUP(tbl_OrderProduct[[#This Row],[OrderID]],tbl_Order[OrderID],tbl_Order[Order Year])</f>
        <v>2020</v>
      </c>
      <c r="G1684" t="str">
        <f>_xlfn.XLOOKUP(tbl_OrderProduct[[#This Row],[OrderID]],tbl_Order[OrderID],tbl_Order[Order Month Name])</f>
        <v>Jan</v>
      </c>
      <c r="H1684" t="str">
        <f>_xlfn.XLOOKUP(tbl_OrderProduct[[#This Row],[ProductID]],tbl_Product[ProductID],tbl_Product[ProductName])</f>
        <v>Forbidden Functions</v>
      </c>
      <c r="I1684" t="str">
        <f>_xlfn.XLOOKUP(tbl_OrderProduct[[#This Row],[OrderID]],tbl_Order[OrderID],tbl_Order[CustomerID])</f>
        <v>CUST0301</v>
      </c>
    </row>
    <row r="1685" spans="1:9" x14ac:dyDescent="0.4">
      <c r="A1685" t="s">
        <v>851</v>
      </c>
      <c r="B1685" t="s">
        <v>162</v>
      </c>
      <c r="C1685" t="str">
        <f>_xlfn.XLOOKUP(tbl_OrderProduct[[#This Row],[ProductID]],tbl_Product[ProductID],tbl_Product[Category])</f>
        <v>Strategy</v>
      </c>
      <c r="D1685">
        <v>1</v>
      </c>
      <c r="E1685" s="3">
        <f>_xlfn.XLOOKUP(tbl_OrderProduct[[#This Row],[ProductID]],tbl_Product[ProductID],tbl_Product[ListPrice])*tbl_OrderProduct[[#This Row],[Quantity]]</f>
        <v>17.5</v>
      </c>
      <c r="F1685">
        <f>_xlfn.XLOOKUP(tbl_OrderProduct[[#This Row],[OrderID]],tbl_Order[OrderID],tbl_Order[Order Year])</f>
        <v>2020</v>
      </c>
      <c r="G1685" t="str">
        <f>_xlfn.XLOOKUP(tbl_OrderProduct[[#This Row],[OrderID]],tbl_Order[OrderID],tbl_Order[Order Month Name])</f>
        <v>Jan</v>
      </c>
      <c r="H1685" t="str">
        <f>_xlfn.XLOOKUP(tbl_OrderProduct[[#This Row],[ProductID]],tbl_Product[ProductID],tbl_Product[ProductName])</f>
        <v>Spreadsheet Legacy</v>
      </c>
      <c r="I1685" t="str">
        <f>_xlfn.XLOOKUP(tbl_OrderProduct[[#This Row],[OrderID]],tbl_Order[OrderID],tbl_Order[CustomerID])</f>
        <v>CUST0786</v>
      </c>
    </row>
    <row r="1686" spans="1:9" x14ac:dyDescent="0.4">
      <c r="A1686" t="s">
        <v>851</v>
      </c>
      <c r="B1686" t="s">
        <v>139</v>
      </c>
      <c r="C1686" t="str">
        <f>_xlfn.XLOOKUP(tbl_OrderProduct[[#This Row],[ProductID]],tbl_Product[ProductID],tbl_Product[Category])</f>
        <v>Strategy</v>
      </c>
      <c r="D1686">
        <v>1</v>
      </c>
      <c r="E1686" s="3">
        <f>_xlfn.XLOOKUP(tbl_OrderProduct[[#This Row],[ProductID]],tbl_Product[ProductID],tbl_Product[ListPrice])*tbl_OrderProduct[[#This Row],[Quantity]]</f>
        <v>54.99</v>
      </c>
      <c r="F1686">
        <f>_xlfn.XLOOKUP(tbl_OrderProduct[[#This Row],[OrderID]],tbl_Order[OrderID],tbl_Order[Order Year])</f>
        <v>2020</v>
      </c>
      <c r="G1686" t="str">
        <f>_xlfn.XLOOKUP(tbl_OrderProduct[[#This Row],[OrderID]],tbl_Order[OrderID],tbl_Order[Order Month Name])</f>
        <v>Jan</v>
      </c>
      <c r="H1686" t="str">
        <f>_xlfn.XLOOKUP(tbl_OrderProduct[[#This Row],[ProductID]],tbl_Product[ProductID],tbl_Product[ProductName])</f>
        <v>Azul: Pie Chart Edition</v>
      </c>
      <c r="I1686" t="str">
        <f>_xlfn.XLOOKUP(tbl_OrderProduct[[#This Row],[OrderID]],tbl_Order[OrderID],tbl_Order[CustomerID])</f>
        <v>CUST0786</v>
      </c>
    </row>
    <row r="1687" spans="1:9" x14ac:dyDescent="0.4">
      <c r="A1687" t="s">
        <v>851</v>
      </c>
      <c r="B1687" t="s">
        <v>153</v>
      </c>
      <c r="C1687" t="str">
        <f>_xlfn.XLOOKUP(tbl_OrderProduct[[#This Row],[ProductID]],tbl_Product[ProductID],tbl_Product[Category])</f>
        <v>Strategy</v>
      </c>
      <c r="D1687">
        <v>1</v>
      </c>
      <c r="E1687" s="3">
        <f>_xlfn.XLOOKUP(tbl_OrderProduct[[#This Row],[ProductID]],tbl_Product[ProductID],tbl_Product[ListPrice])*tbl_OrderProduct[[#This Row],[Quantity]]</f>
        <v>37.950000000000003</v>
      </c>
      <c r="F1687">
        <f>_xlfn.XLOOKUP(tbl_OrderProduct[[#This Row],[OrderID]],tbl_Order[OrderID],tbl_Order[Order Year])</f>
        <v>2020</v>
      </c>
      <c r="G1687" t="str">
        <f>_xlfn.XLOOKUP(tbl_OrderProduct[[#This Row],[OrderID]],tbl_Order[OrderID],tbl_Order[Order Month Name])</f>
        <v>Jan</v>
      </c>
      <c r="H1687" t="str">
        <f>_xlfn.XLOOKUP(tbl_OrderProduct[[#This Row],[ProductID]],tbl_Product[ProductID],tbl_Product[ProductName])</f>
        <v>Sheetstorm</v>
      </c>
      <c r="I1687" t="str">
        <f>_xlfn.XLOOKUP(tbl_OrderProduct[[#This Row],[OrderID]],tbl_Order[OrderID],tbl_Order[CustomerID])</f>
        <v>CUST0786</v>
      </c>
    </row>
    <row r="1688" spans="1:9" x14ac:dyDescent="0.4">
      <c r="A1688" t="s">
        <v>852</v>
      </c>
      <c r="B1688" t="s">
        <v>140</v>
      </c>
      <c r="C1688" t="str">
        <f>_xlfn.XLOOKUP(tbl_OrderProduct[[#This Row],[ProductID]],tbl_Product[ProductID],tbl_Product[Category])</f>
        <v>Strategy</v>
      </c>
      <c r="D1688">
        <v>1</v>
      </c>
      <c r="E1688" s="3">
        <f>_xlfn.XLOOKUP(tbl_OrderProduct[[#This Row],[ProductID]],tbl_Product[ProductID],tbl_Product[ListPrice])*tbl_OrderProduct[[#This Row],[Quantity]]</f>
        <v>63.49</v>
      </c>
      <c r="F1688">
        <f>_xlfn.XLOOKUP(tbl_OrderProduct[[#This Row],[OrderID]],tbl_Order[OrderID],tbl_Order[Order Year])</f>
        <v>2020</v>
      </c>
      <c r="G1688" t="str">
        <f>_xlfn.XLOOKUP(tbl_OrderProduct[[#This Row],[OrderID]],tbl_Order[OrderID],tbl_Order[Order Month Name])</f>
        <v>Jan</v>
      </c>
      <c r="H1688" t="str">
        <f>_xlfn.XLOOKUP(tbl_OrderProduct[[#This Row],[ProductID]],tbl_Product[ProductID],tbl_Product[ProductName])</f>
        <v>The Castles of Mad King Lambda</v>
      </c>
      <c r="I1688" t="str">
        <f>_xlfn.XLOOKUP(tbl_OrderProduct[[#This Row],[OrderID]],tbl_Order[OrderID],tbl_Order[CustomerID])</f>
        <v>CUST0944</v>
      </c>
    </row>
    <row r="1689" spans="1:9" x14ac:dyDescent="0.4">
      <c r="A1689" t="s">
        <v>853</v>
      </c>
      <c r="B1689" t="s">
        <v>145</v>
      </c>
      <c r="C1689" t="str">
        <f>_xlfn.XLOOKUP(tbl_OrderProduct[[#This Row],[ProductID]],tbl_Product[ProductID],tbl_Product[Category])</f>
        <v>Adventure</v>
      </c>
      <c r="D1689">
        <v>1</v>
      </c>
      <c r="E1689" s="3">
        <f>_xlfn.XLOOKUP(tbl_OrderProduct[[#This Row],[ProductID]],tbl_Product[ProductID],tbl_Product[ListPrice])*tbl_OrderProduct[[#This Row],[Quantity]]</f>
        <v>40.5</v>
      </c>
      <c r="F1689">
        <f>_xlfn.XLOOKUP(tbl_OrderProduct[[#This Row],[OrderID]],tbl_Order[OrderID],tbl_Order[Order Year])</f>
        <v>2020</v>
      </c>
      <c r="G1689" t="str">
        <f>_xlfn.XLOOKUP(tbl_OrderProduct[[#This Row],[OrderID]],tbl_Order[OrderID],tbl_Order[Order Month Name])</f>
        <v>Jan</v>
      </c>
      <c r="H1689" t="str">
        <f>_xlfn.XLOOKUP(tbl_OrderProduct[[#This Row],[ProductID]],tbl_Product[ProductID],tbl_Product[ProductName])</f>
        <v>Audit Call of Cthulhu</v>
      </c>
      <c r="I1689" t="str">
        <f>_xlfn.XLOOKUP(tbl_OrderProduct[[#This Row],[OrderID]],tbl_Order[OrderID],tbl_Order[CustomerID])</f>
        <v>CUST1100</v>
      </c>
    </row>
    <row r="1690" spans="1:9" x14ac:dyDescent="0.4">
      <c r="A1690" t="s">
        <v>853</v>
      </c>
      <c r="B1690" t="s">
        <v>161</v>
      </c>
      <c r="C1690" t="str">
        <f>_xlfn.XLOOKUP(tbl_OrderProduct[[#This Row],[ProductID]],tbl_Product[ProductID],tbl_Product[Category])</f>
        <v>Strategy</v>
      </c>
      <c r="D1690">
        <v>2</v>
      </c>
      <c r="E1690" s="3">
        <f>_xlfn.XLOOKUP(tbl_OrderProduct[[#This Row],[ProductID]],tbl_Product[ProductID],tbl_Product[ListPrice])*tbl_OrderProduct[[#This Row],[Quantity]]</f>
        <v>111.9</v>
      </c>
      <c r="F1690">
        <f>_xlfn.XLOOKUP(tbl_OrderProduct[[#This Row],[OrderID]],tbl_Order[OrderID],tbl_Order[Order Year])</f>
        <v>2020</v>
      </c>
      <c r="G1690" t="str">
        <f>_xlfn.XLOOKUP(tbl_OrderProduct[[#This Row],[OrderID]],tbl_Order[OrderID],tbl_Order[Order Month Name])</f>
        <v>Jan</v>
      </c>
      <c r="H1690" t="str">
        <f>_xlfn.XLOOKUP(tbl_OrderProduct[[#This Row],[ProductID]],tbl_Product[ProductID],tbl_Product[ProductName])</f>
        <v>The Quacks of Quarterburg</v>
      </c>
      <c r="I1690" t="str">
        <f>_xlfn.XLOOKUP(tbl_OrderProduct[[#This Row],[OrderID]],tbl_Order[OrderID],tbl_Order[CustomerID])</f>
        <v>CUST1100</v>
      </c>
    </row>
    <row r="1691" spans="1:9" x14ac:dyDescent="0.4">
      <c r="A1691" t="s">
        <v>854</v>
      </c>
      <c r="B1691" t="s">
        <v>7</v>
      </c>
      <c r="C1691" t="str">
        <f>_xlfn.XLOOKUP(tbl_OrderProduct[[#This Row],[ProductID]],tbl_Product[ProductID],tbl_Product[Category])</f>
        <v>Strategy</v>
      </c>
      <c r="D1691">
        <v>1</v>
      </c>
      <c r="E1691" s="3">
        <f>_xlfn.XLOOKUP(tbl_OrderProduct[[#This Row],[ProductID]],tbl_Product[ProductID],tbl_Product[ListPrice])*tbl_OrderProduct[[#This Row],[Quantity]]</f>
        <v>53</v>
      </c>
      <c r="F1691">
        <f>_xlfn.XLOOKUP(tbl_OrderProduct[[#This Row],[OrderID]],tbl_Order[OrderID],tbl_Order[Order Year])</f>
        <v>2020</v>
      </c>
      <c r="G1691" t="str">
        <f>_xlfn.XLOOKUP(tbl_OrderProduct[[#This Row],[OrderID]],tbl_Order[OrderID],tbl_Order[Order Month Name])</f>
        <v>Jan</v>
      </c>
      <c r="H1691" t="str">
        <f>_xlfn.XLOOKUP(tbl_OrderProduct[[#This Row],[ProductID]],tbl_Product[ProductID],tbl_Product[ProductName])</f>
        <v>Evercell</v>
      </c>
      <c r="I1691" t="str">
        <f>_xlfn.XLOOKUP(tbl_OrderProduct[[#This Row],[OrderID]],tbl_Order[OrderID],tbl_Order[CustomerID])</f>
        <v>CUST1099</v>
      </c>
    </row>
    <row r="1692" spans="1:9" x14ac:dyDescent="0.4">
      <c r="A1692" t="s">
        <v>855</v>
      </c>
      <c r="B1692" t="s">
        <v>163</v>
      </c>
      <c r="C1692" t="str">
        <f>_xlfn.XLOOKUP(tbl_OrderProduct[[#This Row],[ProductID]],tbl_Product[ProductID],tbl_Product[Category])</f>
        <v>Party</v>
      </c>
      <c r="D1692">
        <v>1</v>
      </c>
      <c r="E1692" s="3">
        <f>_xlfn.XLOOKUP(tbl_OrderProduct[[#This Row],[ProductID]],tbl_Product[ProductID],tbl_Product[ListPrice])*tbl_OrderProduct[[#This Row],[Quantity]]</f>
        <v>38</v>
      </c>
      <c r="F1692">
        <f>_xlfn.XLOOKUP(tbl_OrderProduct[[#This Row],[OrderID]],tbl_Order[OrderID],tbl_Order[Order Year])</f>
        <v>2020</v>
      </c>
      <c r="G1692" t="str">
        <f>_xlfn.XLOOKUP(tbl_OrderProduct[[#This Row],[OrderID]],tbl_Order[OrderID],tbl_Order[Order Month Name])</f>
        <v>Jan</v>
      </c>
      <c r="H1692" t="str">
        <f>_xlfn.XLOOKUP(tbl_OrderProduct[[#This Row],[ProductID]],tbl_Product[ProductID],tbl_Product[ProductName])</f>
        <v>Charts Against Humanity</v>
      </c>
      <c r="I1692" t="str">
        <f>_xlfn.XLOOKUP(tbl_OrderProduct[[#This Row],[OrderID]],tbl_Order[OrderID],tbl_Order[CustomerID])</f>
        <v>CUST1016</v>
      </c>
    </row>
    <row r="1693" spans="1:9" x14ac:dyDescent="0.4">
      <c r="A1693" t="s">
        <v>855</v>
      </c>
      <c r="B1693" t="s">
        <v>146</v>
      </c>
      <c r="C1693" t="str">
        <f>_xlfn.XLOOKUP(tbl_OrderProduct[[#This Row],[ProductID]],tbl_Product[ProductID],tbl_Product[Category])</f>
        <v>Strategy</v>
      </c>
      <c r="D1693">
        <v>1</v>
      </c>
      <c r="E1693" s="3">
        <f>_xlfn.XLOOKUP(tbl_OrderProduct[[#This Row],[ProductID]],tbl_Product[ProductID],tbl_Product[ListPrice])*tbl_OrderProduct[[#This Row],[Quantity]]</f>
        <v>49.49</v>
      </c>
      <c r="F1693">
        <f>_xlfn.XLOOKUP(tbl_OrderProduct[[#This Row],[OrderID]],tbl_Order[OrderID],tbl_Order[Order Year])</f>
        <v>2020</v>
      </c>
      <c r="G1693" t="str">
        <f>_xlfn.XLOOKUP(tbl_OrderProduct[[#This Row],[OrderID]],tbl_Order[OrderID],tbl_Order[Order Month Name])</f>
        <v>Jan</v>
      </c>
      <c r="H1693" t="str">
        <f>_xlfn.XLOOKUP(tbl_OrderProduct[[#This Row],[ProductID]],tbl_Product[ProductID],tbl_Product[ProductName])</f>
        <v>Terraforming Tableau</v>
      </c>
      <c r="I1693" t="str">
        <f>_xlfn.XLOOKUP(tbl_OrderProduct[[#This Row],[OrderID]],tbl_Order[OrderID],tbl_Order[CustomerID])</f>
        <v>CUST1016</v>
      </c>
    </row>
    <row r="1694" spans="1:9" x14ac:dyDescent="0.4">
      <c r="A1694" t="s">
        <v>855</v>
      </c>
      <c r="B1694" t="s">
        <v>130</v>
      </c>
      <c r="C1694" t="str">
        <f>_xlfn.XLOOKUP(tbl_OrderProduct[[#This Row],[ProductID]],tbl_Product[ProductID],tbl_Product[Category])</f>
        <v>Strategy</v>
      </c>
      <c r="D1694">
        <v>1</v>
      </c>
      <c r="E1694" s="3">
        <f>_xlfn.XLOOKUP(tbl_OrderProduct[[#This Row],[ProductID]],tbl_Product[ProductID],tbl_Product[ListPrice])*tbl_OrderProduct[[#This Row],[Quantity]]</f>
        <v>15.5</v>
      </c>
      <c r="F1694">
        <f>_xlfn.XLOOKUP(tbl_OrderProduct[[#This Row],[OrderID]],tbl_Order[OrderID],tbl_Order[Order Year])</f>
        <v>2020</v>
      </c>
      <c r="G1694" t="str">
        <f>_xlfn.XLOOKUP(tbl_OrderProduct[[#This Row],[OrderID]],tbl_Order[OrderID],tbl_Order[Order Month Name])</f>
        <v>Jan</v>
      </c>
      <c r="H1694" t="str">
        <f>_xlfn.XLOOKUP(tbl_OrderProduct[[#This Row],[ProductID]],tbl_Product[ProductID],tbl_Product[ProductName])</f>
        <v>Brass: Budget</v>
      </c>
      <c r="I1694" t="str">
        <f>_xlfn.XLOOKUP(tbl_OrderProduct[[#This Row],[OrderID]],tbl_Order[OrderID],tbl_Order[CustomerID])</f>
        <v>CUST1016</v>
      </c>
    </row>
    <row r="1695" spans="1:9" x14ac:dyDescent="0.4">
      <c r="A1695" t="s">
        <v>855</v>
      </c>
      <c r="B1695" t="s">
        <v>129</v>
      </c>
      <c r="C1695" t="str">
        <f>_xlfn.XLOOKUP(tbl_OrderProduct[[#This Row],[ProductID]],tbl_Product[ProductID],tbl_Product[Category])</f>
        <v>Party</v>
      </c>
      <c r="D1695">
        <v>1</v>
      </c>
      <c r="E1695" s="3">
        <f>_xlfn.XLOOKUP(tbl_OrderProduct[[#This Row],[ProductID]],tbl_Product[ProductID],tbl_Product[ListPrice])*tbl_OrderProduct[[#This Row],[Quantity]]</f>
        <v>49.49</v>
      </c>
      <c r="F1695">
        <f>_xlfn.XLOOKUP(tbl_OrderProduct[[#This Row],[OrderID]],tbl_Order[OrderID],tbl_Order[Order Year])</f>
        <v>2020</v>
      </c>
      <c r="G1695" t="str">
        <f>_xlfn.XLOOKUP(tbl_OrderProduct[[#This Row],[OrderID]],tbl_Order[OrderID],tbl_Order[Order Month Name])</f>
        <v>Jan</v>
      </c>
      <c r="H1695" t="str">
        <f>_xlfn.XLOOKUP(tbl_OrderProduct[[#This Row],[ProductID]],tbl_Product[ProductID],tbl_Product[ProductName])</f>
        <v>Fieldnames</v>
      </c>
      <c r="I1695" t="str">
        <f>_xlfn.XLOOKUP(tbl_OrderProduct[[#This Row],[OrderID]],tbl_Order[OrderID],tbl_Order[CustomerID])</f>
        <v>CUST1016</v>
      </c>
    </row>
    <row r="1696" spans="1:9" x14ac:dyDescent="0.4">
      <c r="A1696" t="s">
        <v>856</v>
      </c>
      <c r="B1696" t="s">
        <v>6</v>
      </c>
      <c r="C1696" t="str">
        <f>_xlfn.XLOOKUP(tbl_OrderProduct[[#This Row],[ProductID]],tbl_Product[ProductID],tbl_Product[Category])</f>
        <v>Adventure</v>
      </c>
      <c r="D1696">
        <v>2</v>
      </c>
      <c r="E1696" s="3">
        <f>_xlfn.XLOOKUP(tbl_OrderProduct[[#This Row],[ProductID]],tbl_Product[ProductID],tbl_Product[ListPrice])*tbl_OrderProduct[[#This Row],[Quantity]]</f>
        <v>34</v>
      </c>
      <c r="F1696">
        <f>_xlfn.XLOOKUP(tbl_OrderProduct[[#This Row],[OrderID]],tbl_Order[OrderID],tbl_Order[Order Year])</f>
        <v>2020</v>
      </c>
      <c r="G1696" t="str">
        <f>_xlfn.XLOOKUP(tbl_OrderProduct[[#This Row],[OrderID]],tbl_Order[OrderID],tbl_Order[Order Month Name])</f>
        <v>Jan</v>
      </c>
      <c r="H1696" t="str">
        <f>_xlfn.XLOOKUP(tbl_OrderProduct[[#This Row],[ProductID]],tbl_Product[ProductID],tbl_Product[ProductName])</f>
        <v>Pivot &amp; Paper</v>
      </c>
      <c r="I1696" t="str">
        <f>_xlfn.XLOOKUP(tbl_OrderProduct[[#This Row],[OrderID]],tbl_Order[OrderID],tbl_Order[CustomerID])</f>
        <v>CUST1058</v>
      </c>
    </row>
    <row r="1697" spans="1:9" x14ac:dyDescent="0.4">
      <c r="A1697" t="s">
        <v>857</v>
      </c>
      <c r="B1697" t="s">
        <v>164</v>
      </c>
      <c r="C1697" t="str">
        <f>_xlfn.XLOOKUP(tbl_OrderProduct[[#This Row],[ProductID]],tbl_Product[ProductID],tbl_Product[Category])</f>
        <v>Strategy</v>
      </c>
      <c r="D1697">
        <v>1</v>
      </c>
      <c r="E1697" s="3">
        <f>_xlfn.XLOOKUP(tbl_OrderProduct[[#This Row],[ProductID]],tbl_Product[ProductID],tbl_Product[ListPrice])*tbl_OrderProduct[[#This Row],[Quantity]]</f>
        <v>29</v>
      </c>
      <c r="F1697">
        <f>_xlfn.XLOOKUP(tbl_OrderProduct[[#This Row],[OrderID]],tbl_Order[OrderID],tbl_Order[Order Year])</f>
        <v>2020</v>
      </c>
      <c r="G1697" t="str">
        <f>_xlfn.XLOOKUP(tbl_OrderProduct[[#This Row],[OrderID]],tbl_Order[OrderID],tbl_Order[Order Month Name])</f>
        <v>Jan</v>
      </c>
      <c r="H1697" t="str">
        <f>_xlfn.XLOOKUP(tbl_OrderProduct[[#This Row],[ProductID]],tbl_Product[ProductID],tbl_Product[ProductName])</f>
        <v>Great Western Lookup</v>
      </c>
      <c r="I1697" t="str">
        <f>_xlfn.XLOOKUP(tbl_OrderProduct[[#This Row],[OrderID]],tbl_Order[OrderID],tbl_Order[CustomerID])</f>
        <v>CUST0991</v>
      </c>
    </row>
    <row r="1698" spans="1:9" x14ac:dyDescent="0.4">
      <c r="A1698" t="s">
        <v>858</v>
      </c>
      <c r="B1698" t="s">
        <v>153</v>
      </c>
      <c r="C1698" t="str">
        <f>_xlfn.XLOOKUP(tbl_OrderProduct[[#This Row],[ProductID]],tbl_Product[ProductID],tbl_Product[Category])</f>
        <v>Strategy</v>
      </c>
      <c r="D1698">
        <v>1</v>
      </c>
      <c r="E1698" s="3">
        <f>_xlfn.XLOOKUP(tbl_OrderProduct[[#This Row],[ProductID]],tbl_Product[ProductID],tbl_Product[ListPrice])*tbl_OrderProduct[[#This Row],[Quantity]]</f>
        <v>37.950000000000003</v>
      </c>
      <c r="F1698">
        <f>_xlfn.XLOOKUP(tbl_OrderProduct[[#This Row],[OrderID]],tbl_Order[OrderID],tbl_Order[Order Year])</f>
        <v>2020</v>
      </c>
      <c r="G1698" t="str">
        <f>_xlfn.XLOOKUP(tbl_OrderProduct[[#This Row],[OrderID]],tbl_Order[OrderID],tbl_Order[Order Month Name])</f>
        <v>Jan</v>
      </c>
      <c r="H1698" t="str">
        <f>_xlfn.XLOOKUP(tbl_OrderProduct[[#This Row],[ProductID]],tbl_Product[ProductID],tbl_Product[ProductName])</f>
        <v>Sheetstorm</v>
      </c>
      <c r="I1698" t="str">
        <f>_xlfn.XLOOKUP(tbl_OrderProduct[[#This Row],[OrderID]],tbl_Order[OrderID],tbl_Order[CustomerID])</f>
        <v>CUST0963</v>
      </c>
    </row>
    <row r="1699" spans="1:9" x14ac:dyDescent="0.4">
      <c r="A1699" t="s">
        <v>859</v>
      </c>
      <c r="B1699" t="s">
        <v>11</v>
      </c>
      <c r="C1699" t="str">
        <f>_xlfn.XLOOKUP(tbl_OrderProduct[[#This Row],[ProductID]],tbl_Product[ProductID],tbl_Product[Category])</f>
        <v>Adventure</v>
      </c>
      <c r="D1699">
        <v>1</v>
      </c>
      <c r="E1699" s="3">
        <f>_xlfn.XLOOKUP(tbl_OrderProduct[[#This Row],[ProductID]],tbl_Product[ProductID],tbl_Product[ListPrice])*tbl_OrderProduct[[#This Row],[Quantity]]</f>
        <v>19.95</v>
      </c>
      <c r="F1699">
        <f>_xlfn.XLOOKUP(tbl_OrderProduct[[#This Row],[OrderID]],tbl_Order[OrderID],tbl_Order[Order Year])</f>
        <v>2020</v>
      </c>
      <c r="G1699" t="str">
        <f>_xlfn.XLOOKUP(tbl_OrderProduct[[#This Row],[OrderID]],tbl_Order[OrderID],tbl_Order[Order Month Name])</f>
        <v>Jan</v>
      </c>
      <c r="H1699" t="str">
        <f>_xlfn.XLOOKUP(tbl_OrderProduct[[#This Row],[ProductID]],tbl_Product[ProductID],tbl_Product[ProductName])</f>
        <v>Dungeons &amp; Datasets</v>
      </c>
      <c r="I1699" t="str">
        <f>_xlfn.XLOOKUP(tbl_OrderProduct[[#This Row],[OrderID]],tbl_Order[OrderID],tbl_Order[CustomerID])</f>
        <v>CUST1295</v>
      </c>
    </row>
    <row r="1700" spans="1:9" x14ac:dyDescent="0.4">
      <c r="A1700" t="s">
        <v>859</v>
      </c>
      <c r="B1700" t="s">
        <v>134</v>
      </c>
      <c r="C1700" t="str">
        <f>_xlfn.XLOOKUP(tbl_OrderProduct[[#This Row],[ProductID]],tbl_Product[ProductID],tbl_Product[Category])</f>
        <v>Co-op</v>
      </c>
      <c r="D1700">
        <v>1</v>
      </c>
      <c r="E1700" s="3">
        <f>_xlfn.XLOOKUP(tbl_OrderProduct[[#This Row],[ProductID]],tbl_Product[ProductID],tbl_Product[ListPrice])*tbl_OrderProduct[[#This Row],[Quantity]]</f>
        <v>33.5</v>
      </c>
      <c r="F1700">
        <f>_xlfn.XLOOKUP(tbl_OrderProduct[[#This Row],[OrderID]],tbl_Order[OrderID],tbl_Order[Order Year])</f>
        <v>2020</v>
      </c>
      <c r="G1700" t="str">
        <f>_xlfn.XLOOKUP(tbl_OrderProduct[[#This Row],[OrderID]],tbl_Order[OrderID],tbl_Order[Order Month Name])</f>
        <v>Jan</v>
      </c>
      <c r="H1700" t="str">
        <f>_xlfn.XLOOKUP(tbl_OrderProduct[[#This Row],[ProductID]],tbl_Product[ProductID],tbl_Product[ProductName])</f>
        <v>The Spill: Data Breach</v>
      </c>
      <c r="I1700" t="str">
        <f>_xlfn.XLOOKUP(tbl_OrderProduct[[#This Row],[OrderID]],tbl_Order[OrderID],tbl_Order[CustomerID])</f>
        <v>CUST1295</v>
      </c>
    </row>
    <row r="1701" spans="1:9" x14ac:dyDescent="0.4">
      <c r="A1701" t="s">
        <v>860</v>
      </c>
      <c r="B1701" t="s">
        <v>145</v>
      </c>
      <c r="C1701" t="str">
        <f>_xlfn.XLOOKUP(tbl_OrderProduct[[#This Row],[ProductID]],tbl_Product[ProductID],tbl_Product[Category])</f>
        <v>Adventure</v>
      </c>
      <c r="D1701">
        <v>1</v>
      </c>
      <c r="E1701" s="3">
        <f>_xlfn.XLOOKUP(tbl_OrderProduct[[#This Row],[ProductID]],tbl_Product[ProductID],tbl_Product[ListPrice])*tbl_OrderProduct[[#This Row],[Quantity]]</f>
        <v>40.5</v>
      </c>
      <c r="F1701">
        <f>_xlfn.XLOOKUP(tbl_OrderProduct[[#This Row],[OrderID]],tbl_Order[OrderID],tbl_Order[Order Year])</f>
        <v>2020</v>
      </c>
      <c r="G1701" t="str">
        <f>_xlfn.XLOOKUP(tbl_OrderProduct[[#This Row],[OrderID]],tbl_Order[OrderID],tbl_Order[Order Month Name])</f>
        <v>Jan</v>
      </c>
      <c r="H1701" t="str">
        <f>_xlfn.XLOOKUP(tbl_OrderProduct[[#This Row],[ProductID]],tbl_Product[ProductID],tbl_Product[ProductName])</f>
        <v>Audit Call of Cthulhu</v>
      </c>
      <c r="I1701" t="str">
        <f>_xlfn.XLOOKUP(tbl_OrderProduct[[#This Row],[OrderID]],tbl_Order[OrderID],tbl_Order[CustomerID])</f>
        <v>CUST1294</v>
      </c>
    </row>
    <row r="1702" spans="1:9" x14ac:dyDescent="0.4">
      <c r="A1702" t="s">
        <v>861</v>
      </c>
      <c r="B1702" t="s">
        <v>136</v>
      </c>
      <c r="C1702" t="str">
        <f>_xlfn.XLOOKUP(tbl_OrderProduct[[#This Row],[ProductID]],tbl_Product[ProductID],tbl_Product[Category])</f>
        <v>Party</v>
      </c>
      <c r="D1702">
        <v>1</v>
      </c>
      <c r="E1702" s="3">
        <f>_xlfn.XLOOKUP(tbl_OrderProduct[[#This Row],[ProductID]],tbl_Product[ProductID],tbl_Product[ListPrice])*tbl_OrderProduct[[#This Row],[Quantity]]</f>
        <v>33</v>
      </c>
      <c r="F1702">
        <f>_xlfn.XLOOKUP(tbl_OrderProduct[[#This Row],[OrderID]],tbl_Order[OrderID],tbl_Order[Order Year])</f>
        <v>2020</v>
      </c>
      <c r="G1702" t="str">
        <f>_xlfn.XLOOKUP(tbl_OrderProduct[[#This Row],[OrderID]],tbl_Order[OrderID],tbl_Order[Order Month Name])</f>
        <v>Jan</v>
      </c>
      <c r="H1702" t="str">
        <f>_xlfn.XLOOKUP(tbl_OrderProduct[[#This Row],[ProductID]],tbl_Product[ProductID],tbl_Product[ProductName])</f>
        <v>Don't Split the Data</v>
      </c>
      <c r="I1702" t="str">
        <f>_xlfn.XLOOKUP(tbl_OrderProduct[[#This Row],[OrderID]],tbl_Order[OrderID],tbl_Order[CustomerID])</f>
        <v>CUST0500</v>
      </c>
    </row>
    <row r="1703" spans="1:9" x14ac:dyDescent="0.4">
      <c r="A1703" t="s">
        <v>861</v>
      </c>
      <c r="B1703" t="s">
        <v>146</v>
      </c>
      <c r="C1703" t="str">
        <f>_xlfn.XLOOKUP(tbl_OrderProduct[[#This Row],[ProductID]],tbl_Product[ProductID],tbl_Product[Category])</f>
        <v>Strategy</v>
      </c>
      <c r="D1703">
        <v>2</v>
      </c>
      <c r="E1703" s="3">
        <f>_xlfn.XLOOKUP(tbl_OrderProduct[[#This Row],[ProductID]],tbl_Product[ProductID],tbl_Product[ListPrice])*tbl_OrderProduct[[#This Row],[Quantity]]</f>
        <v>98.98</v>
      </c>
      <c r="F1703">
        <f>_xlfn.XLOOKUP(tbl_OrderProduct[[#This Row],[OrderID]],tbl_Order[OrderID],tbl_Order[Order Year])</f>
        <v>2020</v>
      </c>
      <c r="G1703" t="str">
        <f>_xlfn.XLOOKUP(tbl_OrderProduct[[#This Row],[OrderID]],tbl_Order[OrderID],tbl_Order[Order Month Name])</f>
        <v>Jan</v>
      </c>
      <c r="H1703" t="str">
        <f>_xlfn.XLOOKUP(tbl_OrderProduct[[#This Row],[ProductID]],tbl_Product[ProductID],tbl_Product[ProductName])</f>
        <v>Terraforming Tableau</v>
      </c>
      <c r="I1703" t="str">
        <f>_xlfn.XLOOKUP(tbl_OrderProduct[[#This Row],[OrderID]],tbl_Order[OrderID],tbl_Order[CustomerID])</f>
        <v>CUST0500</v>
      </c>
    </row>
    <row r="1704" spans="1:9" x14ac:dyDescent="0.4">
      <c r="A1704" t="s">
        <v>862</v>
      </c>
      <c r="B1704" t="s">
        <v>138</v>
      </c>
      <c r="C1704" t="str">
        <f>_xlfn.XLOOKUP(tbl_OrderProduct[[#This Row],[ProductID]],tbl_Product[ProductID],tbl_Product[Category])</f>
        <v>Classic</v>
      </c>
      <c r="D1704">
        <v>1</v>
      </c>
      <c r="E1704" s="3">
        <f>_xlfn.XLOOKUP(tbl_OrderProduct[[#This Row],[ProductID]],tbl_Product[ProductID],tbl_Product[ListPrice])*tbl_OrderProduct[[#This Row],[Quantity]]</f>
        <v>62</v>
      </c>
      <c r="F1704">
        <f>_xlfn.XLOOKUP(tbl_OrderProduct[[#This Row],[OrderID]],tbl_Order[OrderID],tbl_Order[Order Year])</f>
        <v>2020</v>
      </c>
      <c r="G1704" t="str">
        <f>_xlfn.XLOOKUP(tbl_OrderProduct[[#This Row],[OrderID]],tbl_Order[OrderID],tbl_Order[Order Month Name])</f>
        <v>Jan</v>
      </c>
      <c r="H1704" t="str">
        <f>_xlfn.XLOOKUP(tbl_OrderProduct[[#This Row],[ProductID]],tbl_Product[ProductID],tbl_Product[ProductName])</f>
        <v>YahtSheets</v>
      </c>
      <c r="I1704" t="str">
        <f>_xlfn.XLOOKUP(tbl_OrderProduct[[#This Row],[OrderID]],tbl_Order[OrderID],tbl_Order[CustomerID])</f>
        <v>CUST0573</v>
      </c>
    </row>
    <row r="1705" spans="1:9" x14ac:dyDescent="0.4">
      <c r="A1705" t="s">
        <v>862</v>
      </c>
      <c r="B1705" t="s">
        <v>8</v>
      </c>
      <c r="C1705" t="str">
        <f>_xlfn.XLOOKUP(tbl_OrderProduct[[#This Row],[ProductID]],tbl_Product[ProductID],tbl_Product[Category])</f>
        <v>Adventure</v>
      </c>
      <c r="D1705">
        <v>2</v>
      </c>
      <c r="E1705" s="3">
        <f>_xlfn.XLOOKUP(tbl_OrderProduct[[#This Row],[ProductID]],tbl_Product[ProductID],tbl_Product[ListPrice])*tbl_OrderProduct[[#This Row],[Quantity]]</f>
        <v>109</v>
      </c>
      <c r="F1705">
        <f>_xlfn.XLOOKUP(tbl_OrderProduct[[#This Row],[OrderID]],tbl_Order[OrderID],tbl_Order[Order Year])</f>
        <v>2020</v>
      </c>
      <c r="G1705" t="str">
        <f>_xlfn.XLOOKUP(tbl_OrderProduct[[#This Row],[OrderID]],tbl_Order[OrderID],tbl_Order[Order Month Name])</f>
        <v>Jan</v>
      </c>
      <c r="H1705" t="str">
        <f>_xlfn.XLOOKUP(tbl_OrderProduct[[#This Row],[ProductID]],tbl_Product[ProductID],tbl_Product[ProductName])</f>
        <v>Spreadsheets &amp; Sidequests</v>
      </c>
      <c r="I1705" t="str">
        <f>_xlfn.XLOOKUP(tbl_OrderProduct[[#This Row],[OrderID]],tbl_Order[OrderID],tbl_Order[CustomerID])</f>
        <v>CUST0573</v>
      </c>
    </row>
    <row r="1706" spans="1:9" x14ac:dyDescent="0.4">
      <c r="A1706" t="s">
        <v>863</v>
      </c>
      <c r="B1706" t="s">
        <v>149</v>
      </c>
      <c r="C1706" t="str">
        <f>_xlfn.XLOOKUP(tbl_OrderProduct[[#This Row],[ProductID]],tbl_Product[ProductID],tbl_Product[Category])</f>
        <v>Co-op</v>
      </c>
      <c r="D1706">
        <v>1</v>
      </c>
      <c r="E1706" s="3">
        <f>_xlfn.XLOOKUP(tbl_OrderProduct[[#This Row],[ProductID]],tbl_Product[ProductID],tbl_Product[ListPrice])*tbl_OrderProduct[[#This Row],[Quantity]]</f>
        <v>20.99</v>
      </c>
      <c r="F1706">
        <f>_xlfn.XLOOKUP(tbl_OrderProduct[[#This Row],[OrderID]],tbl_Order[OrderID],tbl_Order[Order Year])</f>
        <v>2020</v>
      </c>
      <c r="G1706" t="str">
        <f>_xlfn.XLOOKUP(tbl_OrderProduct[[#This Row],[OrderID]],tbl_Order[OrderID],tbl_Order[Order Month Name])</f>
        <v>Jan</v>
      </c>
      <c r="H1706" t="str">
        <f>_xlfn.XLOOKUP(tbl_OrderProduct[[#This Row],[ProductID]],tbl_Product[ProductID],tbl_Product[ProductName])</f>
        <v>Pandemic: #REF! Outbreak</v>
      </c>
      <c r="I1706" t="str">
        <f>_xlfn.XLOOKUP(tbl_OrderProduct[[#This Row],[OrderID]],tbl_Order[OrderID],tbl_Order[CustomerID])</f>
        <v>CUST0213</v>
      </c>
    </row>
    <row r="1707" spans="1:9" x14ac:dyDescent="0.4">
      <c r="A1707" t="s">
        <v>863</v>
      </c>
      <c r="B1707" t="s">
        <v>11</v>
      </c>
      <c r="C1707" t="str">
        <f>_xlfn.XLOOKUP(tbl_OrderProduct[[#This Row],[ProductID]],tbl_Product[ProductID],tbl_Product[Category])</f>
        <v>Adventure</v>
      </c>
      <c r="D1707">
        <v>2</v>
      </c>
      <c r="E1707" s="3">
        <f>_xlfn.XLOOKUP(tbl_OrderProduct[[#This Row],[ProductID]],tbl_Product[ProductID],tbl_Product[ListPrice])*tbl_OrderProduct[[#This Row],[Quantity]]</f>
        <v>39.9</v>
      </c>
      <c r="F1707">
        <f>_xlfn.XLOOKUP(tbl_OrderProduct[[#This Row],[OrderID]],tbl_Order[OrderID],tbl_Order[Order Year])</f>
        <v>2020</v>
      </c>
      <c r="G1707" t="str">
        <f>_xlfn.XLOOKUP(tbl_OrderProduct[[#This Row],[OrderID]],tbl_Order[OrderID],tbl_Order[Order Month Name])</f>
        <v>Jan</v>
      </c>
      <c r="H1707" t="str">
        <f>_xlfn.XLOOKUP(tbl_OrderProduct[[#This Row],[ProductID]],tbl_Product[ProductID],tbl_Product[ProductName])</f>
        <v>Dungeons &amp; Datasets</v>
      </c>
      <c r="I1707" t="str">
        <f>_xlfn.XLOOKUP(tbl_OrderProduct[[#This Row],[OrderID]],tbl_Order[OrderID],tbl_Order[CustomerID])</f>
        <v>CUST0213</v>
      </c>
    </row>
    <row r="1708" spans="1:9" x14ac:dyDescent="0.4">
      <c r="A1708" t="s">
        <v>863</v>
      </c>
      <c r="B1708" t="s">
        <v>143</v>
      </c>
      <c r="C1708" t="str">
        <f>_xlfn.XLOOKUP(tbl_OrderProduct[[#This Row],[ProductID]],tbl_Product[ProductID],tbl_Product[Category])</f>
        <v>Party</v>
      </c>
      <c r="D1708">
        <v>2</v>
      </c>
      <c r="E1708" s="3">
        <f>_xlfn.XLOOKUP(tbl_OrderProduct[[#This Row],[ProductID]],tbl_Product[ProductID],tbl_Product[ListPrice])*tbl_OrderProduct[[#This Row],[Quantity]]</f>
        <v>43.9</v>
      </c>
      <c r="F1708">
        <f>_xlfn.XLOOKUP(tbl_OrderProduct[[#This Row],[OrderID]],tbl_Order[OrderID],tbl_Order[Order Year])</f>
        <v>2020</v>
      </c>
      <c r="G1708" t="str">
        <f>_xlfn.XLOOKUP(tbl_OrderProduct[[#This Row],[OrderID]],tbl_Order[OrderID],tbl_Order[Order Month Name])</f>
        <v>Jan</v>
      </c>
      <c r="H1708" t="str">
        <f>_xlfn.XLOOKUP(tbl_OrderProduct[[#This Row],[ProductID]],tbl_Product[ProductID],tbl_Product[ProductName])</f>
        <v>Sheets of Nottingham</v>
      </c>
      <c r="I1708" t="str">
        <f>_xlfn.XLOOKUP(tbl_OrderProduct[[#This Row],[OrderID]],tbl_Order[OrderID],tbl_Order[CustomerID])</f>
        <v>CUST0213</v>
      </c>
    </row>
    <row r="1709" spans="1:9" x14ac:dyDescent="0.4">
      <c r="A1709" t="s">
        <v>863</v>
      </c>
      <c r="B1709" t="s">
        <v>138</v>
      </c>
      <c r="C1709" t="str">
        <f>_xlfn.XLOOKUP(tbl_OrderProduct[[#This Row],[ProductID]],tbl_Product[ProductID],tbl_Product[Category])</f>
        <v>Classic</v>
      </c>
      <c r="D1709">
        <v>1</v>
      </c>
      <c r="E1709" s="3">
        <f>_xlfn.XLOOKUP(tbl_OrderProduct[[#This Row],[ProductID]],tbl_Product[ProductID],tbl_Product[ListPrice])*tbl_OrderProduct[[#This Row],[Quantity]]</f>
        <v>62</v>
      </c>
      <c r="F1709">
        <f>_xlfn.XLOOKUP(tbl_OrderProduct[[#This Row],[OrderID]],tbl_Order[OrderID],tbl_Order[Order Year])</f>
        <v>2020</v>
      </c>
      <c r="G1709" t="str">
        <f>_xlfn.XLOOKUP(tbl_OrderProduct[[#This Row],[OrderID]],tbl_Order[OrderID],tbl_Order[Order Month Name])</f>
        <v>Jan</v>
      </c>
      <c r="H1709" t="str">
        <f>_xlfn.XLOOKUP(tbl_OrderProduct[[#This Row],[ProductID]],tbl_Product[ProductID],tbl_Product[ProductName])</f>
        <v>YahtSheets</v>
      </c>
      <c r="I1709" t="str">
        <f>_xlfn.XLOOKUP(tbl_OrderProduct[[#This Row],[OrderID]],tbl_Order[OrderID],tbl_Order[CustomerID])</f>
        <v>CUST0213</v>
      </c>
    </row>
    <row r="1710" spans="1:9" x14ac:dyDescent="0.4">
      <c r="A1710" t="s">
        <v>863</v>
      </c>
      <c r="B1710" t="s">
        <v>5</v>
      </c>
      <c r="C1710" t="str">
        <f>_xlfn.XLOOKUP(tbl_OrderProduct[[#This Row],[ProductID]],tbl_Product[ProductID],tbl_Product[Category])</f>
        <v>Strategy</v>
      </c>
      <c r="D1710">
        <v>1</v>
      </c>
      <c r="E1710" s="3">
        <f>_xlfn.XLOOKUP(tbl_OrderProduct[[#This Row],[ProductID]],tbl_Product[ProductID],tbl_Product[ListPrice])*tbl_OrderProduct[[#This Row],[Quantity]]</f>
        <v>49.95</v>
      </c>
      <c r="F1710">
        <f>_xlfn.XLOOKUP(tbl_OrderProduct[[#This Row],[OrderID]],tbl_Order[OrderID],tbl_Order[Order Year])</f>
        <v>2020</v>
      </c>
      <c r="G1710" t="str">
        <f>_xlfn.XLOOKUP(tbl_OrderProduct[[#This Row],[OrderID]],tbl_Order[OrderID],tbl_Order[Order Month Name])</f>
        <v>Jan</v>
      </c>
      <c r="H1710" t="str">
        <f>_xlfn.XLOOKUP(tbl_OrderProduct[[#This Row],[ProductID]],tbl_Product[ProductID],tbl_Product[ProductName])</f>
        <v>Power B.I. the Board Game</v>
      </c>
      <c r="I1710" t="str">
        <f>_xlfn.XLOOKUP(tbl_OrderProduct[[#This Row],[OrderID]],tbl_Order[OrderID],tbl_Order[CustomerID])</f>
        <v>CUST0213</v>
      </c>
    </row>
    <row r="1711" spans="1:9" x14ac:dyDescent="0.4">
      <c r="A1711" t="s">
        <v>864</v>
      </c>
      <c r="B1711" t="s">
        <v>144</v>
      </c>
      <c r="C1711" t="str">
        <f>_xlfn.XLOOKUP(tbl_OrderProduct[[#This Row],[ProductID]],tbl_Product[ProductID],tbl_Product[Category])</f>
        <v>Strategy</v>
      </c>
      <c r="D1711">
        <v>1</v>
      </c>
      <c r="E1711" s="3">
        <f>_xlfn.XLOOKUP(tbl_OrderProduct[[#This Row],[ProductID]],tbl_Product[ProductID],tbl_Product[ListPrice])*tbl_OrderProduct[[#This Row],[Quantity]]</f>
        <v>64.95</v>
      </c>
      <c r="F1711">
        <f>_xlfn.XLOOKUP(tbl_OrderProduct[[#This Row],[OrderID]],tbl_Order[OrderID],tbl_Order[Order Year])</f>
        <v>2020</v>
      </c>
      <c r="G1711" t="str">
        <f>_xlfn.XLOOKUP(tbl_OrderProduct[[#This Row],[OrderID]],tbl_Order[OrderID],tbl_Order[Order Month Name])</f>
        <v>Feb</v>
      </c>
      <c r="H1711" t="str">
        <f>_xlfn.XLOOKUP(tbl_OrderProduct[[#This Row],[ProductID]],tbl_Product[ProductID],tbl_Product[ProductName])</f>
        <v>Between Two Spreadsheets</v>
      </c>
      <c r="I1711" t="str">
        <f>_xlfn.XLOOKUP(tbl_OrderProduct[[#This Row],[OrderID]],tbl_Order[OrderID],tbl_Order[CustomerID])</f>
        <v>CUST0624</v>
      </c>
    </row>
    <row r="1712" spans="1:9" x14ac:dyDescent="0.4">
      <c r="A1712" t="s">
        <v>864</v>
      </c>
      <c r="B1712" t="s">
        <v>147</v>
      </c>
      <c r="C1712" t="str">
        <f>_xlfn.XLOOKUP(tbl_OrderProduct[[#This Row],[ProductID]],tbl_Product[ProductID],tbl_Product[Category])</f>
        <v>Classic</v>
      </c>
      <c r="D1712">
        <v>1</v>
      </c>
      <c r="E1712" s="3">
        <f>_xlfn.XLOOKUP(tbl_OrderProduct[[#This Row],[ProductID]],tbl_Product[ProductID],tbl_Product[ListPrice])*tbl_OrderProduct[[#This Row],[Quantity]]</f>
        <v>40.950000000000003</v>
      </c>
      <c r="F1712">
        <f>_xlfn.XLOOKUP(tbl_OrderProduct[[#This Row],[OrderID]],tbl_Order[OrderID],tbl_Order[Order Year])</f>
        <v>2020</v>
      </c>
      <c r="G1712" t="str">
        <f>_xlfn.XLOOKUP(tbl_OrderProduct[[#This Row],[OrderID]],tbl_Order[OrderID],tbl_Order[Order Month Name])</f>
        <v>Feb</v>
      </c>
      <c r="H1712" t="str">
        <f>_xlfn.XLOOKUP(tbl_OrderProduct[[#This Row],[ProductID]],tbl_Product[ProductID],tbl_Product[ProductName])</f>
        <v>Formula Scrabble</v>
      </c>
      <c r="I1712" t="str">
        <f>_xlfn.XLOOKUP(tbl_OrderProduct[[#This Row],[OrderID]],tbl_Order[OrderID],tbl_Order[CustomerID])</f>
        <v>CUST0624</v>
      </c>
    </row>
    <row r="1713" spans="1:9" x14ac:dyDescent="0.4">
      <c r="A1713" t="s">
        <v>864</v>
      </c>
      <c r="B1713" t="s">
        <v>160</v>
      </c>
      <c r="C1713" t="str">
        <f>_xlfn.XLOOKUP(tbl_OrderProduct[[#This Row],[ProductID]],tbl_Product[ProductID],tbl_Product[Category])</f>
        <v>Co-op</v>
      </c>
      <c r="D1713">
        <v>2</v>
      </c>
      <c r="E1713" s="3">
        <f>_xlfn.XLOOKUP(tbl_OrderProduct[[#This Row],[ProductID]],tbl_Product[ProductID],tbl_Product[ListPrice])*tbl_OrderProduct[[#This Row],[Quantity]]</f>
        <v>76.98</v>
      </c>
      <c r="F1713">
        <f>_xlfn.XLOOKUP(tbl_OrderProduct[[#This Row],[OrderID]],tbl_Order[OrderID],tbl_Order[Order Year])</f>
        <v>2020</v>
      </c>
      <c r="G1713" t="str">
        <f>_xlfn.XLOOKUP(tbl_OrderProduct[[#This Row],[OrderID]],tbl_Order[OrderID],tbl_Order[Order Month Name])</f>
        <v>Feb</v>
      </c>
      <c r="H1713" t="str">
        <f>_xlfn.XLOOKUP(tbl_OrderProduct[[#This Row],[ProductID]],tbl_Product[ProductID],tbl_Product[ProductName])</f>
        <v>Forbidden Functions</v>
      </c>
      <c r="I1713" t="str">
        <f>_xlfn.XLOOKUP(tbl_OrderProduct[[#This Row],[OrderID]],tbl_Order[OrderID],tbl_Order[CustomerID])</f>
        <v>CUST0624</v>
      </c>
    </row>
    <row r="1714" spans="1:9" x14ac:dyDescent="0.4">
      <c r="A1714" t="s">
        <v>864</v>
      </c>
      <c r="B1714" t="s">
        <v>161</v>
      </c>
      <c r="C1714" t="str">
        <f>_xlfn.XLOOKUP(tbl_OrderProduct[[#This Row],[ProductID]],tbl_Product[ProductID],tbl_Product[Category])</f>
        <v>Strategy</v>
      </c>
      <c r="D1714">
        <v>1</v>
      </c>
      <c r="E1714" s="3">
        <f>_xlfn.XLOOKUP(tbl_OrderProduct[[#This Row],[ProductID]],tbl_Product[ProductID],tbl_Product[ListPrice])*tbl_OrderProduct[[#This Row],[Quantity]]</f>
        <v>55.95</v>
      </c>
      <c r="F1714">
        <f>_xlfn.XLOOKUP(tbl_OrderProduct[[#This Row],[OrderID]],tbl_Order[OrderID],tbl_Order[Order Year])</f>
        <v>2020</v>
      </c>
      <c r="G1714" t="str">
        <f>_xlfn.XLOOKUP(tbl_OrderProduct[[#This Row],[OrderID]],tbl_Order[OrderID],tbl_Order[Order Month Name])</f>
        <v>Feb</v>
      </c>
      <c r="H1714" t="str">
        <f>_xlfn.XLOOKUP(tbl_OrderProduct[[#This Row],[ProductID]],tbl_Product[ProductID],tbl_Product[ProductName])</f>
        <v>The Quacks of Quarterburg</v>
      </c>
      <c r="I1714" t="str">
        <f>_xlfn.XLOOKUP(tbl_OrderProduct[[#This Row],[OrderID]],tbl_Order[OrderID],tbl_Order[CustomerID])</f>
        <v>CUST0624</v>
      </c>
    </row>
    <row r="1715" spans="1:9" x14ac:dyDescent="0.4">
      <c r="A1715" t="s">
        <v>864</v>
      </c>
      <c r="B1715" t="s">
        <v>150</v>
      </c>
      <c r="C1715" t="str">
        <f>_xlfn.XLOOKUP(tbl_OrderProduct[[#This Row],[ProductID]],tbl_Product[ProductID],tbl_Product[Category])</f>
        <v>Party</v>
      </c>
      <c r="D1715">
        <v>2</v>
      </c>
      <c r="E1715" s="3">
        <f>_xlfn.XLOOKUP(tbl_OrderProduct[[#This Row],[ProductID]],tbl_Product[ProductID],tbl_Product[ListPrice])*tbl_OrderProduct[[#This Row],[Quantity]]</f>
        <v>70</v>
      </c>
      <c r="F1715">
        <f>_xlfn.XLOOKUP(tbl_OrderProduct[[#This Row],[OrderID]],tbl_Order[OrderID],tbl_Order[Order Year])</f>
        <v>2020</v>
      </c>
      <c r="G1715" t="str">
        <f>_xlfn.XLOOKUP(tbl_OrderProduct[[#This Row],[OrderID]],tbl_Order[OrderID],tbl_Order[Order Month Name])</f>
        <v>Feb</v>
      </c>
      <c r="H1715" t="str">
        <f>_xlfn.XLOOKUP(tbl_OrderProduct[[#This Row],[ProductID]],tbl_Product[ProductID],tbl_Product[ProductName])</f>
        <v>Data: The Resistance</v>
      </c>
      <c r="I1715" t="str">
        <f>_xlfn.XLOOKUP(tbl_OrderProduct[[#This Row],[OrderID]],tbl_Order[OrderID],tbl_Order[CustomerID])</f>
        <v>CUST0624</v>
      </c>
    </row>
    <row r="1716" spans="1:9" x14ac:dyDescent="0.4">
      <c r="A1716" t="s">
        <v>865</v>
      </c>
      <c r="B1716" t="s">
        <v>143</v>
      </c>
      <c r="C1716" t="str">
        <f>_xlfn.XLOOKUP(tbl_OrderProduct[[#This Row],[ProductID]],tbl_Product[ProductID],tbl_Product[Category])</f>
        <v>Party</v>
      </c>
      <c r="D1716">
        <v>1</v>
      </c>
      <c r="E1716" s="3">
        <f>_xlfn.XLOOKUP(tbl_OrderProduct[[#This Row],[ProductID]],tbl_Product[ProductID],tbl_Product[ListPrice])*tbl_OrderProduct[[#This Row],[Quantity]]</f>
        <v>21.95</v>
      </c>
      <c r="F1716">
        <f>_xlfn.XLOOKUP(tbl_OrderProduct[[#This Row],[OrderID]],tbl_Order[OrderID],tbl_Order[Order Year])</f>
        <v>2020</v>
      </c>
      <c r="G1716" t="str">
        <f>_xlfn.XLOOKUP(tbl_OrderProduct[[#This Row],[OrderID]],tbl_Order[OrderID],tbl_Order[Order Month Name])</f>
        <v>Feb</v>
      </c>
      <c r="H1716" t="str">
        <f>_xlfn.XLOOKUP(tbl_OrderProduct[[#This Row],[ProductID]],tbl_Product[ProductID],tbl_Product[ProductName])</f>
        <v>Sheets of Nottingham</v>
      </c>
      <c r="I1716" t="str">
        <f>_xlfn.XLOOKUP(tbl_OrderProduct[[#This Row],[OrderID]],tbl_Order[OrderID],tbl_Order[CustomerID])</f>
        <v>CUST0799</v>
      </c>
    </row>
    <row r="1717" spans="1:9" x14ac:dyDescent="0.4">
      <c r="A1717" t="s">
        <v>866</v>
      </c>
      <c r="B1717" t="s">
        <v>165</v>
      </c>
      <c r="C1717" t="str">
        <f>_xlfn.XLOOKUP(tbl_OrderProduct[[#This Row],[ProductID]],tbl_Product[ProductID],tbl_Product[Category])</f>
        <v>Party</v>
      </c>
      <c r="D1717">
        <v>1</v>
      </c>
      <c r="E1717" s="3">
        <f>_xlfn.XLOOKUP(tbl_OrderProduct[[#This Row],[ProductID]],tbl_Product[ProductID],tbl_Product[ListPrice])*tbl_OrderProduct[[#This Row],[Quantity]]</f>
        <v>26.49</v>
      </c>
      <c r="F1717">
        <f>_xlfn.XLOOKUP(tbl_OrderProduct[[#This Row],[OrderID]],tbl_Order[OrderID],tbl_Order[Order Year])</f>
        <v>2020</v>
      </c>
      <c r="G1717" t="str">
        <f>_xlfn.XLOOKUP(tbl_OrderProduct[[#This Row],[OrderID]],tbl_Order[OrderID],tbl_Order[Order Month Name])</f>
        <v>Feb</v>
      </c>
      <c r="H1717" t="str">
        <f>_xlfn.XLOOKUP(tbl_OrderProduct[[#This Row],[ProductID]],tbl_Product[ProductID],tbl_Product[ProductName])</f>
        <v>Dashboard Wavelength</v>
      </c>
      <c r="I1717" t="str">
        <f>_xlfn.XLOOKUP(tbl_OrderProduct[[#This Row],[OrderID]],tbl_Order[OrderID],tbl_Order[CustomerID])</f>
        <v>CUST1259</v>
      </c>
    </row>
    <row r="1718" spans="1:9" x14ac:dyDescent="0.4">
      <c r="A1718" t="s">
        <v>867</v>
      </c>
      <c r="B1718" t="s">
        <v>158</v>
      </c>
      <c r="C1718" t="str">
        <f>_xlfn.XLOOKUP(tbl_OrderProduct[[#This Row],[ProductID]],tbl_Product[ProductID],tbl_Product[Category])</f>
        <v>Classic</v>
      </c>
      <c r="D1718">
        <v>2</v>
      </c>
      <c r="E1718" s="3">
        <f>_xlfn.XLOOKUP(tbl_OrderProduct[[#This Row],[ProductID]],tbl_Product[ProductID],tbl_Product[ListPrice])*tbl_OrderProduct[[#This Row],[Quantity]]</f>
        <v>90</v>
      </c>
      <c r="F1718">
        <f>_xlfn.XLOOKUP(tbl_OrderProduct[[#This Row],[OrderID]],tbl_Order[OrderID],tbl_Order[Order Year])</f>
        <v>2020</v>
      </c>
      <c r="G1718" t="str">
        <f>_xlfn.XLOOKUP(tbl_OrderProduct[[#This Row],[OrderID]],tbl_Order[OrderID],tbl_Order[Order Month Name])</f>
        <v>Feb</v>
      </c>
      <c r="H1718" t="str">
        <f>_xlfn.XLOOKUP(tbl_OrderProduct[[#This Row],[ProductID]],tbl_Product[ProductID],tbl_Product[ProductName])</f>
        <v>Carcassone: Financial Quarters</v>
      </c>
      <c r="I1718" t="str">
        <f>_xlfn.XLOOKUP(tbl_OrderProduct[[#This Row],[OrderID]],tbl_Order[OrderID],tbl_Order[CustomerID])</f>
        <v>CUST0389</v>
      </c>
    </row>
    <row r="1719" spans="1:9" x14ac:dyDescent="0.4">
      <c r="A1719" t="s">
        <v>867</v>
      </c>
      <c r="B1719" t="s">
        <v>138</v>
      </c>
      <c r="C1719" t="str">
        <f>_xlfn.XLOOKUP(tbl_OrderProduct[[#This Row],[ProductID]],tbl_Product[ProductID],tbl_Product[Category])</f>
        <v>Classic</v>
      </c>
      <c r="D1719">
        <v>1</v>
      </c>
      <c r="E1719" s="3">
        <f>_xlfn.XLOOKUP(tbl_OrderProduct[[#This Row],[ProductID]],tbl_Product[ProductID],tbl_Product[ListPrice])*tbl_OrderProduct[[#This Row],[Quantity]]</f>
        <v>62</v>
      </c>
      <c r="F1719">
        <f>_xlfn.XLOOKUP(tbl_OrderProduct[[#This Row],[OrderID]],tbl_Order[OrderID],tbl_Order[Order Year])</f>
        <v>2020</v>
      </c>
      <c r="G1719" t="str">
        <f>_xlfn.XLOOKUP(tbl_OrderProduct[[#This Row],[OrderID]],tbl_Order[OrderID],tbl_Order[Order Month Name])</f>
        <v>Feb</v>
      </c>
      <c r="H1719" t="str">
        <f>_xlfn.XLOOKUP(tbl_OrderProduct[[#This Row],[ProductID]],tbl_Product[ProductID],tbl_Product[ProductName])</f>
        <v>YahtSheets</v>
      </c>
      <c r="I1719" t="str">
        <f>_xlfn.XLOOKUP(tbl_OrderProduct[[#This Row],[OrderID]],tbl_Order[OrderID],tbl_Order[CustomerID])</f>
        <v>CUST0389</v>
      </c>
    </row>
    <row r="1720" spans="1:9" x14ac:dyDescent="0.4">
      <c r="A1720" t="s">
        <v>867</v>
      </c>
      <c r="B1720" t="s">
        <v>129</v>
      </c>
      <c r="C1720" t="str">
        <f>_xlfn.XLOOKUP(tbl_OrderProduct[[#This Row],[ProductID]],tbl_Product[ProductID],tbl_Product[Category])</f>
        <v>Party</v>
      </c>
      <c r="D1720">
        <v>1</v>
      </c>
      <c r="E1720" s="3">
        <f>_xlfn.XLOOKUP(tbl_OrderProduct[[#This Row],[ProductID]],tbl_Product[ProductID],tbl_Product[ListPrice])*tbl_OrderProduct[[#This Row],[Quantity]]</f>
        <v>49.49</v>
      </c>
      <c r="F1720">
        <f>_xlfn.XLOOKUP(tbl_OrderProduct[[#This Row],[OrderID]],tbl_Order[OrderID],tbl_Order[Order Year])</f>
        <v>2020</v>
      </c>
      <c r="G1720" t="str">
        <f>_xlfn.XLOOKUP(tbl_OrderProduct[[#This Row],[OrderID]],tbl_Order[OrderID],tbl_Order[Order Month Name])</f>
        <v>Feb</v>
      </c>
      <c r="H1720" t="str">
        <f>_xlfn.XLOOKUP(tbl_OrderProduct[[#This Row],[ProductID]],tbl_Product[ProductID],tbl_Product[ProductName])</f>
        <v>Fieldnames</v>
      </c>
      <c r="I1720" t="str">
        <f>_xlfn.XLOOKUP(tbl_OrderProduct[[#This Row],[OrderID]],tbl_Order[OrderID],tbl_Order[CustomerID])</f>
        <v>CUST0389</v>
      </c>
    </row>
    <row r="1721" spans="1:9" x14ac:dyDescent="0.4">
      <c r="A1721" t="s">
        <v>867</v>
      </c>
      <c r="B1721" t="s">
        <v>144</v>
      </c>
      <c r="C1721" t="str">
        <f>_xlfn.XLOOKUP(tbl_OrderProduct[[#This Row],[ProductID]],tbl_Product[ProductID],tbl_Product[Category])</f>
        <v>Strategy</v>
      </c>
      <c r="D1721">
        <v>1</v>
      </c>
      <c r="E1721" s="3">
        <f>_xlfn.XLOOKUP(tbl_OrderProduct[[#This Row],[ProductID]],tbl_Product[ProductID],tbl_Product[ListPrice])*tbl_OrderProduct[[#This Row],[Quantity]]</f>
        <v>64.95</v>
      </c>
      <c r="F1721">
        <f>_xlfn.XLOOKUP(tbl_OrderProduct[[#This Row],[OrderID]],tbl_Order[OrderID],tbl_Order[Order Year])</f>
        <v>2020</v>
      </c>
      <c r="G1721" t="str">
        <f>_xlfn.XLOOKUP(tbl_OrderProduct[[#This Row],[OrderID]],tbl_Order[OrderID],tbl_Order[Order Month Name])</f>
        <v>Feb</v>
      </c>
      <c r="H1721" t="str">
        <f>_xlfn.XLOOKUP(tbl_OrderProduct[[#This Row],[ProductID]],tbl_Product[ProductID],tbl_Product[ProductName])</f>
        <v>Between Two Spreadsheets</v>
      </c>
      <c r="I1721" t="str">
        <f>_xlfn.XLOOKUP(tbl_OrderProduct[[#This Row],[OrderID]],tbl_Order[OrderID],tbl_Order[CustomerID])</f>
        <v>CUST0389</v>
      </c>
    </row>
    <row r="1722" spans="1:9" x14ac:dyDescent="0.4">
      <c r="A1722" t="s">
        <v>867</v>
      </c>
      <c r="B1722" t="s">
        <v>155</v>
      </c>
      <c r="C1722" t="str">
        <f>_xlfn.XLOOKUP(tbl_OrderProduct[[#This Row],[ProductID]],tbl_Product[ProductID],tbl_Product[Category])</f>
        <v>Strategy</v>
      </c>
      <c r="D1722">
        <v>1</v>
      </c>
      <c r="E1722" s="3">
        <f>_xlfn.XLOOKUP(tbl_OrderProduct[[#This Row],[ProductID]],tbl_Product[ProductID],tbl_Product[ListPrice])*tbl_OrderProduct[[#This Row],[Quantity]]</f>
        <v>27</v>
      </c>
      <c r="F1722">
        <f>_xlfn.XLOOKUP(tbl_OrderProduct[[#This Row],[OrderID]],tbl_Order[OrderID],tbl_Order[Order Year])</f>
        <v>2020</v>
      </c>
      <c r="G1722" t="str">
        <f>_xlfn.XLOOKUP(tbl_OrderProduct[[#This Row],[OrderID]],tbl_Order[OrderID],tbl_Order[Order Month Name])</f>
        <v>Feb</v>
      </c>
      <c r="H1722" t="str">
        <f>_xlfn.XLOOKUP(tbl_OrderProduct[[#This Row],[ProductID]],tbl_Product[ProductID],tbl_Product[ProductName])</f>
        <v>Depreciation Trail</v>
      </c>
      <c r="I1722" t="str">
        <f>_xlfn.XLOOKUP(tbl_OrderProduct[[#This Row],[OrderID]],tbl_Order[OrderID],tbl_Order[CustomerID])</f>
        <v>CUST0389</v>
      </c>
    </row>
    <row r="1723" spans="1:9" x14ac:dyDescent="0.4">
      <c r="A1723" t="s">
        <v>868</v>
      </c>
      <c r="B1723" t="s">
        <v>9</v>
      </c>
      <c r="C1723" t="str">
        <f>_xlfn.XLOOKUP(tbl_OrderProduct[[#This Row],[ProductID]],tbl_Product[ProductID],tbl_Product[Category])</f>
        <v>Strategy</v>
      </c>
      <c r="D1723">
        <v>1</v>
      </c>
      <c r="E1723" s="3">
        <f>_xlfn.XLOOKUP(tbl_OrderProduct[[#This Row],[ProductID]],tbl_Product[ProductID],tbl_Product[ListPrice])*tbl_OrderProduct[[#This Row],[Quantity]]</f>
        <v>73.95</v>
      </c>
      <c r="F1723">
        <f>_xlfn.XLOOKUP(tbl_OrderProduct[[#This Row],[OrderID]],tbl_Order[OrderID],tbl_Order[Order Year])</f>
        <v>2020</v>
      </c>
      <c r="G1723" t="str">
        <f>_xlfn.XLOOKUP(tbl_OrderProduct[[#This Row],[OrderID]],tbl_Order[OrderID],tbl_Order[Order Month Name])</f>
        <v>Feb</v>
      </c>
      <c r="H1723" t="str">
        <f>_xlfn.XLOOKUP(tbl_OrderProduct[[#This Row],[ProductID]],tbl_Product[ProductID],tbl_Product[ProductName])</f>
        <v>Tiny Epic Formulas</v>
      </c>
      <c r="I1723" t="str">
        <f>_xlfn.XLOOKUP(tbl_OrderProduct[[#This Row],[OrderID]],tbl_Order[OrderID],tbl_Order[CustomerID])</f>
        <v>CUST0446</v>
      </c>
    </row>
    <row r="1724" spans="1:9" x14ac:dyDescent="0.4">
      <c r="A1724" t="s">
        <v>869</v>
      </c>
      <c r="B1724" t="s">
        <v>156</v>
      </c>
      <c r="C1724" t="str">
        <f>_xlfn.XLOOKUP(tbl_OrderProduct[[#This Row],[ProductID]],tbl_Product[ProductID],tbl_Product[Category])</f>
        <v>Strategy</v>
      </c>
      <c r="D1724">
        <v>2</v>
      </c>
      <c r="E1724" s="3">
        <f>_xlfn.XLOOKUP(tbl_OrderProduct[[#This Row],[ProductID]],tbl_Product[ProductID],tbl_Product[ListPrice])*tbl_OrderProduct[[#This Row],[Quantity]]</f>
        <v>81.98</v>
      </c>
      <c r="F1724">
        <f>_xlfn.XLOOKUP(tbl_OrderProduct[[#This Row],[OrderID]],tbl_Order[OrderID],tbl_Order[Order Year])</f>
        <v>2020</v>
      </c>
      <c r="G1724" t="str">
        <f>_xlfn.XLOOKUP(tbl_OrderProduct[[#This Row],[OrderID]],tbl_Order[OrderID],tbl_Order[Order Month Name])</f>
        <v>Feb</v>
      </c>
      <c r="H1724" t="str">
        <f>_xlfn.XLOOKUP(tbl_OrderProduct[[#This Row],[ProductID]],tbl_Product[ProductID],tbl_Product[ProductName])</f>
        <v>Cells of Caledonia</v>
      </c>
      <c r="I1724" t="str">
        <f>_xlfn.XLOOKUP(tbl_OrderProduct[[#This Row],[OrderID]],tbl_Order[OrderID],tbl_Order[CustomerID])</f>
        <v>CUST0164</v>
      </c>
    </row>
    <row r="1725" spans="1:9" x14ac:dyDescent="0.4">
      <c r="A1725" t="s">
        <v>870</v>
      </c>
      <c r="B1725" t="s">
        <v>134</v>
      </c>
      <c r="C1725" t="str">
        <f>_xlfn.XLOOKUP(tbl_OrderProduct[[#This Row],[ProductID]],tbl_Product[ProductID],tbl_Product[Category])</f>
        <v>Co-op</v>
      </c>
      <c r="D1725">
        <v>3</v>
      </c>
      <c r="E1725" s="3">
        <f>_xlfn.XLOOKUP(tbl_OrderProduct[[#This Row],[ProductID]],tbl_Product[ProductID],tbl_Product[ListPrice])*tbl_OrderProduct[[#This Row],[Quantity]]</f>
        <v>100.5</v>
      </c>
      <c r="F1725">
        <f>_xlfn.XLOOKUP(tbl_OrderProduct[[#This Row],[OrderID]],tbl_Order[OrderID],tbl_Order[Order Year])</f>
        <v>2020</v>
      </c>
      <c r="G1725" t="str">
        <f>_xlfn.XLOOKUP(tbl_OrderProduct[[#This Row],[OrderID]],tbl_Order[OrderID],tbl_Order[Order Month Name])</f>
        <v>Feb</v>
      </c>
      <c r="H1725" t="str">
        <f>_xlfn.XLOOKUP(tbl_OrderProduct[[#This Row],[ProductID]],tbl_Product[ProductID],tbl_Product[ProductName])</f>
        <v>The Spill: Data Breach</v>
      </c>
      <c r="I1725" t="str">
        <f>_xlfn.XLOOKUP(tbl_OrderProduct[[#This Row],[OrderID]],tbl_Order[OrderID],tbl_Order[CustomerID])</f>
        <v>CUST0027</v>
      </c>
    </row>
    <row r="1726" spans="1:9" x14ac:dyDescent="0.4">
      <c r="A1726" t="s">
        <v>870</v>
      </c>
      <c r="B1726" t="s">
        <v>146</v>
      </c>
      <c r="C1726" t="str">
        <f>_xlfn.XLOOKUP(tbl_OrderProduct[[#This Row],[ProductID]],tbl_Product[ProductID],tbl_Product[Category])</f>
        <v>Strategy</v>
      </c>
      <c r="D1726">
        <v>1</v>
      </c>
      <c r="E1726" s="3">
        <f>_xlfn.XLOOKUP(tbl_OrderProduct[[#This Row],[ProductID]],tbl_Product[ProductID],tbl_Product[ListPrice])*tbl_OrderProduct[[#This Row],[Quantity]]</f>
        <v>49.49</v>
      </c>
      <c r="F1726">
        <f>_xlfn.XLOOKUP(tbl_OrderProduct[[#This Row],[OrderID]],tbl_Order[OrderID],tbl_Order[Order Year])</f>
        <v>2020</v>
      </c>
      <c r="G1726" t="str">
        <f>_xlfn.XLOOKUP(tbl_OrderProduct[[#This Row],[OrderID]],tbl_Order[OrderID],tbl_Order[Order Month Name])</f>
        <v>Feb</v>
      </c>
      <c r="H1726" t="str">
        <f>_xlfn.XLOOKUP(tbl_OrderProduct[[#This Row],[ProductID]],tbl_Product[ProductID],tbl_Product[ProductName])</f>
        <v>Terraforming Tableau</v>
      </c>
      <c r="I1726" t="str">
        <f>_xlfn.XLOOKUP(tbl_OrderProduct[[#This Row],[OrderID]],tbl_Order[OrderID],tbl_Order[CustomerID])</f>
        <v>CUST0027</v>
      </c>
    </row>
    <row r="1727" spans="1:9" x14ac:dyDescent="0.4">
      <c r="A1727" t="s">
        <v>870</v>
      </c>
      <c r="B1727" t="s">
        <v>155</v>
      </c>
      <c r="C1727" t="str">
        <f>_xlfn.XLOOKUP(tbl_OrderProduct[[#This Row],[ProductID]],tbl_Product[ProductID],tbl_Product[Category])</f>
        <v>Strategy</v>
      </c>
      <c r="D1727">
        <v>1</v>
      </c>
      <c r="E1727" s="3">
        <f>_xlfn.XLOOKUP(tbl_OrderProduct[[#This Row],[ProductID]],tbl_Product[ProductID],tbl_Product[ListPrice])*tbl_OrderProduct[[#This Row],[Quantity]]</f>
        <v>27</v>
      </c>
      <c r="F1727">
        <f>_xlfn.XLOOKUP(tbl_OrderProduct[[#This Row],[OrderID]],tbl_Order[OrderID],tbl_Order[Order Year])</f>
        <v>2020</v>
      </c>
      <c r="G1727" t="str">
        <f>_xlfn.XLOOKUP(tbl_OrderProduct[[#This Row],[OrderID]],tbl_Order[OrderID],tbl_Order[Order Month Name])</f>
        <v>Feb</v>
      </c>
      <c r="H1727" t="str">
        <f>_xlfn.XLOOKUP(tbl_OrderProduct[[#This Row],[ProductID]],tbl_Product[ProductID],tbl_Product[ProductName])</f>
        <v>Depreciation Trail</v>
      </c>
      <c r="I1727" t="str">
        <f>_xlfn.XLOOKUP(tbl_OrderProduct[[#This Row],[OrderID]],tbl_Order[OrderID],tbl_Order[CustomerID])</f>
        <v>CUST0027</v>
      </c>
    </row>
    <row r="1728" spans="1:9" x14ac:dyDescent="0.4">
      <c r="A1728" t="s">
        <v>870</v>
      </c>
      <c r="B1728" t="s">
        <v>7</v>
      </c>
      <c r="C1728" t="str">
        <f>_xlfn.XLOOKUP(tbl_OrderProduct[[#This Row],[ProductID]],tbl_Product[ProductID],tbl_Product[Category])</f>
        <v>Strategy</v>
      </c>
      <c r="D1728">
        <v>1</v>
      </c>
      <c r="E1728" s="3">
        <f>_xlfn.XLOOKUP(tbl_OrderProduct[[#This Row],[ProductID]],tbl_Product[ProductID],tbl_Product[ListPrice])*tbl_OrderProduct[[#This Row],[Quantity]]</f>
        <v>53</v>
      </c>
      <c r="F1728">
        <f>_xlfn.XLOOKUP(tbl_OrderProduct[[#This Row],[OrderID]],tbl_Order[OrderID],tbl_Order[Order Year])</f>
        <v>2020</v>
      </c>
      <c r="G1728" t="str">
        <f>_xlfn.XLOOKUP(tbl_OrderProduct[[#This Row],[OrderID]],tbl_Order[OrderID],tbl_Order[Order Month Name])</f>
        <v>Feb</v>
      </c>
      <c r="H1728" t="str">
        <f>_xlfn.XLOOKUP(tbl_OrderProduct[[#This Row],[ProductID]],tbl_Product[ProductID],tbl_Product[ProductName])</f>
        <v>Evercell</v>
      </c>
      <c r="I1728" t="str">
        <f>_xlfn.XLOOKUP(tbl_OrderProduct[[#This Row],[OrderID]],tbl_Order[OrderID],tbl_Order[CustomerID])</f>
        <v>CUST0027</v>
      </c>
    </row>
    <row r="1729" spans="1:9" x14ac:dyDescent="0.4">
      <c r="A1729" t="s">
        <v>871</v>
      </c>
      <c r="B1729" t="s">
        <v>143</v>
      </c>
      <c r="C1729" t="str">
        <f>_xlfn.XLOOKUP(tbl_OrderProduct[[#This Row],[ProductID]],tbl_Product[ProductID],tbl_Product[Category])</f>
        <v>Party</v>
      </c>
      <c r="D1729">
        <v>2</v>
      </c>
      <c r="E1729" s="3">
        <f>_xlfn.XLOOKUP(tbl_OrderProduct[[#This Row],[ProductID]],tbl_Product[ProductID],tbl_Product[ListPrice])*tbl_OrderProduct[[#This Row],[Quantity]]</f>
        <v>43.9</v>
      </c>
      <c r="F1729">
        <f>_xlfn.XLOOKUP(tbl_OrderProduct[[#This Row],[OrderID]],tbl_Order[OrderID],tbl_Order[Order Year])</f>
        <v>2020</v>
      </c>
      <c r="G1729" t="str">
        <f>_xlfn.XLOOKUP(tbl_OrderProduct[[#This Row],[OrderID]],tbl_Order[OrderID],tbl_Order[Order Month Name])</f>
        <v>Feb</v>
      </c>
      <c r="H1729" t="str">
        <f>_xlfn.XLOOKUP(tbl_OrderProduct[[#This Row],[ProductID]],tbl_Product[ProductID],tbl_Product[ProductName])</f>
        <v>Sheets of Nottingham</v>
      </c>
      <c r="I1729" t="str">
        <f>_xlfn.XLOOKUP(tbl_OrderProduct[[#This Row],[OrderID]],tbl_Order[OrderID],tbl_Order[CustomerID])</f>
        <v>CUST1165</v>
      </c>
    </row>
    <row r="1730" spans="1:9" x14ac:dyDescent="0.4">
      <c r="A1730" t="s">
        <v>872</v>
      </c>
      <c r="B1730" t="s">
        <v>132</v>
      </c>
      <c r="C1730" t="str">
        <f>_xlfn.XLOOKUP(tbl_OrderProduct[[#This Row],[ProductID]],tbl_Product[ProductID],tbl_Product[Category])</f>
        <v>Strategy</v>
      </c>
      <c r="D1730">
        <v>1</v>
      </c>
      <c r="E1730" s="3">
        <f>_xlfn.XLOOKUP(tbl_OrderProduct[[#This Row],[ProductID]],tbl_Product[ProductID],tbl_Product[ListPrice])*tbl_OrderProduct[[#This Row],[Quantity]]</f>
        <v>16.5</v>
      </c>
      <c r="F1730">
        <f>_xlfn.XLOOKUP(tbl_OrderProduct[[#This Row],[OrderID]],tbl_Order[OrderID],tbl_Order[Order Year])</f>
        <v>2020</v>
      </c>
      <c r="G1730" t="str">
        <f>_xlfn.XLOOKUP(tbl_OrderProduct[[#This Row],[OrderID]],tbl_Order[OrderID],tbl_Order[Order Month Name])</f>
        <v>Feb</v>
      </c>
      <c r="H1730" t="str">
        <f>_xlfn.XLOOKUP(tbl_OrderProduct[[#This Row],[ProductID]],tbl_Product[ProductID],tbl_Product[ProductName])</f>
        <v>Pax Excel</v>
      </c>
      <c r="I1730" t="str">
        <f>_xlfn.XLOOKUP(tbl_OrderProduct[[#This Row],[OrderID]],tbl_Order[OrderID],tbl_Order[CustomerID])</f>
        <v>CUST0848</v>
      </c>
    </row>
    <row r="1731" spans="1:9" x14ac:dyDescent="0.4">
      <c r="A1731" t="s">
        <v>873</v>
      </c>
      <c r="B1731" t="s">
        <v>139</v>
      </c>
      <c r="C1731" t="str">
        <f>_xlfn.XLOOKUP(tbl_OrderProduct[[#This Row],[ProductID]],tbl_Product[ProductID],tbl_Product[Category])</f>
        <v>Strategy</v>
      </c>
      <c r="D1731">
        <v>1</v>
      </c>
      <c r="E1731" s="3">
        <f>_xlfn.XLOOKUP(tbl_OrderProduct[[#This Row],[ProductID]],tbl_Product[ProductID],tbl_Product[ListPrice])*tbl_OrderProduct[[#This Row],[Quantity]]</f>
        <v>54.99</v>
      </c>
      <c r="F1731">
        <f>_xlfn.XLOOKUP(tbl_OrderProduct[[#This Row],[OrderID]],tbl_Order[OrderID],tbl_Order[Order Year])</f>
        <v>2020</v>
      </c>
      <c r="G1731" t="str">
        <f>_xlfn.XLOOKUP(tbl_OrderProduct[[#This Row],[OrderID]],tbl_Order[OrderID],tbl_Order[Order Month Name])</f>
        <v>Feb</v>
      </c>
      <c r="H1731" t="str">
        <f>_xlfn.XLOOKUP(tbl_OrderProduct[[#This Row],[ProductID]],tbl_Product[ProductID],tbl_Product[ProductName])</f>
        <v>Azul: Pie Chart Edition</v>
      </c>
      <c r="I1731" t="str">
        <f>_xlfn.XLOOKUP(tbl_OrderProduct[[#This Row],[OrderID]],tbl_Order[OrderID],tbl_Order[CustomerID])</f>
        <v>CUST0498</v>
      </c>
    </row>
    <row r="1732" spans="1:9" x14ac:dyDescent="0.4">
      <c r="A1732" t="s">
        <v>874</v>
      </c>
      <c r="B1732" t="s">
        <v>131</v>
      </c>
      <c r="C1732" t="str">
        <f>_xlfn.XLOOKUP(tbl_OrderProduct[[#This Row],[ProductID]],tbl_Product[ProductID],tbl_Product[Category])</f>
        <v>Strategy</v>
      </c>
      <c r="D1732">
        <v>1</v>
      </c>
      <c r="E1732" s="3">
        <f>_xlfn.XLOOKUP(tbl_OrderProduct[[#This Row],[ProductID]],tbl_Product[ProductID],tbl_Product[ListPrice])*tbl_OrderProduct[[#This Row],[Quantity]]</f>
        <v>49</v>
      </c>
      <c r="F1732">
        <f>_xlfn.XLOOKUP(tbl_OrderProduct[[#This Row],[OrderID]],tbl_Order[OrderID],tbl_Order[Order Year])</f>
        <v>2020</v>
      </c>
      <c r="G1732" t="str">
        <f>_xlfn.XLOOKUP(tbl_OrderProduct[[#This Row],[OrderID]],tbl_Order[OrderID],tbl_Order[Order Month Name])</f>
        <v>Feb</v>
      </c>
      <c r="H1732" t="str">
        <f>_xlfn.XLOOKUP(tbl_OrderProduct[[#This Row],[ProductID]],tbl_Product[ProductID],tbl_Product[ProductName])</f>
        <v>7 Chart Wonders</v>
      </c>
      <c r="I1732" t="str">
        <f>_xlfn.XLOOKUP(tbl_OrderProduct[[#This Row],[OrderID]],tbl_Order[OrderID],tbl_Order[CustomerID])</f>
        <v>CUST0859</v>
      </c>
    </row>
    <row r="1733" spans="1:9" x14ac:dyDescent="0.4">
      <c r="A1733" t="s">
        <v>875</v>
      </c>
      <c r="B1733" t="s">
        <v>7</v>
      </c>
      <c r="C1733" t="str">
        <f>_xlfn.XLOOKUP(tbl_OrderProduct[[#This Row],[ProductID]],tbl_Product[ProductID],tbl_Product[Category])</f>
        <v>Strategy</v>
      </c>
      <c r="D1733">
        <v>1</v>
      </c>
      <c r="E1733" s="3">
        <f>_xlfn.XLOOKUP(tbl_OrderProduct[[#This Row],[ProductID]],tbl_Product[ProductID],tbl_Product[ListPrice])*tbl_OrderProduct[[#This Row],[Quantity]]</f>
        <v>53</v>
      </c>
      <c r="F1733">
        <f>_xlfn.XLOOKUP(tbl_OrderProduct[[#This Row],[OrderID]],tbl_Order[OrderID],tbl_Order[Order Year])</f>
        <v>2020</v>
      </c>
      <c r="G1733" t="str">
        <f>_xlfn.XLOOKUP(tbl_OrderProduct[[#This Row],[OrderID]],tbl_Order[OrderID],tbl_Order[Order Month Name])</f>
        <v>Feb</v>
      </c>
      <c r="H1733" t="str">
        <f>_xlfn.XLOOKUP(tbl_OrderProduct[[#This Row],[ProductID]],tbl_Product[ProductID],tbl_Product[ProductName])</f>
        <v>Evercell</v>
      </c>
      <c r="I1733" t="str">
        <f>_xlfn.XLOOKUP(tbl_OrderProduct[[#This Row],[OrderID]],tbl_Order[OrderID],tbl_Order[CustomerID])</f>
        <v>CUST0997</v>
      </c>
    </row>
    <row r="1734" spans="1:9" x14ac:dyDescent="0.4">
      <c r="A1734" t="s">
        <v>875</v>
      </c>
      <c r="B1734" t="s">
        <v>134</v>
      </c>
      <c r="C1734" t="str">
        <f>_xlfn.XLOOKUP(tbl_OrderProduct[[#This Row],[ProductID]],tbl_Product[ProductID],tbl_Product[Category])</f>
        <v>Co-op</v>
      </c>
      <c r="D1734">
        <v>1</v>
      </c>
      <c r="E1734" s="3">
        <f>_xlfn.XLOOKUP(tbl_OrderProduct[[#This Row],[ProductID]],tbl_Product[ProductID],tbl_Product[ListPrice])*tbl_OrderProduct[[#This Row],[Quantity]]</f>
        <v>33.5</v>
      </c>
      <c r="F1734">
        <f>_xlfn.XLOOKUP(tbl_OrderProduct[[#This Row],[OrderID]],tbl_Order[OrderID],tbl_Order[Order Year])</f>
        <v>2020</v>
      </c>
      <c r="G1734" t="str">
        <f>_xlfn.XLOOKUP(tbl_OrderProduct[[#This Row],[OrderID]],tbl_Order[OrderID],tbl_Order[Order Month Name])</f>
        <v>Feb</v>
      </c>
      <c r="H1734" t="str">
        <f>_xlfn.XLOOKUP(tbl_OrderProduct[[#This Row],[ProductID]],tbl_Product[ProductID],tbl_Product[ProductName])</f>
        <v>The Spill: Data Breach</v>
      </c>
      <c r="I1734" t="str">
        <f>_xlfn.XLOOKUP(tbl_OrderProduct[[#This Row],[OrderID]],tbl_Order[OrderID],tbl_Order[CustomerID])</f>
        <v>CUST0997</v>
      </c>
    </row>
    <row r="1735" spans="1:9" x14ac:dyDescent="0.4">
      <c r="A1735" t="s">
        <v>876</v>
      </c>
      <c r="B1735" t="s">
        <v>4</v>
      </c>
      <c r="C1735" t="str">
        <f>_xlfn.XLOOKUP(tbl_OrderProduct[[#This Row],[ProductID]],tbl_Product[ProductID],tbl_Product[Category])</f>
        <v>Strategy</v>
      </c>
      <c r="D1735">
        <v>2</v>
      </c>
      <c r="E1735" s="3">
        <f>_xlfn.XLOOKUP(tbl_OrderProduct[[#This Row],[ProductID]],tbl_Product[ProductID],tbl_Product[ListPrice])*tbl_OrderProduct[[#This Row],[Quantity]]</f>
        <v>69.98</v>
      </c>
      <c r="F1735">
        <f>_xlfn.XLOOKUP(tbl_OrderProduct[[#This Row],[OrderID]],tbl_Order[OrderID],tbl_Order[Order Year])</f>
        <v>2020</v>
      </c>
      <c r="G1735" t="str">
        <f>_xlfn.XLOOKUP(tbl_OrderProduct[[#This Row],[OrderID]],tbl_Order[OrderID],tbl_Order[Order Month Name])</f>
        <v>Feb</v>
      </c>
      <c r="H1735" t="str">
        <f>_xlfn.XLOOKUP(tbl_OrderProduct[[#This Row],[ProductID]],tbl_Product[ProductID],tbl_Product[ProductName])</f>
        <v>Root Cause Analysis</v>
      </c>
      <c r="I1735" t="str">
        <f>_xlfn.XLOOKUP(tbl_OrderProduct[[#This Row],[OrderID]],tbl_Order[OrderID],tbl_Order[CustomerID])</f>
        <v>CUST1174</v>
      </c>
    </row>
    <row r="1736" spans="1:9" x14ac:dyDescent="0.4">
      <c r="A1736" t="s">
        <v>876</v>
      </c>
      <c r="B1736" t="s">
        <v>163</v>
      </c>
      <c r="C1736" t="str">
        <f>_xlfn.XLOOKUP(tbl_OrderProduct[[#This Row],[ProductID]],tbl_Product[ProductID],tbl_Product[Category])</f>
        <v>Party</v>
      </c>
      <c r="D1736">
        <v>1</v>
      </c>
      <c r="E1736" s="3">
        <f>_xlfn.XLOOKUP(tbl_OrderProduct[[#This Row],[ProductID]],tbl_Product[ProductID],tbl_Product[ListPrice])*tbl_OrderProduct[[#This Row],[Quantity]]</f>
        <v>38</v>
      </c>
      <c r="F1736">
        <f>_xlfn.XLOOKUP(tbl_OrderProduct[[#This Row],[OrderID]],tbl_Order[OrderID],tbl_Order[Order Year])</f>
        <v>2020</v>
      </c>
      <c r="G1736" t="str">
        <f>_xlfn.XLOOKUP(tbl_OrderProduct[[#This Row],[OrderID]],tbl_Order[OrderID],tbl_Order[Order Month Name])</f>
        <v>Feb</v>
      </c>
      <c r="H1736" t="str">
        <f>_xlfn.XLOOKUP(tbl_OrderProduct[[#This Row],[ProductID]],tbl_Product[ProductID],tbl_Product[ProductName])</f>
        <v>Charts Against Humanity</v>
      </c>
      <c r="I1736" t="str">
        <f>_xlfn.XLOOKUP(tbl_OrderProduct[[#This Row],[OrderID]],tbl_Order[OrderID],tbl_Order[CustomerID])</f>
        <v>CUST1174</v>
      </c>
    </row>
    <row r="1737" spans="1:9" x14ac:dyDescent="0.4">
      <c r="A1737" t="s">
        <v>877</v>
      </c>
      <c r="B1737" t="s">
        <v>9</v>
      </c>
      <c r="C1737" t="str">
        <f>_xlfn.XLOOKUP(tbl_OrderProduct[[#This Row],[ProductID]],tbl_Product[ProductID],tbl_Product[Category])</f>
        <v>Strategy</v>
      </c>
      <c r="D1737">
        <v>2</v>
      </c>
      <c r="E1737" s="3">
        <f>_xlfn.XLOOKUP(tbl_OrderProduct[[#This Row],[ProductID]],tbl_Product[ProductID],tbl_Product[ListPrice])*tbl_OrderProduct[[#This Row],[Quantity]]</f>
        <v>147.9</v>
      </c>
      <c r="F1737">
        <f>_xlfn.XLOOKUP(tbl_OrderProduct[[#This Row],[OrderID]],tbl_Order[OrderID],tbl_Order[Order Year])</f>
        <v>2020</v>
      </c>
      <c r="G1737" t="str">
        <f>_xlfn.XLOOKUP(tbl_OrderProduct[[#This Row],[OrderID]],tbl_Order[OrderID],tbl_Order[Order Month Name])</f>
        <v>Mar</v>
      </c>
      <c r="H1737" t="str">
        <f>_xlfn.XLOOKUP(tbl_OrderProduct[[#This Row],[ProductID]],tbl_Product[ProductID],tbl_Product[ProductName])</f>
        <v>Tiny Epic Formulas</v>
      </c>
      <c r="I1737" t="str">
        <f>_xlfn.XLOOKUP(tbl_OrderProduct[[#This Row],[OrderID]],tbl_Order[OrderID],tbl_Order[CustomerID])</f>
        <v>CUST0086</v>
      </c>
    </row>
    <row r="1738" spans="1:9" x14ac:dyDescent="0.4">
      <c r="A1738" t="s">
        <v>878</v>
      </c>
      <c r="B1738" t="s">
        <v>4</v>
      </c>
      <c r="C1738" t="str">
        <f>_xlfn.XLOOKUP(tbl_OrderProduct[[#This Row],[ProductID]],tbl_Product[ProductID],tbl_Product[Category])</f>
        <v>Strategy</v>
      </c>
      <c r="D1738">
        <v>1</v>
      </c>
      <c r="E1738" s="3">
        <f>_xlfn.XLOOKUP(tbl_OrderProduct[[#This Row],[ProductID]],tbl_Product[ProductID],tbl_Product[ListPrice])*tbl_OrderProduct[[#This Row],[Quantity]]</f>
        <v>34.99</v>
      </c>
      <c r="F1738">
        <f>_xlfn.XLOOKUP(tbl_OrderProduct[[#This Row],[OrderID]],tbl_Order[OrderID],tbl_Order[Order Year])</f>
        <v>2020</v>
      </c>
      <c r="G1738" t="str">
        <f>_xlfn.XLOOKUP(tbl_OrderProduct[[#This Row],[OrderID]],tbl_Order[OrderID],tbl_Order[Order Month Name])</f>
        <v>Mar</v>
      </c>
      <c r="H1738" t="str">
        <f>_xlfn.XLOOKUP(tbl_OrderProduct[[#This Row],[ProductID]],tbl_Product[ProductID],tbl_Product[ProductName])</f>
        <v>Root Cause Analysis</v>
      </c>
      <c r="I1738" t="str">
        <f>_xlfn.XLOOKUP(tbl_OrderProduct[[#This Row],[OrderID]],tbl_Order[OrderID],tbl_Order[CustomerID])</f>
        <v>CUST1164</v>
      </c>
    </row>
    <row r="1739" spans="1:9" x14ac:dyDescent="0.4">
      <c r="A1739" t="s">
        <v>878</v>
      </c>
      <c r="B1739" t="s">
        <v>141</v>
      </c>
      <c r="C1739" t="str">
        <f>_xlfn.XLOOKUP(tbl_OrderProduct[[#This Row],[ProductID]],tbl_Product[ProductID],tbl_Product[Category])</f>
        <v>Strategy</v>
      </c>
      <c r="D1739">
        <v>1</v>
      </c>
      <c r="E1739" s="3">
        <f>_xlfn.XLOOKUP(tbl_OrderProduct[[#This Row],[ProductID]],tbl_Product[ProductID],tbl_Product[ListPrice])*tbl_OrderProduct[[#This Row],[Quantity]]</f>
        <v>24</v>
      </c>
      <c r="F1739">
        <f>_xlfn.XLOOKUP(tbl_OrderProduct[[#This Row],[OrderID]],tbl_Order[OrderID],tbl_Order[Order Year])</f>
        <v>2020</v>
      </c>
      <c r="G1739" t="str">
        <f>_xlfn.XLOOKUP(tbl_OrderProduct[[#This Row],[OrderID]],tbl_Order[OrderID],tbl_Order[Order Month Name])</f>
        <v>Mar</v>
      </c>
      <c r="H1739" t="str">
        <f>_xlfn.XLOOKUP(tbl_OrderProduct[[#This Row],[ProductID]],tbl_Product[ProductID],tbl_Product[ProductName])</f>
        <v>Wingspanalytics</v>
      </c>
      <c r="I1739" t="str">
        <f>_xlfn.XLOOKUP(tbl_OrderProduct[[#This Row],[OrderID]],tbl_Order[OrderID],tbl_Order[CustomerID])</f>
        <v>CUST1164</v>
      </c>
    </row>
    <row r="1740" spans="1:9" x14ac:dyDescent="0.4">
      <c r="A1740" t="s">
        <v>879</v>
      </c>
      <c r="B1740" t="s">
        <v>152</v>
      </c>
      <c r="C1740" t="str">
        <f>_xlfn.XLOOKUP(tbl_OrderProduct[[#This Row],[ProductID]],tbl_Product[ProductID],tbl_Product[Category])</f>
        <v>Party</v>
      </c>
      <c r="D1740">
        <v>1</v>
      </c>
      <c r="E1740" s="3">
        <f>_xlfn.XLOOKUP(tbl_OrderProduct[[#This Row],[ProductID]],tbl_Product[ProductID],tbl_Product[ListPrice])*tbl_OrderProduct[[#This Row],[Quantity]]</f>
        <v>59.95</v>
      </c>
      <c r="F1740">
        <f>_xlfn.XLOOKUP(tbl_OrderProduct[[#This Row],[OrderID]],tbl_Order[OrderID],tbl_Order[Order Year])</f>
        <v>2020</v>
      </c>
      <c r="G1740" t="str">
        <f>_xlfn.XLOOKUP(tbl_OrderProduct[[#This Row],[OrderID]],tbl_Order[OrderID],tbl_Order[Order Month Name])</f>
        <v>Mar</v>
      </c>
      <c r="H1740" t="str">
        <f>_xlfn.XLOOKUP(tbl_OrderProduct[[#This Row],[ProductID]],tbl_Product[ProductID],tbl_Product[ProductName])</f>
        <v>Formulate!</v>
      </c>
      <c r="I1740" t="str">
        <f>_xlfn.XLOOKUP(tbl_OrderProduct[[#This Row],[OrderID]],tbl_Order[OrderID],tbl_Order[CustomerID])</f>
        <v>CUST0776</v>
      </c>
    </row>
    <row r="1741" spans="1:9" x14ac:dyDescent="0.4">
      <c r="A1741" t="s">
        <v>880</v>
      </c>
      <c r="B1741" t="s">
        <v>163</v>
      </c>
      <c r="C1741" t="str">
        <f>_xlfn.XLOOKUP(tbl_OrderProduct[[#This Row],[ProductID]],tbl_Product[ProductID],tbl_Product[Category])</f>
        <v>Party</v>
      </c>
      <c r="D1741">
        <v>1</v>
      </c>
      <c r="E1741" s="3">
        <f>_xlfn.XLOOKUP(tbl_OrderProduct[[#This Row],[ProductID]],tbl_Product[ProductID],tbl_Product[ListPrice])*tbl_OrderProduct[[#This Row],[Quantity]]</f>
        <v>38</v>
      </c>
      <c r="F1741">
        <f>_xlfn.XLOOKUP(tbl_OrderProduct[[#This Row],[OrderID]],tbl_Order[OrderID],tbl_Order[Order Year])</f>
        <v>2020</v>
      </c>
      <c r="G1741" t="str">
        <f>_xlfn.XLOOKUP(tbl_OrderProduct[[#This Row],[OrderID]],tbl_Order[OrderID],tbl_Order[Order Month Name])</f>
        <v>Mar</v>
      </c>
      <c r="H1741" t="str">
        <f>_xlfn.XLOOKUP(tbl_OrderProduct[[#This Row],[ProductID]],tbl_Product[ProductID],tbl_Product[ProductName])</f>
        <v>Charts Against Humanity</v>
      </c>
      <c r="I1741" t="str">
        <f>_xlfn.XLOOKUP(tbl_OrderProduct[[#This Row],[OrderID]],tbl_Order[OrderID],tbl_Order[CustomerID])</f>
        <v>CUST0242</v>
      </c>
    </row>
    <row r="1742" spans="1:9" x14ac:dyDescent="0.4">
      <c r="A1742" t="s">
        <v>880</v>
      </c>
      <c r="B1742" t="s">
        <v>147</v>
      </c>
      <c r="C1742" t="str">
        <f>_xlfn.XLOOKUP(tbl_OrderProduct[[#This Row],[ProductID]],tbl_Product[ProductID],tbl_Product[Category])</f>
        <v>Classic</v>
      </c>
      <c r="D1742">
        <v>1</v>
      </c>
      <c r="E1742" s="3">
        <f>_xlfn.XLOOKUP(tbl_OrderProduct[[#This Row],[ProductID]],tbl_Product[ProductID],tbl_Product[ListPrice])*tbl_OrderProduct[[#This Row],[Quantity]]</f>
        <v>40.950000000000003</v>
      </c>
      <c r="F1742">
        <f>_xlfn.XLOOKUP(tbl_OrderProduct[[#This Row],[OrderID]],tbl_Order[OrderID],tbl_Order[Order Year])</f>
        <v>2020</v>
      </c>
      <c r="G1742" t="str">
        <f>_xlfn.XLOOKUP(tbl_OrderProduct[[#This Row],[OrderID]],tbl_Order[OrderID],tbl_Order[Order Month Name])</f>
        <v>Mar</v>
      </c>
      <c r="H1742" t="str">
        <f>_xlfn.XLOOKUP(tbl_OrderProduct[[#This Row],[ProductID]],tbl_Product[ProductID],tbl_Product[ProductName])</f>
        <v>Formula Scrabble</v>
      </c>
      <c r="I1742" t="str">
        <f>_xlfn.XLOOKUP(tbl_OrderProduct[[#This Row],[OrderID]],tbl_Order[OrderID],tbl_Order[CustomerID])</f>
        <v>CUST0242</v>
      </c>
    </row>
    <row r="1743" spans="1:9" x14ac:dyDescent="0.4">
      <c r="A1743" t="s">
        <v>880</v>
      </c>
      <c r="B1743" t="s">
        <v>157</v>
      </c>
      <c r="C1743" t="str">
        <f>_xlfn.XLOOKUP(tbl_OrderProduct[[#This Row],[ProductID]],tbl_Product[ProductID],tbl_Product[Category])</f>
        <v>Strategy</v>
      </c>
      <c r="D1743">
        <v>1</v>
      </c>
      <c r="E1743" s="3">
        <f>_xlfn.XLOOKUP(tbl_OrderProduct[[#This Row],[ProductID]],tbl_Product[ProductID],tbl_Product[ListPrice])*tbl_OrderProduct[[#This Row],[Quantity]]</f>
        <v>47</v>
      </c>
      <c r="F1743">
        <f>_xlfn.XLOOKUP(tbl_OrderProduct[[#This Row],[OrderID]],tbl_Order[OrderID],tbl_Order[Order Year])</f>
        <v>2020</v>
      </c>
      <c r="G1743" t="str">
        <f>_xlfn.XLOOKUP(tbl_OrderProduct[[#This Row],[OrderID]],tbl_Order[OrderID],tbl_Order[Order Month Name])</f>
        <v>Mar</v>
      </c>
      <c r="H1743" t="str">
        <f>_xlfn.XLOOKUP(tbl_OrderProduct[[#This Row],[ProductID]],tbl_Product[ProductID],tbl_Product[ProductName])</f>
        <v>A Dasboard Contrived</v>
      </c>
      <c r="I1743" t="str">
        <f>_xlfn.XLOOKUP(tbl_OrderProduct[[#This Row],[OrderID]],tbl_Order[OrderID],tbl_Order[CustomerID])</f>
        <v>CUST0242</v>
      </c>
    </row>
    <row r="1744" spans="1:9" x14ac:dyDescent="0.4">
      <c r="A1744" t="s">
        <v>880</v>
      </c>
      <c r="B1744" t="s">
        <v>8</v>
      </c>
      <c r="C1744" t="str">
        <f>_xlfn.XLOOKUP(tbl_OrderProduct[[#This Row],[ProductID]],tbl_Product[ProductID],tbl_Product[Category])</f>
        <v>Adventure</v>
      </c>
      <c r="D1744">
        <v>1</v>
      </c>
      <c r="E1744" s="3">
        <f>_xlfn.XLOOKUP(tbl_OrderProduct[[#This Row],[ProductID]],tbl_Product[ProductID],tbl_Product[ListPrice])*tbl_OrderProduct[[#This Row],[Quantity]]</f>
        <v>54.5</v>
      </c>
      <c r="F1744">
        <f>_xlfn.XLOOKUP(tbl_OrderProduct[[#This Row],[OrderID]],tbl_Order[OrderID],tbl_Order[Order Year])</f>
        <v>2020</v>
      </c>
      <c r="G1744" t="str">
        <f>_xlfn.XLOOKUP(tbl_OrderProduct[[#This Row],[OrderID]],tbl_Order[OrderID],tbl_Order[Order Month Name])</f>
        <v>Mar</v>
      </c>
      <c r="H1744" t="str">
        <f>_xlfn.XLOOKUP(tbl_OrderProduct[[#This Row],[ProductID]],tbl_Product[ProductID],tbl_Product[ProductName])</f>
        <v>Spreadsheets &amp; Sidequests</v>
      </c>
      <c r="I1744" t="str">
        <f>_xlfn.XLOOKUP(tbl_OrderProduct[[#This Row],[OrderID]],tbl_Order[OrderID],tbl_Order[CustomerID])</f>
        <v>CUST0242</v>
      </c>
    </row>
    <row r="1745" spans="1:9" x14ac:dyDescent="0.4">
      <c r="A1745" t="s">
        <v>881</v>
      </c>
      <c r="B1745" t="s">
        <v>136</v>
      </c>
      <c r="C1745" t="str">
        <f>_xlfn.XLOOKUP(tbl_OrderProduct[[#This Row],[ProductID]],tbl_Product[ProductID],tbl_Product[Category])</f>
        <v>Party</v>
      </c>
      <c r="D1745">
        <v>1</v>
      </c>
      <c r="E1745" s="3">
        <f>_xlfn.XLOOKUP(tbl_OrderProduct[[#This Row],[ProductID]],tbl_Product[ProductID],tbl_Product[ListPrice])*tbl_OrderProduct[[#This Row],[Quantity]]</f>
        <v>33</v>
      </c>
      <c r="F1745">
        <f>_xlfn.XLOOKUP(tbl_OrderProduct[[#This Row],[OrderID]],tbl_Order[OrderID],tbl_Order[Order Year])</f>
        <v>2020</v>
      </c>
      <c r="G1745" t="str">
        <f>_xlfn.XLOOKUP(tbl_OrderProduct[[#This Row],[OrderID]],tbl_Order[OrderID],tbl_Order[Order Month Name])</f>
        <v>Mar</v>
      </c>
      <c r="H1745" t="str">
        <f>_xlfn.XLOOKUP(tbl_OrderProduct[[#This Row],[ProductID]],tbl_Product[ProductID],tbl_Product[ProductName])</f>
        <v>Don't Split the Data</v>
      </c>
      <c r="I1745" t="str">
        <f>_xlfn.XLOOKUP(tbl_OrderProduct[[#This Row],[OrderID]],tbl_Order[OrderID],tbl_Order[CustomerID])</f>
        <v>CUST1245</v>
      </c>
    </row>
    <row r="1746" spans="1:9" x14ac:dyDescent="0.4">
      <c r="A1746" t="s">
        <v>881</v>
      </c>
      <c r="B1746" t="s">
        <v>155</v>
      </c>
      <c r="C1746" t="str">
        <f>_xlfn.XLOOKUP(tbl_OrderProduct[[#This Row],[ProductID]],tbl_Product[ProductID],tbl_Product[Category])</f>
        <v>Strategy</v>
      </c>
      <c r="D1746">
        <v>1</v>
      </c>
      <c r="E1746" s="3">
        <f>_xlfn.XLOOKUP(tbl_OrderProduct[[#This Row],[ProductID]],tbl_Product[ProductID],tbl_Product[ListPrice])*tbl_OrderProduct[[#This Row],[Quantity]]</f>
        <v>27</v>
      </c>
      <c r="F1746">
        <f>_xlfn.XLOOKUP(tbl_OrderProduct[[#This Row],[OrderID]],tbl_Order[OrderID],tbl_Order[Order Year])</f>
        <v>2020</v>
      </c>
      <c r="G1746" t="str">
        <f>_xlfn.XLOOKUP(tbl_OrderProduct[[#This Row],[OrderID]],tbl_Order[OrderID],tbl_Order[Order Month Name])</f>
        <v>Mar</v>
      </c>
      <c r="H1746" t="str">
        <f>_xlfn.XLOOKUP(tbl_OrderProduct[[#This Row],[ProductID]],tbl_Product[ProductID],tbl_Product[ProductName])</f>
        <v>Depreciation Trail</v>
      </c>
      <c r="I1746" t="str">
        <f>_xlfn.XLOOKUP(tbl_OrderProduct[[#This Row],[OrderID]],tbl_Order[OrderID],tbl_Order[CustomerID])</f>
        <v>CUST1245</v>
      </c>
    </row>
    <row r="1747" spans="1:9" x14ac:dyDescent="0.4">
      <c r="A1747" t="s">
        <v>881</v>
      </c>
      <c r="B1747" t="s">
        <v>158</v>
      </c>
      <c r="C1747" t="str">
        <f>_xlfn.XLOOKUP(tbl_OrderProduct[[#This Row],[ProductID]],tbl_Product[ProductID],tbl_Product[Category])</f>
        <v>Classic</v>
      </c>
      <c r="D1747">
        <v>2</v>
      </c>
      <c r="E1747" s="3">
        <f>_xlfn.XLOOKUP(tbl_OrderProduct[[#This Row],[ProductID]],tbl_Product[ProductID],tbl_Product[ListPrice])*tbl_OrderProduct[[#This Row],[Quantity]]</f>
        <v>90</v>
      </c>
      <c r="F1747">
        <f>_xlfn.XLOOKUP(tbl_OrderProduct[[#This Row],[OrderID]],tbl_Order[OrderID],tbl_Order[Order Year])</f>
        <v>2020</v>
      </c>
      <c r="G1747" t="str">
        <f>_xlfn.XLOOKUP(tbl_OrderProduct[[#This Row],[OrderID]],tbl_Order[OrderID],tbl_Order[Order Month Name])</f>
        <v>Mar</v>
      </c>
      <c r="H1747" t="str">
        <f>_xlfn.XLOOKUP(tbl_OrderProduct[[#This Row],[ProductID]],tbl_Product[ProductID],tbl_Product[ProductName])</f>
        <v>Carcassone: Financial Quarters</v>
      </c>
      <c r="I1747" t="str">
        <f>_xlfn.XLOOKUP(tbl_OrderProduct[[#This Row],[OrderID]],tbl_Order[OrderID],tbl_Order[CustomerID])</f>
        <v>CUST1245</v>
      </c>
    </row>
    <row r="1748" spans="1:9" x14ac:dyDescent="0.4">
      <c r="A1748" t="s">
        <v>881</v>
      </c>
      <c r="B1748" t="s">
        <v>10</v>
      </c>
      <c r="C1748" t="str">
        <f>_xlfn.XLOOKUP(tbl_OrderProduct[[#This Row],[ProductID]],tbl_Product[ProductID],tbl_Product[Category])</f>
        <v>Party</v>
      </c>
      <c r="D1748">
        <v>1</v>
      </c>
      <c r="E1748" s="3">
        <f>_xlfn.XLOOKUP(tbl_OrderProduct[[#This Row],[ProductID]],tbl_Product[ProductID],tbl_Product[ListPrice])*tbl_OrderProduct[[#This Row],[Quantity]]</f>
        <v>49</v>
      </c>
      <c r="F1748">
        <f>_xlfn.XLOOKUP(tbl_OrderProduct[[#This Row],[OrderID]],tbl_Order[OrderID],tbl_Order[Order Year])</f>
        <v>2020</v>
      </c>
      <c r="G1748" t="str">
        <f>_xlfn.XLOOKUP(tbl_OrderProduct[[#This Row],[OrderID]],tbl_Order[OrderID],tbl_Order[Order Month Name])</f>
        <v>Mar</v>
      </c>
      <c r="H1748" t="str">
        <f>_xlfn.XLOOKUP(tbl_OrderProduct[[#This Row],[ProductID]],tbl_Product[ProductID],tbl_Product[ProductName])</f>
        <v>Pivot or Perish</v>
      </c>
      <c r="I1748" t="str">
        <f>_xlfn.XLOOKUP(tbl_OrderProduct[[#This Row],[OrderID]],tbl_Order[OrderID],tbl_Order[CustomerID])</f>
        <v>CUST1245</v>
      </c>
    </row>
    <row r="1749" spans="1:9" x14ac:dyDescent="0.4">
      <c r="A1749" t="s">
        <v>881</v>
      </c>
      <c r="B1749" t="s">
        <v>146</v>
      </c>
      <c r="C1749" t="str">
        <f>_xlfn.XLOOKUP(tbl_OrderProduct[[#This Row],[ProductID]],tbl_Product[ProductID],tbl_Product[Category])</f>
        <v>Strategy</v>
      </c>
      <c r="D1749">
        <v>1</v>
      </c>
      <c r="E1749" s="3">
        <f>_xlfn.XLOOKUP(tbl_OrderProduct[[#This Row],[ProductID]],tbl_Product[ProductID],tbl_Product[ListPrice])*tbl_OrderProduct[[#This Row],[Quantity]]</f>
        <v>49.49</v>
      </c>
      <c r="F1749">
        <f>_xlfn.XLOOKUP(tbl_OrderProduct[[#This Row],[OrderID]],tbl_Order[OrderID],tbl_Order[Order Year])</f>
        <v>2020</v>
      </c>
      <c r="G1749" t="str">
        <f>_xlfn.XLOOKUP(tbl_OrderProduct[[#This Row],[OrderID]],tbl_Order[OrderID],tbl_Order[Order Month Name])</f>
        <v>Mar</v>
      </c>
      <c r="H1749" t="str">
        <f>_xlfn.XLOOKUP(tbl_OrderProduct[[#This Row],[ProductID]],tbl_Product[ProductID],tbl_Product[ProductName])</f>
        <v>Terraforming Tableau</v>
      </c>
      <c r="I1749" t="str">
        <f>_xlfn.XLOOKUP(tbl_OrderProduct[[#This Row],[OrderID]],tbl_Order[OrderID],tbl_Order[CustomerID])</f>
        <v>CUST1245</v>
      </c>
    </row>
    <row r="1750" spans="1:9" x14ac:dyDescent="0.4">
      <c r="A1750" t="s">
        <v>881</v>
      </c>
      <c r="B1750" t="s">
        <v>164</v>
      </c>
      <c r="C1750" t="str">
        <f>_xlfn.XLOOKUP(tbl_OrderProduct[[#This Row],[ProductID]],tbl_Product[ProductID],tbl_Product[Category])</f>
        <v>Strategy</v>
      </c>
      <c r="D1750">
        <v>1</v>
      </c>
      <c r="E1750" s="3">
        <f>_xlfn.XLOOKUP(tbl_OrderProduct[[#This Row],[ProductID]],tbl_Product[ProductID],tbl_Product[ListPrice])*tbl_OrderProduct[[#This Row],[Quantity]]</f>
        <v>29</v>
      </c>
      <c r="F1750">
        <f>_xlfn.XLOOKUP(tbl_OrderProduct[[#This Row],[OrderID]],tbl_Order[OrderID],tbl_Order[Order Year])</f>
        <v>2020</v>
      </c>
      <c r="G1750" t="str">
        <f>_xlfn.XLOOKUP(tbl_OrderProduct[[#This Row],[OrderID]],tbl_Order[OrderID],tbl_Order[Order Month Name])</f>
        <v>Mar</v>
      </c>
      <c r="H1750" t="str">
        <f>_xlfn.XLOOKUP(tbl_OrderProduct[[#This Row],[ProductID]],tbl_Product[ProductID],tbl_Product[ProductName])</f>
        <v>Great Western Lookup</v>
      </c>
      <c r="I1750" t="str">
        <f>_xlfn.XLOOKUP(tbl_OrderProduct[[#This Row],[OrderID]],tbl_Order[OrderID],tbl_Order[CustomerID])</f>
        <v>CUST1245</v>
      </c>
    </row>
    <row r="1751" spans="1:9" x14ac:dyDescent="0.4">
      <c r="A1751" t="s">
        <v>882</v>
      </c>
      <c r="B1751" t="s">
        <v>142</v>
      </c>
      <c r="C1751" t="str">
        <f>_xlfn.XLOOKUP(tbl_OrderProduct[[#This Row],[ProductID]],tbl_Product[ProductID],tbl_Product[Category])</f>
        <v>Classic</v>
      </c>
      <c r="D1751">
        <v>1</v>
      </c>
      <c r="E1751" s="3">
        <f>_xlfn.XLOOKUP(tbl_OrderProduct[[#This Row],[ProductID]],tbl_Product[ProductID],tbl_Product[ListPrice])*tbl_OrderProduct[[#This Row],[Quantity]]</f>
        <v>49.49</v>
      </c>
      <c r="F1751">
        <f>_xlfn.XLOOKUP(tbl_OrderProduct[[#This Row],[OrderID]],tbl_Order[OrderID],tbl_Order[Order Year])</f>
        <v>2020</v>
      </c>
      <c r="G1751" t="str">
        <f>_xlfn.XLOOKUP(tbl_OrderProduct[[#This Row],[OrderID]],tbl_Order[OrderID],tbl_Order[Order Month Name])</f>
        <v>Mar</v>
      </c>
      <c r="H1751" t="str">
        <f>_xlfn.XLOOKUP(tbl_OrderProduct[[#This Row],[ProductID]],tbl_Product[ProductID],tbl_Product[ProductName])</f>
        <v>Don't Wake the Stakeholders</v>
      </c>
      <c r="I1751" t="str">
        <f>_xlfn.XLOOKUP(tbl_OrderProduct[[#This Row],[OrderID]],tbl_Order[OrderID],tbl_Order[CustomerID])</f>
        <v>CUST1117</v>
      </c>
    </row>
    <row r="1752" spans="1:9" x14ac:dyDescent="0.4">
      <c r="A1752" t="s">
        <v>883</v>
      </c>
      <c r="B1752" t="s">
        <v>154</v>
      </c>
      <c r="C1752" t="str">
        <f>_xlfn.XLOOKUP(tbl_OrderProduct[[#This Row],[ProductID]],tbl_Product[ProductID],tbl_Product[Category])</f>
        <v>Strategy</v>
      </c>
      <c r="D1752">
        <v>1</v>
      </c>
      <c r="E1752" s="3">
        <f>_xlfn.XLOOKUP(tbl_OrderProduct[[#This Row],[ProductID]],tbl_Product[ProductID],tbl_Product[ListPrice])*tbl_OrderProduct[[#This Row],[Quantity]]</f>
        <v>31</v>
      </c>
      <c r="F1752">
        <f>_xlfn.XLOOKUP(tbl_OrderProduct[[#This Row],[OrderID]],tbl_Order[OrderID],tbl_Order[Order Year])</f>
        <v>2020</v>
      </c>
      <c r="G1752" t="str">
        <f>_xlfn.XLOOKUP(tbl_OrderProduct[[#This Row],[OrderID]],tbl_Order[OrderID],tbl_Order[Order Month Name])</f>
        <v>Mar</v>
      </c>
      <c r="H1752" t="str">
        <f>_xlfn.XLOOKUP(tbl_OrderProduct[[#This Row],[ProductID]],tbl_Product[ProductID],tbl_Product[ProductName])</f>
        <v>Roll for Regression</v>
      </c>
      <c r="I1752" t="str">
        <f>_xlfn.XLOOKUP(tbl_OrderProduct[[#This Row],[OrderID]],tbl_Order[OrderID],tbl_Order[CustomerID])</f>
        <v>CUST0665</v>
      </c>
    </row>
    <row r="1753" spans="1:9" x14ac:dyDescent="0.4">
      <c r="A1753" t="s">
        <v>883</v>
      </c>
      <c r="B1753" t="s">
        <v>144</v>
      </c>
      <c r="C1753" t="str">
        <f>_xlfn.XLOOKUP(tbl_OrderProduct[[#This Row],[ProductID]],tbl_Product[ProductID],tbl_Product[Category])</f>
        <v>Strategy</v>
      </c>
      <c r="D1753">
        <v>1</v>
      </c>
      <c r="E1753" s="3">
        <f>_xlfn.XLOOKUP(tbl_OrderProduct[[#This Row],[ProductID]],tbl_Product[ProductID],tbl_Product[ListPrice])*tbl_OrderProduct[[#This Row],[Quantity]]</f>
        <v>64.95</v>
      </c>
      <c r="F1753">
        <f>_xlfn.XLOOKUP(tbl_OrderProduct[[#This Row],[OrderID]],tbl_Order[OrderID],tbl_Order[Order Year])</f>
        <v>2020</v>
      </c>
      <c r="G1753" t="str">
        <f>_xlfn.XLOOKUP(tbl_OrderProduct[[#This Row],[OrderID]],tbl_Order[OrderID],tbl_Order[Order Month Name])</f>
        <v>Mar</v>
      </c>
      <c r="H1753" t="str">
        <f>_xlfn.XLOOKUP(tbl_OrderProduct[[#This Row],[ProductID]],tbl_Product[ProductID],tbl_Product[ProductName])</f>
        <v>Between Two Spreadsheets</v>
      </c>
      <c r="I1753" t="str">
        <f>_xlfn.XLOOKUP(tbl_OrderProduct[[#This Row],[OrderID]],tbl_Order[OrderID],tbl_Order[CustomerID])</f>
        <v>CUST0665</v>
      </c>
    </row>
    <row r="1754" spans="1:9" x14ac:dyDescent="0.4">
      <c r="A1754" t="s">
        <v>883</v>
      </c>
      <c r="B1754" t="s">
        <v>151</v>
      </c>
      <c r="C1754" t="str">
        <f>_xlfn.XLOOKUP(tbl_OrderProduct[[#This Row],[ProductID]],tbl_Product[ProductID],tbl_Product[Category])</f>
        <v>Adventure</v>
      </c>
      <c r="D1754">
        <v>1</v>
      </c>
      <c r="E1754" s="3">
        <f>_xlfn.XLOOKUP(tbl_OrderProduct[[#This Row],[ProductID]],tbl_Product[ProductID],tbl_Product[ListPrice])*tbl_OrderProduct[[#This Row],[Quantity]]</f>
        <v>60.95</v>
      </c>
      <c r="F1754">
        <f>_xlfn.XLOOKUP(tbl_OrderProduct[[#This Row],[OrderID]],tbl_Order[OrderID],tbl_Order[Order Year])</f>
        <v>2020</v>
      </c>
      <c r="G1754" t="str">
        <f>_xlfn.XLOOKUP(tbl_OrderProduct[[#This Row],[OrderID]],tbl_Order[OrderID],tbl_Order[Order Month Name])</f>
        <v>Mar</v>
      </c>
      <c r="H1754" t="str">
        <f>_xlfn.XLOOKUP(tbl_OrderProduct[[#This Row],[ProductID]],tbl_Product[ProductID],tbl_Product[ProductName])</f>
        <v>Unmatched: Analyst's Edition</v>
      </c>
      <c r="I1754" t="str">
        <f>_xlfn.XLOOKUP(tbl_OrderProduct[[#This Row],[OrderID]],tbl_Order[OrderID],tbl_Order[CustomerID])</f>
        <v>CUST0665</v>
      </c>
    </row>
    <row r="1755" spans="1:9" x14ac:dyDescent="0.4">
      <c r="A1755" t="s">
        <v>883</v>
      </c>
      <c r="B1755" t="s">
        <v>133</v>
      </c>
      <c r="C1755" t="str">
        <f>_xlfn.XLOOKUP(tbl_OrderProduct[[#This Row],[ProductID]],tbl_Product[ProductID],tbl_Product[Category])</f>
        <v>Adventure</v>
      </c>
      <c r="D1755">
        <v>1</v>
      </c>
      <c r="E1755" s="3">
        <f>_xlfn.XLOOKUP(tbl_OrderProduct[[#This Row],[ProductID]],tbl_Product[ProductID],tbl_Product[ListPrice])*tbl_OrderProduct[[#This Row],[Quantity]]</f>
        <v>23.95</v>
      </c>
      <c r="F1755">
        <f>_xlfn.XLOOKUP(tbl_OrderProduct[[#This Row],[OrderID]],tbl_Order[OrderID],tbl_Order[Order Year])</f>
        <v>2020</v>
      </c>
      <c r="G1755" t="str">
        <f>_xlfn.XLOOKUP(tbl_OrderProduct[[#This Row],[OrderID]],tbl_Order[OrderID],tbl_Order[Order Month Name])</f>
        <v>Mar</v>
      </c>
      <c r="H1755" t="str">
        <f>_xlfn.XLOOKUP(tbl_OrderProduct[[#This Row],[ProductID]],tbl_Product[ProductID],tbl_Product[ProductName])</f>
        <v>DataCraft: Fields &amp; Measures</v>
      </c>
      <c r="I1755" t="str">
        <f>_xlfn.XLOOKUP(tbl_OrderProduct[[#This Row],[OrderID]],tbl_Order[OrderID],tbl_Order[CustomerID])</f>
        <v>CUST0665</v>
      </c>
    </row>
    <row r="1756" spans="1:9" x14ac:dyDescent="0.4">
      <c r="A1756" t="s">
        <v>884</v>
      </c>
      <c r="B1756" t="s">
        <v>137</v>
      </c>
      <c r="C1756" t="str">
        <f>_xlfn.XLOOKUP(tbl_OrderProduct[[#This Row],[ProductID]],tbl_Product[ProductID],tbl_Product[Category])</f>
        <v>Classic</v>
      </c>
      <c r="D1756">
        <v>1</v>
      </c>
      <c r="E1756" s="3">
        <f>_xlfn.XLOOKUP(tbl_OrderProduct[[#This Row],[ProductID]],tbl_Product[ProductID],tbl_Product[ListPrice])*tbl_OrderProduct[[#This Row],[Quantity]]</f>
        <v>70.989999999999995</v>
      </c>
      <c r="F1756">
        <f>_xlfn.XLOOKUP(tbl_OrderProduct[[#This Row],[OrderID]],tbl_Order[OrderID],tbl_Order[Order Year])</f>
        <v>2020</v>
      </c>
      <c r="G1756" t="str">
        <f>_xlfn.XLOOKUP(tbl_OrderProduct[[#This Row],[OrderID]],tbl_Order[OrderID],tbl_Order[Order Month Name])</f>
        <v>Mar</v>
      </c>
      <c r="H1756" t="str">
        <f>_xlfn.XLOOKUP(tbl_OrderProduct[[#This Row],[ProductID]],tbl_Product[ProductID],tbl_Product[ProductName])</f>
        <v>Ticket to Ride: Financial Express</v>
      </c>
      <c r="I1756" t="str">
        <f>_xlfn.XLOOKUP(tbl_OrderProduct[[#This Row],[OrderID]],tbl_Order[OrderID],tbl_Order[CustomerID])</f>
        <v>CUST0638</v>
      </c>
    </row>
    <row r="1757" spans="1:9" x14ac:dyDescent="0.4">
      <c r="A1757" t="s">
        <v>885</v>
      </c>
      <c r="B1757" t="s">
        <v>8</v>
      </c>
      <c r="C1757" t="str">
        <f>_xlfn.XLOOKUP(tbl_OrderProduct[[#This Row],[ProductID]],tbl_Product[ProductID],tbl_Product[Category])</f>
        <v>Adventure</v>
      </c>
      <c r="D1757">
        <v>2</v>
      </c>
      <c r="E1757" s="3">
        <f>_xlfn.XLOOKUP(tbl_OrderProduct[[#This Row],[ProductID]],tbl_Product[ProductID],tbl_Product[ListPrice])*tbl_OrderProduct[[#This Row],[Quantity]]</f>
        <v>109</v>
      </c>
      <c r="F1757">
        <f>_xlfn.XLOOKUP(tbl_OrderProduct[[#This Row],[OrderID]],tbl_Order[OrderID],tbl_Order[Order Year])</f>
        <v>2020</v>
      </c>
      <c r="G1757" t="str">
        <f>_xlfn.XLOOKUP(tbl_OrderProduct[[#This Row],[OrderID]],tbl_Order[OrderID],tbl_Order[Order Month Name])</f>
        <v>Mar</v>
      </c>
      <c r="H1757" t="str">
        <f>_xlfn.XLOOKUP(tbl_OrderProduct[[#This Row],[ProductID]],tbl_Product[ProductID],tbl_Product[ProductName])</f>
        <v>Spreadsheets &amp; Sidequests</v>
      </c>
      <c r="I1757" t="str">
        <f>_xlfn.XLOOKUP(tbl_OrderProduct[[#This Row],[OrderID]],tbl_Order[OrderID],tbl_Order[CustomerID])</f>
        <v>CUST0829</v>
      </c>
    </row>
    <row r="1758" spans="1:9" x14ac:dyDescent="0.4">
      <c r="A1758" t="s">
        <v>885</v>
      </c>
      <c r="B1758" t="s">
        <v>132</v>
      </c>
      <c r="C1758" t="str">
        <f>_xlfn.XLOOKUP(tbl_OrderProduct[[#This Row],[ProductID]],tbl_Product[ProductID],tbl_Product[Category])</f>
        <v>Strategy</v>
      </c>
      <c r="D1758">
        <v>1</v>
      </c>
      <c r="E1758" s="3">
        <f>_xlfn.XLOOKUP(tbl_OrderProduct[[#This Row],[ProductID]],tbl_Product[ProductID],tbl_Product[ListPrice])*tbl_OrderProduct[[#This Row],[Quantity]]</f>
        <v>16.5</v>
      </c>
      <c r="F1758">
        <f>_xlfn.XLOOKUP(tbl_OrderProduct[[#This Row],[OrderID]],tbl_Order[OrderID],tbl_Order[Order Year])</f>
        <v>2020</v>
      </c>
      <c r="G1758" t="str">
        <f>_xlfn.XLOOKUP(tbl_OrderProduct[[#This Row],[OrderID]],tbl_Order[OrderID],tbl_Order[Order Month Name])</f>
        <v>Mar</v>
      </c>
      <c r="H1758" t="str">
        <f>_xlfn.XLOOKUP(tbl_OrderProduct[[#This Row],[ProductID]],tbl_Product[ProductID],tbl_Product[ProductName])</f>
        <v>Pax Excel</v>
      </c>
      <c r="I1758" t="str">
        <f>_xlfn.XLOOKUP(tbl_OrderProduct[[#This Row],[OrderID]],tbl_Order[OrderID],tbl_Order[CustomerID])</f>
        <v>CUST0829</v>
      </c>
    </row>
    <row r="1759" spans="1:9" x14ac:dyDescent="0.4">
      <c r="A1759" t="s">
        <v>885</v>
      </c>
      <c r="B1759" t="s">
        <v>152</v>
      </c>
      <c r="C1759" t="str">
        <f>_xlfn.XLOOKUP(tbl_OrderProduct[[#This Row],[ProductID]],tbl_Product[ProductID],tbl_Product[Category])</f>
        <v>Party</v>
      </c>
      <c r="D1759">
        <v>2</v>
      </c>
      <c r="E1759" s="3">
        <f>_xlfn.XLOOKUP(tbl_OrderProduct[[#This Row],[ProductID]],tbl_Product[ProductID],tbl_Product[ListPrice])*tbl_OrderProduct[[#This Row],[Quantity]]</f>
        <v>119.9</v>
      </c>
      <c r="F1759">
        <f>_xlfn.XLOOKUP(tbl_OrderProduct[[#This Row],[OrderID]],tbl_Order[OrderID],tbl_Order[Order Year])</f>
        <v>2020</v>
      </c>
      <c r="G1759" t="str">
        <f>_xlfn.XLOOKUP(tbl_OrderProduct[[#This Row],[OrderID]],tbl_Order[OrderID],tbl_Order[Order Month Name])</f>
        <v>Mar</v>
      </c>
      <c r="H1759" t="str">
        <f>_xlfn.XLOOKUP(tbl_OrderProduct[[#This Row],[ProductID]],tbl_Product[ProductID],tbl_Product[ProductName])</f>
        <v>Formulate!</v>
      </c>
      <c r="I1759" t="str">
        <f>_xlfn.XLOOKUP(tbl_OrderProduct[[#This Row],[OrderID]],tbl_Order[OrderID],tbl_Order[CustomerID])</f>
        <v>CUST0829</v>
      </c>
    </row>
    <row r="1760" spans="1:9" x14ac:dyDescent="0.4">
      <c r="A1760" t="s">
        <v>885</v>
      </c>
      <c r="B1760" t="s">
        <v>133</v>
      </c>
      <c r="C1760" t="str">
        <f>_xlfn.XLOOKUP(tbl_OrderProduct[[#This Row],[ProductID]],tbl_Product[ProductID],tbl_Product[Category])</f>
        <v>Adventure</v>
      </c>
      <c r="D1760">
        <v>3</v>
      </c>
      <c r="E1760" s="3">
        <f>_xlfn.XLOOKUP(tbl_OrderProduct[[#This Row],[ProductID]],tbl_Product[ProductID],tbl_Product[ListPrice])*tbl_OrderProduct[[#This Row],[Quantity]]</f>
        <v>71.849999999999994</v>
      </c>
      <c r="F1760">
        <f>_xlfn.XLOOKUP(tbl_OrderProduct[[#This Row],[OrderID]],tbl_Order[OrderID],tbl_Order[Order Year])</f>
        <v>2020</v>
      </c>
      <c r="G1760" t="str">
        <f>_xlfn.XLOOKUP(tbl_OrderProduct[[#This Row],[OrderID]],tbl_Order[OrderID],tbl_Order[Order Month Name])</f>
        <v>Mar</v>
      </c>
      <c r="H1760" t="str">
        <f>_xlfn.XLOOKUP(tbl_OrderProduct[[#This Row],[ProductID]],tbl_Product[ProductID],tbl_Product[ProductName])</f>
        <v>DataCraft: Fields &amp; Measures</v>
      </c>
      <c r="I1760" t="str">
        <f>_xlfn.XLOOKUP(tbl_OrderProduct[[#This Row],[OrderID]],tbl_Order[OrderID],tbl_Order[CustomerID])</f>
        <v>CUST0829</v>
      </c>
    </row>
    <row r="1761" spans="1:9" x14ac:dyDescent="0.4">
      <c r="A1761" t="s">
        <v>885</v>
      </c>
      <c r="B1761" t="s">
        <v>144</v>
      </c>
      <c r="C1761" t="str">
        <f>_xlfn.XLOOKUP(tbl_OrderProduct[[#This Row],[ProductID]],tbl_Product[ProductID],tbl_Product[Category])</f>
        <v>Strategy</v>
      </c>
      <c r="D1761">
        <v>2</v>
      </c>
      <c r="E1761" s="3">
        <f>_xlfn.XLOOKUP(tbl_OrderProduct[[#This Row],[ProductID]],tbl_Product[ProductID],tbl_Product[ListPrice])*tbl_OrderProduct[[#This Row],[Quantity]]</f>
        <v>129.9</v>
      </c>
      <c r="F1761">
        <f>_xlfn.XLOOKUP(tbl_OrderProduct[[#This Row],[OrderID]],tbl_Order[OrderID],tbl_Order[Order Year])</f>
        <v>2020</v>
      </c>
      <c r="G1761" t="str">
        <f>_xlfn.XLOOKUP(tbl_OrderProduct[[#This Row],[OrderID]],tbl_Order[OrderID],tbl_Order[Order Month Name])</f>
        <v>Mar</v>
      </c>
      <c r="H1761" t="str">
        <f>_xlfn.XLOOKUP(tbl_OrderProduct[[#This Row],[ProductID]],tbl_Product[ProductID],tbl_Product[ProductName])</f>
        <v>Between Two Spreadsheets</v>
      </c>
      <c r="I1761" t="str">
        <f>_xlfn.XLOOKUP(tbl_OrderProduct[[#This Row],[OrderID]],tbl_Order[OrderID],tbl_Order[CustomerID])</f>
        <v>CUST0829</v>
      </c>
    </row>
    <row r="1762" spans="1:9" x14ac:dyDescent="0.4">
      <c r="A1762" t="s">
        <v>886</v>
      </c>
      <c r="B1762" t="s">
        <v>132</v>
      </c>
      <c r="C1762" t="str">
        <f>_xlfn.XLOOKUP(tbl_OrderProduct[[#This Row],[ProductID]],tbl_Product[ProductID],tbl_Product[Category])</f>
        <v>Strategy</v>
      </c>
      <c r="D1762">
        <v>1</v>
      </c>
      <c r="E1762" s="3">
        <f>_xlfn.XLOOKUP(tbl_OrderProduct[[#This Row],[ProductID]],tbl_Product[ProductID],tbl_Product[ListPrice])*tbl_OrderProduct[[#This Row],[Quantity]]</f>
        <v>16.5</v>
      </c>
      <c r="F1762">
        <f>_xlfn.XLOOKUP(tbl_OrderProduct[[#This Row],[OrderID]],tbl_Order[OrderID],tbl_Order[Order Year])</f>
        <v>2020</v>
      </c>
      <c r="G1762" t="str">
        <f>_xlfn.XLOOKUP(tbl_OrderProduct[[#This Row],[OrderID]],tbl_Order[OrderID],tbl_Order[Order Month Name])</f>
        <v>Mar</v>
      </c>
      <c r="H1762" t="str">
        <f>_xlfn.XLOOKUP(tbl_OrderProduct[[#This Row],[ProductID]],tbl_Product[ProductID],tbl_Product[ProductName])</f>
        <v>Pax Excel</v>
      </c>
      <c r="I1762" t="str">
        <f>_xlfn.XLOOKUP(tbl_OrderProduct[[#This Row],[OrderID]],tbl_Order[OrderID],tbl_Order[CustomerID])</f>
        <v>CUST0991</v>
      </c>
    </row>
    <row r="1763" spans="1:9" x14ac:dyDescent="0.4">
      <c r="A1763" t="s">
        <v>887</v>
      </c>
      <c r="B1763" t="s">
        <v>163</v>
      </c>
      <c r="C1763" t="str">
        <f>_xlfn.XLOOKUP(tbl_OrderProduct[[#This Row],[ProductID]],tbl_Product[ProductID],tbl_Product[Category])</f>
        <v>Party</v>
      </c>
      <c r="D1763">
        <v>1</v>
      </c>
      <c r="E1763" s="3">
        <f>_xlfn.XLOOKUP(tbl_OrderProduct[[#This Row],[ProductID]],tbl_Product[ProductID],tbl_Product[ListPrice])*tbl_OrderProduct[[#This Row],[Quantity]]</f>
        <v>38</v>
      </c>
      <c r="F1763">
        <f>_xlfn.XLOOKUP(tbl_OrderProduct[[#This Row],[OrderID]],tbl_Order[OrderID],tbl_Order[Order Year])</f>
        <v>2020</v>
      </c>
      <c r="G1763" t="str">
        <f>_xlfn.XLOOKUP(tbl_OrderProduct[[#This Row],[OrderID]],tbl_Order[OrderID],tbl_Order[Order Month Name])</f>
        <v>Mar</v>
      </c>
      <c r="H1763" t="str">
        <f>_xlfn.XLOOKUP(tbl_OrderProduct[[#This Row],[ProductID]],tbl_Product[ProductID],tbl_Product[ProductName])</f>
        <v>Charts Against Humanity</v>
      </c>
      <c r="I1763" t="str">
        <f>_xlfn.XLOOKUP(tbl_OrderProduct[[#This Row],[OrderID]],tbl_Order[OrderID],tbl_Order[CustomerID])</f>
        <v>CUST0633</v>
      </c>
    </row>
    <row r="1764" spans="1:9" x14ac:dyDescent="0.4">
      <c r="A1764" t="s">
        <v>888</v>
      </c>
      <c r="B1764" t="s">
        <v>138</v>
      </c>
      <c r="C1764" t="str">
        <f>_xlfn.XLOOKUP(tbl_OrderProduct[[#This Row],[ProductID]],tbl_Product[ProductID],tbl_Product[Category])</f>
        <v>Classic</v>
      </c>
      <c r="D1764">
        <v>2</v>
      </c>
      <c r="E1764" s="3">
        <f>_xlfn.XLOOKUP(tbl_OrderProduct[[#This Row],[ProductID]],tbl_Product[ProductID],tbl_Product[ListPrice])*tbl_OrderProduct[[#This Row],[Quantity]]</f>
        <v>124</v>
      </c>
      <c r="F1764">
        <f>_xlfn.XLOOKUP(tbl_OrderProduct[[#This Row],[OrderID]],tbl_Order[OrderID],tbl_Order[Order Year])</f>
        <v>2020</v>
      </c>
      <c r="G1764" t="str">
        <f>_xlfn.XLOOKUP(tbl_OrderProduct[[#This Row],[OrderID]],tbl_Order[OrderID],tbl_Order[Order Month Name])</f>
        <v>Mar</v>
      </c>
      <c r="H1764" t="str">
        <f>_xlfn.XLOOKUP(tbl_OrderProduct[[#This Row],[ProductID]],tbl_Product[ProductID],tbl_Product[ProductName])</f>
        <v>YahtSheets</v>
      </c>
      <c r="I1764" t="str">
        <f>_xlfn.XLOOKUP(tbl_OrderProduct[[#This Row],[OrderID]],tbl_Order[OrderID],tbl_Order[CustomerID])</f>
        <v>CUST0070</v>
      </c>
    </row>
    <row r="1765" spans="1:9" x14ac:dyDescent="0.4">
      <c r="A1765" t="s">
        <v>889</v>
      </c>
      <c r="B1765" t="s">
        <v>146</v>
      </c>
      <c r="C1765" t="str">
        <f>_xlfn.XLOOKUP(tbl_OrderProduct[[#This Row],[ProductID]],tbl_Product[ProductID],tbl_Product[Category])</f>
        <v>Strategy</v>
      </c>
      <c r="D1765">
        <v>1</v>
      </c>
      <c r="E1765" s="3">
        <f>_xlfn.XLOOKUP(tbl_OrderProduct[[#This Row],[ProductID]],tbl_Product[ProductID],tbl_Product[ListPrice])*tbl_OrderProduct[[#This Row],[Quantity]]</f>
        <v>49.49</v>
      </c>
      <c r="F1765">
        <f>_xlfn.XLOOKUP(tbl_OrderProduct[[#This Row],[OrderID]],tbl_Order[OrderID],tbl_Order[Order Year])</f>
        <v>2020</v>
      </c>
      <c r="G1765" t="str">
        <f>_xlfn.XLOOKUP(tbl_OrderProduct[[#This Row],[OrderID]],tbl_Order[OrderID],tbl_Order[Order Month Name])</f>
        <v>Mar</v>
      </c>
      <c r="H1765" t="str">
        <f>_xlfn.XLOOKUP(tbl_OrderProduct[[#This Row],[ProductID]],tbl_Product[ProductID],tbl_Product[ProductName])</f>
        <v>Terraforming Tableau</v>
      </c>
      <c r="I1765" t="str">
        <f>_xlfn.XLOOKUP(tbl_OrderProduct[[#This Row],[OrderID]],tbl_Order[OrderID],tbl_Order[CustomerID])</f>
        <v>CUST0696</v>
      </c>
    </row>
    <row r="1766" spans="1:9" x14ac:dyDescent="0.4">
      <c r="A1766" t="s">
        <v>890</v>
      </c>
      <c r="B1766" t="s">
        <v>136</v>
      </c>
      <c r="C1766" t="str">
        <f>_xlfn.XLOOKUP(tbl_OrderProduct[[#This Row],[ProductID]],tbl_Product[ProductID],tbl_Product[Category])</f>
        <v>Party</v>
      </c>
      <c r="D1766">
        <v>1</v>
      </c>
      <c r="E1766" s="3">
        <f>_xlfn.XLOOKUP(tbl_OrderProduct[[#This Row],[ProductID]],tbl_Product[ProductID],tbl_Product[ListPrice])*tbl_OrderProduct[[#This Row],[Quantity]]</f>
        <v>33</v>
      </c>
      <c r="F1766">
        <f>_xlfn.XLOOKUP(tbl_OrderProduct[[#This Row],[OrderID]],tbl_Order[OrderID],tbl_Order[Order Year])</f>
        <v>2020</v>
      </c>
      <c r="G1766" t="str">
        <f>_xlfn.XLOOKUP(tbl_OrderProduct[[#This Row],[OrderID]],tbl_Order[OrderID],tbl_Order[Order Month Name])</f>
        <v>Mar</v>
      </c>
      <c r="H1766" t="str">
        <f>_xlfn.XLOOKUP(tbl_OrderProduct[[#This Row],[ProductID]],tbl_Product[ProductID],tbl_Product[ProductName])</f>
        <v>Don't Split the Data</v>
      </c>
      <c r="I1766" t="str">
        <f>_xlfn.XLOOKUP(tbl_OrderProduct[[#This Row],[OrderID]],tbl_Order[OrderID],tbl_Order[CustomerID])</f>
        <v>CUST1282</v>
      </c>
    </row>
    <row r="1767" spans="1:9" x14ac:dyDescent="0.4">
      <c r="A1767" t="s">
        <v>891</v>
      </c>
      <c r="B1767" t="s">
        <v>11</v>
      </c>
      <c r="C1767" t="str">
        <f>_xlfn.XLOOKUP(tbl_OrderProduct[[#This Row],[ProductID]],tbl_Product[ProductID],tbl_Product[Category])</f>
        <v>Adventure</v>
      </c>
      <c r="D1767">
        <v>3</v>
      </c>
      <c r="E1767" s="3">
        <f>_xlfn.XLOOKUP(tbl_OrderProduct[[#This Row],[ProductID]],tbl_Product[ProductID],tbl_Product[ListPrice])*tbl_OrderProduct[[#This Row],[Quantity]]</f>
        <v>59.849999999999994</v>
      </c>
      <c r="F1767">
        <f>_xlfn.XLOOKUP(tbl_OrderProduct[[#This Row],[OrderID]],tbl_Order[OrderID],tbl_Order[Order Year])</f>
        <v>2020</v>
      </c>
      <c r="G1767" t="str">
        <f>_xlfn.XLOOKUP(tbl_OrderProduct[[#This Row],[OrderID]],tbl_Order[OrderID],tbl_Order[Order Month Name])</f>
        <v>Mar</v>
      </c>
      <c r="H1767" t="str">
        <f>_xlfn.XLOOKUP(tbl_OrderProduct[[#This Row],[ProductID]],tbl_Product[ProductID],tbl_Product[ProductName])</f>
        <v>Dungeons &amp; Datasets</v>
      </c>
      <c r="I1767" t="str">
        <f>_xlfn.XLOOKUP(tbl_OrderProduct[[#This Row],[OrderID]],tbl_Order[OrderID],tbl_Order[CustomerID])</f>
        <v>CUST0550</v>
      </c>
    </row>
    <row r="1768" spans="1:9" x14ac:dyDescent="0.4">
      <c r="A1768" t="s">
        <v>891</v>
      </c>
      <c r="B1768" t="s">
        <v>150</v>
      </c>
      <c r="C1768" t="str">
        <f>_xlfn.XLOOKUP(tbl_OrderProduct[[#This Row],[ProductID]],tbl_Product[ProductID],tbl_Product[Category])</f>
        <v>Party</v>
      </c>
      <c r="D1768">
        <v>1</v>
      </c>
      <c r="E1768" s="3">
        <f>_xlfn.XLOOKUP(tbl_OrderProduct[[#This Row],[ProductID]],tbl_Product[ProductID],tbl_Product[ListPrice])*tbl_OrderProduct[[#This Row],[Quantity]]</f>
        <v>35</v>
      </c>
      <c r="F1768">
        <f>_xlfn.XLOOKUP(tbl_OrderProduct[[#This Row],[OrderID]],tbl_Order[OrderID],tbl_Order[Order Year])</f>
        <v>2020</v>
      </c>
      <c r="G1768" t="str">
        <f>_xlfn.XLOOKUP(tbl_OrderProduct[[#This Row],[OrderID]],tbl_Order[OrderID],tbl_Order[Order Month Name])</f>
        <v>Mar</v>
      </c>
      <c r="H1768" t="str">
        <f>_xlfn.XLOOKUP(tbl_OrderProduct[[#This Row],[ProductID]],tbl_Product[ProductID],tbl_Product[ProductName])</f>
        <v>Data: The Resistance</v>
      </c>
      <c r="I1768" t="str">
        <f>_xlfn.XLOOKUP(tbl_OrderProduct[[#This Row],[OrderID]],tbl_Order[OrderID],tbl_Order[CustomerID])</f>
        <v>CUST0550</v>
      </c>
    </row>
    <row r="1769" spans="1:9" x14ac:dyDescent="0.4">
      <c r="A1769" t="s">
        <v>891</v>
      </c>
      <c r="B1769" t="s">
        <v>153</v>
      </c>
      <c r="C1769" t="str">
        <f>_xlfn.XLOOKUP(tbl_OrderProduct[[#This Row],[ProductID]],tbl_Product[ProductID],tbl_Product[Category])</f>
        <v>Strategy</v>
      </c>
      <c r="D1769">
        <v>3</v>
      </c>
      <c r="E1769" s="3">
        <f>_xlfn.XLOOKUP(tbl_OrderProduct[[#This Row],[ProductID]],tbl_Product[ProductID],tbl_Product[ListPrice])*tbl_OrderProduct[[#This Row],[Quantity]]</f>
        <v>113.85000000000001</v>
      </c>
      <c r="F1769">
        <f>_xlfn.XLOOKUP(tbl_OrderProduct[[#This Row],[OrderID]],tbl_Order[OrderID],tbl_Order[Order Year])</f>
        <v>2020</v>
      </c>
      <c r="G1769" t="str">
        <f>_xlfn.XLOOKUP(tbl_OrderProduct[[#This Row],[OrderID]],tbl_Order[OrderID],tbl_Order[Order Month Name])</f>
        <v>Mar</v>
      </c>
      <c r="H1769" t="str">
        <f>_xlfn.XLOOKUP(tbl_OrderProduct[[#This Row],[ProductID]],tbl_Product[ProductID],tbl_Product[ProductName])</f>
        <v>Sheetstorm</v>
      </c>
      <c r="I1769" t="str">
        <f>_xlfn.XLOOKUP(tbl_OrderProduct[[#This Row],[OrderID]],tbl_Order[OrderID],tbl_Order[CustomerID])</f>
        <v>CUST0550</v>
      </c>
    </row>
    <row r="1770" spans="1:9" x14ac:dyDescent="0.4">
      <c r="A1770" t="s">
        <v>892</v>
      </c>
      <c r="B1770" t="s">
        <v>134</v>
      </c>
      <c r="C1770" t="str">
        <f>_xlfn.XLOOKUP(tbl_OrderProduct[[#This Row],[ProductID]],tbl_Product[ProductID],tbl_Product[Category])</f>
        <v>Co-op</v>
      </c>
      <c r="D1770">
        <v>1</v>
      </c>
      <c r="E1770" s="3">
        <f>_xlfn.XLOOKUP(tbl_OrderProduct[[#This Row],[ProductID]],tbl_Product[ProductID],tbl_Product[ListPrice])*tbl_OrderProduct[[#This Row],[Quantity]]</f>
        <v>33.5</v>
      </c>
      <c r="F1770">
        <f>_xlfn.XLOOKUP(tbl_OrderProduct[[#This Row],[OrderID]],tbl_Order[OrderID],tbl_Order[Order Year])</f>
        <v>2020</v>
      </c>
      <c r="G1770" t="str">
        <f>_xlfn.XLOOKUP(tbl_OrderProduct[[#This Row],[OrderID]],tbl_Order[OrderID],tbl_Order[Order Month Name])</f>
        <v>Apr</v>
      </c>
      <c r="H1770" t="str">
        <f>_xlfn.XLOOKUP(tbl_OrderProduct[[#This Row],[ProductID]],tbl_Product[ProductID],tbl_Product[ProductName])</f>
        <v>The Spill: Data Breach</v>
      </c>
      <c r="I1770" t="str">
        <f>_xlfn.XLOOKUP(tbl_OrderProduct[[#This Row],[OrderID]],tbl_Order[OrderID],tbl_Order[CustomerID])</f>
        <v>CUST0251</v>
      </c>
    </row>
    <row r="1771" spans="1:9" x14ac:dyDescent="0.4">
      <c r="A1771" t="s">
        <v>893</v>
      </c>
      <c r="B1771" t="s">
        <v>7</v>
      </c>
      <c r="C1771" t="str">
        <f>_xlfn.XLOOKUP(tbl_OrderProduct[[#This Row],[ProductID]],tbl_Product[ProductID],tbl_Product[Category])</f>
        <v>Strategy</v>
      </c>
      <c r="D1771">
        <v>2</v>
      </c>
      <c r="E1771" s="3">
        <f>_xlfn.XLOOKUP(tbl_OrderProduct[[#This Row],[ProductID]],tbl_Product[ProductID],tbl_Product[ListPrice])*tbl_OrderProduct[[#This Row],[Quantity]]</f>
        <v>106</v>
      </c>
      <c r="F1771">
        <f>_xlfn.XLOOKUP(tbl_OrderProduct[[#This Row],[OrderID]],tbl_Order[OrderID],tbl_Order[Order Year])</f>
        <v>2020</v>
      </c>
      <c r="G1771" t="str">
        <f>_xlfn.XLOOKUP(tbl_OrderProduct[[#This Row],[OrderID]],tbl_Order[OrderID],tbl_Order[Order Month Name])</f>
        <v>Apr</v>
      </c>
      <c r="H1771" t="str">
        <f>_xlfn.XLOOKUP(tbl_OrderProduct[[#This Row],[ProductID]],tbl_Product[ProductID],tbl_Product[ProductName])</f>
        <v>Evercell</v>
      </c>
      <c r="I1771" t="str">
        <f>_xlfn.XLOOKUP(tbl_OrderProduct[[#This Row],[OrderID]],tbl_Order[OrderID],tbl_Order[CustomerID])</f>
        <v>CUST0704</v>
      </c>
    </row>
    <row r="1772" spans="1:9" x14ac:dyDescent="0.4">
      <c r="A1772" t="s">
        <v>893</v>
      </c>
      <c r="B1772" t="s">
        <v>10</v>
      </c>
      <c r="C1772" t="str">
        <f>_xlfn.XLOOKUP(tbl_OrderProduct[[#This Row],[ProductID]],tbl_Product[ProductID],tbl_Product[Category])</f>
        <v>Party</v>
      </c>
      <c r="D1772">
        <v>2</v>
      </c>
      <c r="E1772" s="3">
        <f>_xlfn.XLOOKUP(tbl_OrderProduct[[#This Row],[ProductID]],tbl_Product[ProductID],tbl_Product[ListPrice])*tbl_OrderProduct[[#This Row],[Quantity]]</f>
        <v>98</v>
      </c>
      <c r="F1772">
        <f>_xlfn.XLOOKUP(tbl_OrderProduct[[#This Row],[OrderID]],tbl_Order[OrderID],tbl_Order[Order Year])</f>
        <v>2020</v>
      </c>
      <c r="G1772" t="str">
        <f>_xlfn.XLOOKUP(tbl_OrderProduct[[#This Row],[OrderID]],tbl_Order[OrderID],tbl_Order[Order Month Name])</f>
        <v>Apr</v>
      </c>
      <c r="H1772" t="str">
        <f>_xlfn.XLOOKUP(tbl_OrderProduct[[#This Row],[ProductID]],tbl_Product[ProductID],tbl_Product[ProductName])</f>
        <v>Pivot or Perish</v>
      </c>
      <c r="I1772" t="str">
        <f>_xlfn.XLOOKUP(tbl_OrderProduct[[#This Row],[OrderID]],tbl_Order[OrderID],tbl_Order[CustomerID])</f>
        <v>CUST0704</v>
      </c>
    </row>
    <row r="1773" spans="1:9" x14ac:dyDescent="0.4">
      <c r="A1773" t="s">
        <v>893</v>
      </c>
      <c r="B1773" t="s">
        <v>3</v>
      </c>
      <c r="C1773" t="str">
        <f>_xlfn.XLOOKUP(tbl_OrderProduct[[#This Row],[ProductID]],tbl_Product[ProductID],tbl_Product[Category])</f>
        <v>Co-op</v>
      </c>
      <c r="D1773">
        <v>1</v>
      </c>
      <c r="E1773" s="3">
        <f>_xlfn.XLOOKUP(tbl_OrderProduct[[#This Row],[ProductID]],tbl_Product[ProductID],tbl_Product[ListPrice])*tbl_OrderProduct[[#This Row],[Quantity]]</f>
        <v>34.950000000000003</v>
      </c>
      <c r="F1773">
        <f>_xlfn.XLOOKUP(tbl_OrderProduct[[#This Row],[OrderID]],tbl_Order[OrderID],tbl_Order[Order Year])</f>
        <v>2020</v>
      </c>
      <c r="G1773" t="str">
        <f>_xlfn.XLOOKUP(tbl_OrderProduct[[#This Row],[OrderID]],tbl_Order[OrderID],tbl_Order[Order Month Name])</f>
        <v>Apr</v>
      </c>
      <c r="H1773" t="str">
        <f>_xlfn.XLOOKUP(tbl_OrderProduct[[#This Row],[ProductID]],tbl_Product[ProductID],tbl_Product[ProductName])</f>
        <v>Pivot Panic!</v>
      </c>
      <c r="I1773" t="str">
        <f>_xlfn.XLOOKUP(tbl_OrderProduct[[#This Row],[OrderID]],tbl_Order[OrderID],tbl_Order[CustomerID])</f>
        <v>CUST0704</v>
      </c>
    </row>
    <row r="1774" spans="1:9" x14ac:dyDescent="0.4">
      <c r="A1774" t="s">
        <v>894</v>
      </c>
      <c r="B1774" t="s">
        <v>151</v>
      </c>
      <c r="C1774" t="str">
        <f>_xlfn.XLOOKUP(tbl_OrderProduct[[#This Row],[ProductID]],tbl_Product[ProductID],tbl_Product[Category])</f>
        <v>Adventure</v>
      </c>
      <c r="D1774">
        <v>2</v>
      </c>
      <c r="E1774" s="3">
        <f>_xlfn.XLOOKUP(tbl_OrderProduct[[#This Row],[ProductID]],tbl_Product[ProductID],tbl_Product[ListPrice])*tbl_OrderProduct[[#This Row],[Quantity]]</f>
        <v>121.9</v>
      </c>
      <c r="F1774">
        <f>_xlfn.XLOOKUP(tbl_OrderProduct[[#This Row],[OrderID]],tbl_Order[OrderID],tbl_Order[Order Year])</f>
        <v>2020</v>
      </c>
      <c r="G1774" t="str">
        <f>_xlfn.XLOOKUP(tbl_OrderProduct[[#This Row],[OrderID]],tbl_Order[OrderID],tbl_Order[Order Month Name])</f>
        <v>Apr</v>
      </c>
      <c r="H1774" t="str">
        <f>_xlfn.XLOOKUP(tbl_OrderProduct[[#This Row],[ProductID]],tbl_Product[ProductID],tbl_Product[ProductName])</f>
        <v>Unmatched: Analyst's Edition</v>
      </c>
      <c r="I1774" t="str">
        <f>_xlfn.XLOOKUP(tbl_OrderProduct[[#This Row],[OrderID]],tbl_Order[OrderID],tbl_Order[CustomerID])</f>
        <v>CUST0463</v>
      </c>
    </row>
    <row r="1775" spans="1:9" x14ac:dyDescent="0.4">
      <c r="A1775" t="s">
        <v>895</v>
      </c>
      <c r="B1775" t="s">
        <v>147</v>
      </c>
      <c r="C1775" t="str">
        <f>_xlfn.XLOOKUP(tbl_OrderProduct[[#This Row],[ProductID]],tbl_Product[ProductID],tbl_Product[Category])</f>
        <v>Classic</v>
      </c>
      <c r="D1775">
        <v>1</v>
      </c>
      <c r="E1775" s="3">
        <f>_xlfn.XLOOKUP(tbl_OrderProduct[[#This Row],[ProductID]],tbl_Product[ProductID],tbl_Product[ListPrice])*tbl_OrderProduct[[#This Row],[Quantity]]</f>
        <v>40.950000000000003</v>
      </c>
      <c r="F1775">
        <f>_xlfn.XLOOKUP(tbl_OrderProduct[[#This Row],[OrderID]],tbl_Order[OrderID],tbl_Order[Order Year])</f>
        <v>2020</v>
      </c>
      <c r="G1775" t="str">
        <f>_xlfn.XLOOKUP(tbl_OrderProduct[[#This Row],[OrderID]],tbl_Order[OrderID],tbl_Order[Order Month Name])</f>
        <v>Apr</v>
      </c>
      <c r="H1775" t="str">
        <f>_xlfn.XLOOKUP(tbl_OrderProduct[[#This Row],[ProductID]],tbl_Product[ProductID],tbl_Product[ProductName])</f>
        <v>Formula Scrabble</v>
      </c>
      <c r="I1775" t="str">
        <f>_xlfn.XLOOKUP(tbl_OrderProduct[[#This Row],[OrderID]],tbl_Order[OrderID],tbl_Order[CustomerID])</f>
        <v>CUST1048</v>
      </c>
    </row>
    <row r="1776" spans="1:9" x14ac:dyDescent="0.4">
      <c r="A1776" t="s">
        <v>895</v>
      </c>
      <c r="B1776" t="s">
        <v>145</v>
      </c>
      <c r="C1776" t="str">
        <f>_xlfn.XLOOKUP(tbl_OrderProduct[[#This Row],[ProductID]],tbl_Product[ProductID],tbl_Product[Category])</f>
        <v>Adventure</v>
      </c>
      <c r="D1776">
        <v>2</v>
      </c>
      <c r="E1776" s="3">
        <f>_xlfn.XLOOKUP(tbl_OrderProduct[[#This Row],[ProductID]],tbl_Product[ProductID],tbl_Product[ListPrice])*tbl_OrderProduct[[#This Row],[Quantity]]</f>
        <v>81</v>
      </c>
      <c r="F1776">
        <f>_xlfn.XLOOKUP(tbl_OrderProduct[[#This Row],[OrderID]],tbl_Order[OrderID],tbl_Order[Order Year])</f>
        <v>2020</v>
      </c>
      <c r="G1776" t="str">
        <f>_xlfn.XLOOKUP(tbl_OrderProduct[[#This Row],[OrderID]],tbl_Order[OrderID],tbl_Order[Order Month Name])</f>
        <v>Apr</v>
      </c>
      <c r="H1776" t="str">
        <f>_xlfn.XLOOKUP(tbl_OrderProduct[[#This Row],[ProductID]],tbl_Product[ProductID],tbl_Product[ProductName])</f>
        <v>Audit Call of Cthulhu</v>
      </c>
      <c r="I1776" t="str">
        <f>_xlfn.XLOOKUP(tbl_OrderProduct[[#This Row],[OrderID]],tbl_Order[OrderID],tbl_Order[CustomerID])</f>
        <v>CUST1048</v>
      </c>
    </row>
    <row r="1777" spans="1:9" x14ac:dyDescent="0.4">
      <c r="A1777" t="s">
        <v>895</v>
      </c>
      <c r="B1777" t="s">
        <v>139</v>
      </c>
      <c r="C1777" t="str">
        <f>_xlfn.XLOOKUP(tbl_OrderProduct[[#This Row],[ProductID]],tbl_Product[ProductID],tbl_Product[Category])</f>
        <v>Strategy</v>
      </c>
      <c r="D1777">
        <v>1</v>
      </c>
      <c r="E1777" s="3">
        <f>_xlfn.XLOOKUP(tbl_OrderProduct[[#This Row],[ProductID]],tbl_Product[ProductID],tbl_Product[ListPrice])*tbl_OrderProduct[[#This Row],[Quantity]]</f>
        <v>54.99</v>
      </c>
      <c r="F1777">
        <f>_xlfn.XLOOKUP(tbl_OrderProduct[[#This Row],[OrderID]],tbl_Order[OrderID],tbl_Order[Order Year])</f>
        <v>2020</v>
      </c>
      <c r="G1777" t="str">
        <f>_xlfn.XLOOKUP(tbl_OrderProduct[[#This Row],[OrderID]],tbl_Order[OrderID],tbl_Order[Order Month Name])</f>
        <v>Apr</v>
      </c>
      <c r="H1777" t="str">
        <f>_xlfn.XLOOKUP(tbl_OrderProduct[[#This Row],[ProductID]],tbl_Product[ProductID],tbl_Product[ProductName])</f>
        <v>Azul: Pie Chart Edition</v>
      </c>
      <c r="I1777" t="str">
        <f>_xlfn.XLOOKUP(tbl_OrderProduct[[#This Row],[OrderID]],tbl_Order[OrderID],tbl_Order[CustomerID])</f>
        <v>CUST1048</v>
      </c>
    </row>
    <row r="1778" spans="1:9" x14ac:dyDescent="0.4">
      <c r="A1778" t="s">
        <v>896</v>
      </c>
      <c r="B1778" t="s">
        <v>153</v>
      </c>
      <c r="C1778" t="str">
        <f>_xlfn.XLOOKUP(tbl_OrderProduct[[#This Row],[ProductID]],tbl_Product[ProductID],tbl_Product[Category])</f>
        <v>Strategy</v>
      </c>
      <c r="D1778">
        <v>1</v>
      </c>
      <c r="E1778" s="3">
        <f>_xlfn.XLOOKUP(tbl_OrderProduct[[#This Row],[ProductID]],tbl_Product[ProductID],tbl_Product[ListPrice])*tbl_OrderProduct[[#This Row],[Quantity]]</f>
        <v>37.950000000000003</v>
      </c>
      <c r="F1778">
        <f>_xlfn.XLOOKUP(tbl_OrderProduct[[#This Row],[OrderID]],tbl_Order[OrderID],tbl_Order[Order Year])</f>
        <v>2020</v>
      </c>
      <c r="G1778" t="str">
        <f>_xlfn.XLOOKUP(tbl_OrderProduct[[#This Row],[OrderID]],tbl_Order[OrderID],tbl_Order[Order Month Name])</f>
        <v>Apr</v>
      </c>
      <c r="H1778" t="str">
        <f>_xlfn.XLOOKUP(tbl_OrderProduct[[#This Row],[ProductID]],tbl_Product[ProductID],tbl_Product[ProductName])</f>
        <v>Sheetstorm</v>
      </c>
      <c r="I1778" t="str">
        <f>_xlfn.XLOOKUP(tbl_OrderProduct[[#This Row],[OrderID]],tbl_Order[OrderID],tbl_Order[CustomerID])</f>
        <v>CUST0923</v>
      </c>
    </row>
    <row r="1779" spans="1:9" x14ac:dyDescent="0.4">
      <c r="A1779" t="s">
        <v>897</v>
      </c>
      <c r="B1779" t="s">
        <v>163</v>
      </c>
      <c r="C1779" t="str">
        <f>_xlfn.XLOOKUP(tbl_OrderProduct[[#This Row],[ProductID]],tbl_Product[ProductID],tbl_Product[Category])</f>
        <v>Party</v>
      </c>
      <c r="D1779">
        <v>1</v>
      </c>
      <c r="E1779" s="3">
        <f>_xlfn.XLOOKUP(tbl_OrderProduct[[#This Row],[ProductID]],tbl_Product[ProductID],tbl_Product[ListPrice])*tbl_OrderProduct[[#This Row],[Quantity]]</f>
        <v>38</v>
      </c>
      <c r="F1779">
        <f>_xlfn.XLOOKUP(tbl_OrderProduct[[#This Row],[OrderID]],tbl_Order[OrderID],tbl_Order[Order Year])</f>
        <v>2020</v>
      </c>
      <c r="G1779" t="str">
        <f>_xlfn.XLOOKUP(tbl_OrderProduct[[#This Row],[OrderID]],tbl_Order[OrderID],tbl_Order[Order Month Name])</f>
        <v>Apr</v>
      </c>
      <c r="H1779" t="str">
        <f>_xlfn.XLOOKUP(tbl_OrderProduct[[#This Row],[ProductID]],tbl_Product[ProductID],tbl_Product[ProductName])</f>
        <v>Charts Against Humanity</v>
      </c>
      <c r="I1779" t="str">
        <f>_xlfn.XLOOKUP(tbl_OrderProduct[[#This Row],[OrderID]],tbl_Order[OrderID],tbl_Order[CustomerID])</f>
        <v>CUST0130</v>
      </c>
    </row>
    <row r="1780" spans="1:9" x14ac:dyDescent="0.4">
      <c r="A1780" t="s">
        <v>897</v>
      </c>
      <c r="B1780" t="s">
        <v>161</v>
      </c>
      <c r="C1780" t="str">
        <f>_xlfn.XLOOKUP(tbl_OrderProduct[[#This Row],[ProductID]],tbl_Product[ProductID],tbl_Product[Category])</f>
        <v>Strategy</v>
      </c>
      <c r="D1780">
        <v>2</v>
      </c>
      <c r="E1780" s="3">
        <f>_xlfn.XLOOKUP(tbl_OrderProduct[[#This Row],[ProductID]],tbl_Product[ProductID],tbl_Product[ListPrice])*tbl_OrderProduct[[#This Row],[Quantity]]</f>
        <v>111.9</v>
      </c>
      <c r="F1780">
        <f>_xlfn.XLOOKUP(tbl_OrderProduct[[#This Row],[OrderID]],tbl_Order[OrderID],tbl_Order[Order Year])</f>
        <v>2020</v>
      </c>
      <c r="G1780" t="str">
        <f>_xlfn.XLOOKUP(tbl_OrderProduct[[#This Row],[OrderID]],tbl_Order[OrderID],tbl_Order[Order Month Name])</f>
        <v>Apr</v>
      </c>
      <c r="H1780" t="str">
        <f>_xlfn.XLOOKUP(tbl_OrderProduct[[#This Row],[ProductID]],tbl_Product[ProductID],tbl_Product[ProductName])</f>
        <v>The Quacks of Quarterburg</v>
      </c>
      <c r="I1780" t="str">
        <f>_xlfn.XLOOKUP(tbl_OrderProduct[[#This Row],[OrderID]],tbl_Order[OrderID],tbl_Order[CustomerID])</f>
        <v>CUST0130</v>
      </c>
    </row>
    <row r="1781" spans="1:9" x14ac:dyDescent="0.4">
      <c r="A1781" t="s">
        <v>897</v>
      </c>
      <c r="B1781" t="s">
        <v>144</v>
      </c>
      <c r="C1781" t="str">
        <f>_xlfn.XLOOKUP(tbl_OrderProduct[[#This Row],[ProductID]],tbl_Product[ProductID],tbl_Product[Category])</f>
        <v>Strategy</v>
      </c>
      <c r="D1781">
        <v>1</v>
      </c>
      <c r="E1781" s="3">
        <f>_xlfn.XLOOKUP(tbl_OrderProduct[[#This Row],[ProductID]],tbl_Product[ProductID],tbl_Product[ListPrice])*tbl_OrderProduct[[#This Row],[Quantity]]</f>
        <v>64.95</v>
      </c>
      <c r="F1781">
        <f>_xlfn.XLOOKUP(tbl_OrderProduct[[#This Row],[OrderID]],tbl_Order[OrderID],tbl_Order[Order Year])</f>
        <v>2020</v>
      </c>
      <c r="G1781" t="str">
        <f>_xlfn.XLOOKUP(tbl_OrderProduct[[#This Row],[OrderID]],tbl_Order[OrderID],tbl_Order[Order Month Name])</f>
        <v>Apr</v>
      </c>
      <c r="H1781" t="str">
        <f>_xlfn.XLOOKUP(tbl_OrderProduct[[#This Row],[ProductID]],tbl_Product[ProductID],tbl_Product[ProductName])</f>
        <v>Between Two Spreadsheets</v>
      </c>
      <c r="I1781" t="str">
        <f>_xlfn.XLOOKUP(tbl_OrderProduct[[#This Row],[OrderID]],tbl_Order[OrderID],tbl_Order[CustomerID])</f>
        <v>CUST0130</v>
      </c>
    </row>
    <row r="1782" spans="1:9" x14ac:dyDescent="0.4">
      <c r="A1782" t="s">
        <v>897</v>
      </c>
      <c r="B1782" t="s">
        <v>132</v>
      </c>
      <c r="C1782" t="str">
        <f>_xlfn.XLOOKUP(tbl_OrderProduct[[#This Row],[ProductID]],tbl_Product[ProductID],tbl_Product[Category])</f>
        <v>Strategy</v>
      </c>
      <c r="D1782">
        <v>1</v>
      </c>
      <c r="E1782" s="3">
        <f>_xlfn.XLOOKUP(tbl_OrderProduct[[#This Row],[ProductID]],tbl_Product[ProductID],tbl_Product[ListPrice])*tbl_OrderProduct[[#This Row],[Quantity]]</f>
        <v>16.5</v>
      </c>
      <c r="F1782">
        <f>_xlfn.XLOOKUP(tbl_OrderProduct[[#This Row],[OrderID]],tbl_Order[OrderID],tbl_Order[Order Year])</f>
        <v>2020</v>
      </c>
      <c r="G1782" t="str">
        <f>_xlfn.XLOOKUP(tbl_OrderProduct[[#This Row],[OrderID]],tbl_Order[OrderID],tbl_Order[Order Month Name])</f>
        <v>Apr</v>
      </c>
      <c r="H1782" t="str">
        <f>_xlfn.XLOOKUP(tbl_OrderProduct[[#This Row],[ProductID]],tbl_Product[ProductID],tbl_Product[ProductName])</f>
        <v>Pax Excel</v>
      </c>
      <c r="I1782" t="str">
        <f>_xlfn.XLOOKUP(tbl_OrderProduct[[#This Row],[OrderID]],tbl_Order[OrderID],tbl_Order[CustomerID])</f>
        <v>CUST0130</v>
      </c>
    </row>
    <row r="1783" spans="1:9" x14ac:dyDescent="0.4">
      <c r="A1783" t="s">
        <v>897</v>
      </c>
      <c r="B1783" t="s">
        <v>162</v>
      </c>
      <c r="C1783" t="str">
        <f>_xlfn.XLOOKUP(tbl_OrderProduct[[#This Row],[ProductID]],tbl_Product[ProductID],tbl_Product[Category])</f>
        <v>Strategy</v>
      </c>
      <c r="D1783">
        <v>1</v>
      </c>
      <c r="E1783" s="3">
        <f>_xlfn.XLOOKUP(tbl_OrderProduct[[#This Row],[ProductID]],tbl_Product[ProductID],tbl_Product[ListPrice])*tbl_OrderProduct[[#This Row],[Quantity]]</f>
        <v>17.5</v>
      </c>
      <c r="F1783">
        <f>_xlfn.XLOOKUP(tbl_OrderProduct[[#This Row],[OrderID]],tbl_Order[OrderID],tbl_Order[Order Year])</f>
        <v>2020</v>
      </c>
      <c r="G1783" t="str">
        <f>_xlfn.XLOOKUP(tbl_OrderProduct[[#This Row],[OrderID]],tbl_Order[OrderID],tbl_Order[Order Month Name])</f>
        <v>Apr</v>
      </c>
      <c r="H1783" t="str">
        <f>_xlfn.XLOOKUP(tbl_OrderProduct[[#This Row],[ProductID]],tbl_Product[ProductID],tbl_Product[ProductName])</f>
        <v>Spreadsheet Legacy</v>
      </c>
      <c r="I1783" t="str">
        <f>_xlfn.XLOOKUP(tbl_OrderProduct[[#This Row],[OrderID]],tbl_Order[OrderID],tbl_Order[CustomerID])</f>
        <v>CUST0130</v>
      </c>
    </row>
    <row r="1784" spans="1:9" x14ac:dyDescent="0.4">
      <c r="A1784" t="s">
        <v>898</v>
      </c>
      <c r="B1784" t="s">
        <v>161</v>
      </c>
      <c r="C1784" t="str">
        <f>_xlfn.XLOOKUP(tbl_OrderProduct[[#This Row],[ProductID]],tbl_Product[ProductID],tbl_Product[Category])</f>
        <v>Strategy</v>
      </c>
      <c r="D1784">
        <v>2</v>
      </c>
      <c r="E1784" s="3">
        <f>_xlfn.XLOOKUP(tbl_OrderProduct[[#This Row],[ProductID]],tbl_Product[ProductID],tbl_Product[ListPrice])*tbl_OrderProduct[[#This Row],[Quantity]]</f>
        <v>111.9</v>
      </c>
      <c r="F1784">
        <f>_xlfn.XLOOKUP(tbl_OrderProduct[[#This Row],[OrderID]],tbl_Order[OrderID],tbl_Order[Order Year])</f>
        <v>2020</v>
      </c>
      <c r="G1784" t="str">
        <f>_xlfn.XLOOKUP(tbl_OrderProduct[[#This Row],[OrderID]],tbl_Order[OrderID],tbl_Order[Order Month Name])</f>
        <v>Apr</v>
      </c>
      <c r="H1784" t="str">
        <f>_xlfn.XLOOKUP(tbl_OrderProduct[[#This Row],[ProductID]],tbl_Product[ProductID],tbl_Product[ProductName])</f>
        <v>The Quacks of Quarterburg</v>
      </c>
      <c r="I1784" t="str">
        <f>_xlfn.XLOOKUP(tbl_OrderProduct[[#This Row],[OrderID]],tbl_Order[OrderID],tbl_Order[CustomerID])</f>
        <v>CUST0640</v>
      </c>
    </row>
    <row r="1785" spans="1:9" x14ac:dyDescent="0.4">
      <c r="A1785" t="s">
        <v>898</v>
      </c>
      <c r="B1785" t="s">
        <v>156</v>
      </c>
      <c r="C1785" t="str">
        <f>_xlfn.XLOOKUP(tbl_OrderProduct[[#This Row],[ProductID]],tbl_Product[ProductID],tbl_Product[Category])</f>
        <v>Strategy</v>
      </c>
      <c r="D1785">
        <v>1</v>
      </c>
      <c r="E1785" s="3">
        <f>_xlfn.XLOOKUP(tbl_OrderProduct[[#This Row],[ProductID]],tbl_Product[ProductID],tbl_Product[ListPrice])*tbl_OrderProduct[[#This Row],[Quantity]]</f>
        <v>40.99</v>
      </c>
      <c r="F1785">
        <f>_xlfn.XLOOKUP(tbl_OrderProduct[[#This Row],[OrderID]],tbl_Order[OrderID],tbl_Order[Order Year])</f>
        <v>2020</v>
      </c>
      <c r="G1785" t="str">
        <f>_xlfn.XLOOKUP(tbl_OrderProduct[[#This Row],[OrderID]],tbl_Order[OrderID],tbl_Order[Order Month Name])</f>
        <v>Apr</v>
      </c>
      <c r="H1785" t="str">
        <f>_xlfn.XLOOKUP(tbl_OrderProduct[[#This Row],[ProductID]],tbl_Product[ProductID],tbl_Product[ProductName])</f>
        <v>Cells of Caledonia</v>
      </c>
      <c r="I1785" t="str">
        <f>_xlfn.XLOOKUP(tbl_OrderProduct[[#This Row],[OrderID]],tbl_Order[OrderID],tbl_Order[CustomerID])</f>
        <v>CUST0640</v>
      </c>
    </row>
    <row r="1786" spans="1:9" x14ac:dyDescent="0.4">
      <c r="A1786" t="s">
        <v>899</v>
      </c>
      <c r="B1786" t="s">
        <v>129</v>
      </c>
      <c r="C1786" t="str">
        <f>_xlfn.XLOOKUP(tbl_OrderProduct[[#This Row],[ProductID]],tbl_Product[ProductID],tbl_Product[Category])</f>
        <v>Party</v>
      </c>
      <c r="D1786">
        <v>2</v>
      </c>
      <c r="E1786" s="3">
        <f>_xlfn.XLOOKUP(tbl_OrderProduct[[#This Row],[ProductID]],tbl_Product[ProductID],tbl_Product[ListPrice])*tbl_OrderProduct[[#This Row],[Quantity]]</f>
        <v>98.98</v>
      </c>
      <c r="F1786">
        <f>_xlfn.XLOOKUP(tbl_OrderProduct[[#This Row],[OrderID]],tbl_Order[OrderID],tbl_Order[Order Year])</f>
        <v>2020</v>
      </c>
      <c r="G1786" t="str">
        <f>_xlfn.XLOOKUP(tbl_OrderProduct[[#This Row],[OrderID]],tbl_Order[OrderID],tbl_Order[Order Month Name])</f>
        <v>Apr</v>
      </c>
      <c r="H1786" t="str">
        <f>_xlfn.XLOOKUP(tbl_OrderProduct[[#This Row],[ProductID]],tbl_Product[ProductID],tbl_Product[ProductName])</f>
        <v>Fieldnames</v>
      </c>
      <c r="I1786" t="str">
        <f>_xlfn.XLOOKUP(tbl_OrderProduct[[#This Row],[OrderID]],tbl_Order[OrderID],tbl_Order[CustomerID])</f>
        <v>CUST0670</v>
      </c>
    </row>
    <row r="1787" spans="1:9" x14ac:dyDescent="0.4">
      <c r="A1787" t="s">
        <v>899</v>
      </c>
      <c r="B1787" t="s">
        <v>9</v>
      </c>
      <c r="C1787" t="str">
        <f>_xlfn.XLOOKUP(tbl_OrderProduct[[#This Row],[ProductID]],tbl_Product[ProductID],tbl_Product[Category])</f>
        <v>Strategy</v>
      </c>
      <c r="D1787">
        <v>2</v>
      </c>
      <c r="E1787" s="3">
        <f>_xlfn.XLOOKUP(tbl_OrderProduct[[#This Row],[ProductID]],tbl_Product[ProductID],tbl_Product[ListPrice])*tbl_OrderProduct[[#This Row],[Quantity]]</f>
        <v>147.9</v>
      </c>
      <c r="F1787">
        <f>_xlfn.XLOOKUP(tbl_OrderProduct[[#This Row],[OrderID]],tbl_Order[OrderID],tbl_Order[Order Year])</f>
        <v>2020</v>
      </c>
      <c r="G1787" t="str">
        <f>_xlfn.XLOOKUP(tbl_OrderProduct[[#This Row],[OrderID]],tbl_Order[OrderID],tbl_Order[Order Month Name])</f>
        <v>Apr</v>
      </c>
      <c r="H1787" t="str">
        <f>_xlfn.XLOOKUP(tbl_OrderProduct[[#This Row],[ProductID]],tbl_Product[ProductID],tbl_Product[ProductName])</f>
        <v>Tiny Epic Formulas</v>
      </c>
      <c r="I1787" t="str">
        <f>_xlfn.XLOOKUP(tbl_OrderProduct[[#This Row],[OrderID]],tbl_Order[OrderID],tbl_Order[CustomerID])</f>
        <v>CUST0670</v>
      </c>
    </row>
    <row r="1788" spans="1:9" x14ac:dyDescent="0.4">
      <c r="A1788" t="s">
        <v>899</v>
      </c>
      <c r="B1788" t="s">
        <v>160</v>
      </c>
      <c r="C1788" t="str">
        <f>_xlfn.XLOOKUP(tbl_OrderProduct[[#This Row],[ProductID]],tbl_Product[ProductID],tbl_Product[Category])</f>
        <v>Co-op</v>
      </c>
      <c r="D1788">
        <v>2</v>
      </c>
      <c r="E1788" s="3">
        <f>_xlfn.XLOOKUP(tbl_OrderProduct[[#This Row],[ProductID]],tbl_Product[ProductID],tbl_Product[ListPrice])*tbl_OrderProduct[[#This Row],[Quantity]]</f>
        <v>76.98</v>
      </c>
      <c r="F1788">
        <f>_xlfn.XLOOKUP(tbl_OrderProduct[[#This Row],[OrderID]],tbl_Order[OrderID],tbl_Order[Order Year])</f>
        <v>2020</v>
      </c>
      <c r="G1788" t="str">
        <f>_xlfn.XLOOKUP(tbl_OrderProduct[[#This Row],[OrderID]],tbl_Order[OrderID],tbl_Order[Order Month Name])</f>
        <v>Apr</v>
      </c>
      <c r="H1788" t="str">
        <f>_xlfn.XLOOKUP(tbl_OrderProduct[[#This Row],[ProductID]],tbl_Product[ProductID],tbl_Product[ProductName])</f>
        <v>Forbidden Functions</v>
      </c>
      <c r="I1788" t="str">
        <f>_xlfn.XLOOKUP(tbl_OrderProduct[[#This Row],[OrderID]],tbl_Order[OrderID],tbl_Order[CustomerID])</f>
        <v>CUST0670</v>
      </c>
    </row>
    <row r="1789" spans="1:9" x14ac:dyDescent="0.4">
      <c r="A1789" t="s">
        <v>900</v>
      </c>
      <c r="B1789" t="s">
        <v>6</v>
      </c>
      <c r="C1789" t="str">
        <f>_xlfn.XLOOKUP(tbl_OrderProduct[[#This Row],[ProductID]],tbl_Product[ProductID],tbl_Product[Category])</f>
        <v>Adventure</v>
      </c>
      <c r="D1789">
        <v>1</v>
      </c>
      <c r="E1789" s="3">
        <f>_xlfn.XLOOKUP(tbl_OrderProduct[[#This Row],[ProductID]],tbl_Product[ProductID],tbl_Product[ListPrice])*tbl_OrderProduct[[#This Row],[Quantity]]</f>
        <v>17</v>
      </c>
      <c r="F1789">
        <f>_xlfn.XLOOKUP(tbl_OrderProduct[[#This Row],[OrderID]],tbl_Order[OrderID],tbl_Order[Order Year])</f>
        <v>2020</v>
      </c>
      <c r="G1789" t="str">
        <f>_xlfn.XLOOKUP(tbl_OrderProduct[[#This Row],[OrderID]],tbl_Order[OrderID],tbl_Order[Order Month Name])</f>
        <v>Apr</v>
      </c>
      <c r="H1789" t="str">
        <f>_xlfn.XLOOKUP(tbl_OrderProduct[[#This Row],[ProductID]],tbl_Product[ProductID],tbl_Product[ProductName])</f>
        <v>Pivot &amp; Paper</v>
      </c>
      <c r="I1789" t="str">
        <f>_xlfn.XLOOKUP(tbl_OrderProduct[[#This Row],[OrderID]],tbl_Order[OrderID],tbl_Order[CustomerID])</f>
        <v>CUST0896</v>
      </c>
    </row>
    <row r="1790" spans="1:9" x14ac:dyDescent="0.4">
      <c r="A1790" t="s">
        <v>900</v>
      </c>
      <c r="B1790" t="s">
        <v>142</v>
      </c>
      <c r="C1790" t="str">
        <f>_xlfn.XLOOKUP(tbl_OrderProduct[[#This Row],[ProductID]],tbl_Product[ProductID],tbl_Product[Category])</f>
        <v>Classic</v>
      </c>
      <c r="D1790">
        <v>1</v>
      </c>
      <c r="E1790" s="3">
        <f>_xlfn.XLOOKUP(tbl_OrderProduct[[#This Row],[ProductID]],tbl_Product[ProductID],tbl_Product[ListPrice])*tbl_OrderProduct[[#This Row],[Quantity]]</f>
        <v>49.49</v>
      </c>
      <c r="F1790">
        <f>_xlfn.XLOOKUP(tbl_OrderProduct[[#This Row],[OrderID]],tbl_Order[OrderID],tbl_Order[Order Year])</f>
        <v>2020</v>
      </c>
      <c r="G1790" t="str">
        <f>_xlfn.XLOOKUP(tbl_OrderProduct[[#This Row],[OrderID]],tbl_Order[OrderID],tbl_Order[Order Month Name])</f>
        <v>Apr</v>
      </c>
      <c r="H1790" t="str">
        <f>_xlfn.XLOOKUP(tbl_OrderProduct[[#This Row],[ProductID]],tbl_Product[ProductID],tbl_Product[ProductName])</f>
        <v>Don't Wake the Stakeholders</v>
      </c>
      <c r="I1790" t="str">
        <f>_xlfn.XLOOKUP(tbl_OrderProduct[[#This Row],[OrderID]],tbl_Order[OrderID],tbl_Order[CustomerID])</f>
        <v>CUST0896</v>
      </c>
    </row>
    <row r="1791" spans="1:9" x14ac:dyDescent="0.4">
      <c r="A1791" t="s">
        <v>901</v>
      </c>
      <c r="B1791" t="s">
        <v>131</v>
      </c>
      <c r="C1791" t="str">
        <f>_xlfn.XLOOKUP(tbl_OrderProduct[[#This Row],[ProductID]],tbl_Product[ProductID],tbl_Product[Category])</f>
        <v>Strategy</v>
      </c>
      <c r="D1791">
        <v>1</v>
      </c>
      <c r="E1791" s="3">
        <f>_xlfn.XLOOKUP(tbl_OrderProduct[[#This Row],[ProductID]],tbl_Product[ProductID],tbl_Product[ListPrice])*tbl_OrderProduct[[#This Row],[Quantity]]</f>
        <v>49</v>
      </c>
      <c r="F1791">
        <f>_xlfn.XLOOKUP(tbl_OrderProduct[[#This Row],[OrderID]],tbl_Order[OrderID],tbl_Order[Order Year])</f>
        <v>2020</v>
      </c>
      <c r="G1791" t="str">
        <f>_xlfn.XLOOKUP(tbl_OrderProduct[[#This Row],[OrderID]],tbl_Order[OrderID],tbl_Order[Order Month Name])</f>
        <v>Apr</v>
      </c>
      <c r="H1791" t="str">
        <f>_xlfn.XLOOKUP(tbl_OrderProduct[[#This Row],[ProductID]],tbl_Product[ProductID],tbl_Product[ProductName])</f>
        <v>7 Chart Wonders</v>
      </c>
      <c r="I1791" t="str">
        <f>_xlfn.XLOOKUP(tbl_OrderProduct[[#This Row],[OrderID]],tbl_Order[OrderID],tbl_Order[CustomerID])</f>
        <v>CUST1022</v>
      </c>
    </row>
    <row r="1792" spans="1:9" x14ac:dyDescent="0.4">
      <c r="A1792" t="s">
        <v>901</v>
      </c>
      <c r="B1792" t="s">
        <v>10</v>
      </c>
      <c r="C1792" t="str">
        <f>_xlfn.XLOOKUP(tbl_OrderProduct[[#This Row],[ProductID]],tbl_Product[ProductID],tbl_Product[Category])</f>
        <v>Party</v>
      </c>
      <c r="D1792">
        <v>1</v>
      </c>
      <c r="E1792" s="3">
        <f>_xlfn.XLOOKUP(tbl_OrderProduct[[#This Row],[ProductID]],tbl_Product[ProductID],tbl_Product[ListPrice])*tbl_OrderProduct[[#This Row],[Quantity]]</f>
        <v>49</v>
      </c>
      <c r="F1792">
        <f>_xlfn.XLOOKUP(tbl_OrderProduct[[#This Row],[OrderID]],tbl_Order[OrderID],tbl_Order[Order Year])</f>
        <v>2020</v>
      </c>
      <c r="G1792" t="str">
        <f>_xlfn.XLOOKUP(tbl_OrderProduct[[#This Row],[OrderID]],tbl_Order[OrderID],tbl_Order[Order Month Name])</f>
        <v>Apr</v>
      </c>
      <c r="H1792" t="str">
        <f>_xlfn.XLOOKUP(tbl_OrderProduct[[#This Row],[ProductID]],tbl_Product[ProductID],tbl_Product[ProductName])</f>
        <v>Pivot or Perish</v>
      </c>
      <c r="I1792" t="str">
        <f>_xlfn.XLOOKUP(tbl_OrderProduct[[#This Row],[OrderID]],tbl_Order[OrderID],tbl_Order[CustomerID])</f>
        <v>CUST1022</v>
      </c>
    </row>
    <row r="1793" spans="1:9" x14ac:dyDescent="0.4">
      <c r="A1793" t="s">
        <v>901</v>
      </c>
      <c r="B1793" t="s">
        <v>134</v>
      </c>
      <c r="C1793" t="str">
        <f>_xlfn.XLOOKUP(tbl_OrderProduct[[#This Row],[ProductID]],tbl_Product[ProductID],tbl_Product[Category])</f>
        <v>Co-op</v>
      </c>
      <c r="D1793">
        <v>1</v>
      </c>
      <c r="E1793" s="3">
        <f>_xlfn.XLOOKUP(tbl_OrderProduct[[#This Row],[ProductID]],tbl_Product[ProductID],tbl_Product[ListPrice])*tbl_OrderProduct[[#This Row],[Quantity]]</f>
        <v>33.5</v>
      </c>
      <c r="F1793">
        <f>_xlfn.XLOOKUP(tbl_OrderProduct[[#This Row],[OrderID]],tbl_Order[OrderID],tbl_Order[Order Year])</f>
        <v>2020</v>
      </c>
      <c r="G1793" t="str">
        <f>_xlfn.XLOOKUP(tbl_OrderProduct[[#This Row],[OrderID]],tbl_Order[OrderID],tbl_Order[Order Month Name])</f>
        <v>Apr</v>
      </c>
      <c r="H1793" t="str">
        <f>_xlfn.XLOOKUP(tbl_OrderProduct[[#This Row],[ProductID]],tbl_Product[ProductID],tbl_Product[ProductName])</f>
        <v>The Spill: Data Breach</v>
      </c>
      <c r="I1793" t="str">
        <f>_xlfn.XLOOKUP(tbl_OrderProduct[[#This Row],[OrderID]],tbl_Order[OrderID],tbl_Order[CustomerID])</f>
        <v>CUST1022</v>
      </c>
    </row>
    <row r="1794" spans="1:9" x14ac:dyDescent="0.4">
      <c r="A1794" t="s">
        <v>901</v>
      </c>
      <c r="B1794" t="s">
        <v>6</v>
      </c>
      <c r="C1794" t="str">
        <f>_xlfn.XLOOKUP(tbl_OrderProduct[[#This Row],[ProductID]],tbl_Product[ProductID],tbl_Product[Category])</f>
        <v>Adventure</v>
      </c>
      <c r="D1794">
        <v>1</v>
      </c>
      <c r="E1794" s="3">
        <f>_xlfn.XLOOKUP(tbl_OrderProduct[[#This Row],[ProductID]],tbl_Product[ProductID],tbl_Product[ListPrice])*tbl_OrderProduct[[#This Row],[Quantity]]</f>
        <v>17</v>
      </c>
      <c r="F1794">
        <f>_xlfn.XLOOKUP(tbl_OrderProduct[[#This Row],[OrderID]],tbl_Order[OrderID],tbl_Order[Order Year])</f>
        <v>2020</v>
      </c>
      <c r="G1794" t="str">
        <f>_xlfn.XLOOKUP(tbl_OrderProduct[[#This Row],[OrderID]],tbl_Order[OrderID],tbl_Order[Order Month Name])</f>
        <v>Apr</v>
      </c>
      <c r="H1794" t="str">
        <f>_xlfn.XLOOKUP(tbl_OrderProduct[[#This Row],[ProductID]],tbl_Product[ProductID],tbl_Product[ProductName])</f>
        <v>Pivot &amp; Paper</v>
      </c>
      <c r="I1794" t="str">
        <f>_xlfn.XLOOKUP(tbl_OrderProduct[[#This Row],[OrderID]],tbl_Order[OrderID],tbl_Order[CustomerID])</f>
        <v>CUST1022</v>
      </c>
    </row>
    <row r="1795" spans="1:9" x14ac:dyDescent="0.4">
      <c r="A1795" t="s">
        <v>902</v>
      </c>
      <c r="B1795" t="s">
        <v>161</v>
      </c>
      <c r="C1795" t="str">
        <f>_xlfn.XLOOKUP(tbl_OrderProduct[[#This Row],[ProductID]],tbl_Product[ProductID],tbl_Product[Category])</f>
        <v>Strategy</v>
      </c>
      <c r="D1795">
        <v>1</v>
      </c>
      <c r="E1795" s="3">
        <f>_xlfn.XLOOKUP(tbl_OrderProduct[[#This Row],[ProductID]],tbl_Product[ProductID],tbl_Product[ListPrice])*tbl_OrderProduct[[#This Row],[Quantity]]</f>
        <v>55.95</v>
      </c>
      <c r="F1795">
        <f>_xlfn.XLOOKUP(tbl_OrderProduct[[#This Row],[OrderID]],tbl_Order[OrderID],tbl_Order[Order Year])</f>
        <v>2020</v>
      </c>
      <c r="G1795" t="str">
        <f>_xlfn.XLOOKUP(tbl_OrderProduct[[#This Row],[OrderID]],tbl_Order[OrderID],tbl_Order[Order Month Name])</f>
        <v>Apr</v>
      </c>
      <c r="H1795" t="str">
        <f>_xlfn.XLOOKUP(tbl_OrderProduct[[#This Row],[ProductID]],tbl_Product[ProductID],tbl_Product[ProductName])</f>
        <v>The Quacks of Quarterburg</v>
      </c>
      <c r="I1795" t="str">
        <f>_xlfn.XLOOKUP(tbl_OrderProduct[[#This Row],[OrderID]],tbl_Order[OrderID],tbl_Order[CustomerID])</f>
        <v>CUST1045</v>
      </c>
    </row>
    <row r="1796" spans="1:9" x14ac:dyDescent="0.4">
      <c r="A1796" t="s">
        <v>903</v>
      </c>
      <c r="B1796" t="s">
        <v>143</v>
      </c>
      <c r="C1796" t="str">
        <f>_xlfn.XLOOKUP(tbl_OrderProduct[[#This Row],[ProductID]],tbl_Product[ProductID],tbl_Product[Category])</f>
        <v>Party</v>
      </c>
      <c r="D1796">
        <v>1</v>
      </c>
      <c r="E1796" s="3">
        <f>_xlfn.XLOOKUP(tbl_OrderProduct[[#This Row],[ProductID]],tbl_Product[ProductID],tbl_Product[ListPrice])*tbl_OrderProduct[[#This Row],[Quantity]]</f>
        <v>21.95</v>
      </c>
      <c r="F1796">
        <f>_xlfn.XLOOKUP(tbl_OrderProduct[[#This Row],[OrderID]],tbl_Order[OrderID],tbl_Order[Order Year])</f>
        <v>2020</v>
      </c>
      <c r="G1796" t="str">
        <f>_xlfn.XLOOKUP(tbl_OrderProduct[[#This Row],[OrderID]],tbl_Order[OrderID],tbl_Order[Order Month Name])</f>
        <v>Apr</v>
      </c>
      <c r="H1796" t="str">
        <f>_xlfn.XLOOKUP(tbl_OrderProduct[[#This Row],[ProductID]],tbl_Product[ProductID],tbl_Product[ProductName])</f>
        <v>Sheets of Nottingham</v>
      </c>
      <c r="I1796" t="str">
        <f>_xlfn.XLOOKUP(tbl_OrderProduct[[#This Row],[OrderID]],tbl_Order[OrderID],tbl_Order[CustomerID])</f>
        <v>CUST1136</v>
      </c>
    </row>
    <row r="1797" spans="1:9" x14ac:dyDescent="0.4">
      <c r="A1797" t="s">
        <v>903</v>
      </c>
      <c r="B1797" t="s">
        <v>8</v>
      </c>
      <c r="C1797" t="str">
        <f>_xlfn.XLOOKUP(tbl_OrderProduct[[#This Row],[ProductID]],tbl_Product[ProductID],tbl_Product[Category])</f>
        <v>Adventure</v>
      </c>
      <c r="D1797">
        <v>2</v>
      </c>
      <c r="E1797" s="3">
        <f>_xlfn.XLOOKUP(tbl_OrderProduct[[#This Row],[ProductID]],tbl_Product[ProductID],tbl_Product[ListPrice])*tbl_OrderProduct[[#This Row],[Quantity]]</f>
        <v>109</v>
      </c>
      <c r="F1797">
        <f>_xlfn.XLOOKUP(tbl_OrderProduct[[#This Row],[OrderID]],tbl_Order[OrderID],tbl_Order[Order Year])</f>
        <v>2020</v>
      </c>
      <c r="G1797" t="str">
        <f>_xlfn.XLOOKUP(tbl_OrderProduct[[#This Row],[OrderID]],tbl_Order[OrderID],tbl_Order[Order Month Name])</f>
        <v>Apr</v>
      </c>
      <c r="H1797" t="str">
        <f>_xlfn.XLOOKUP(tbl_OrderProduct[[#This Row],[ProductID]],tbl_Product[ProductID],tbl_Product[ProductName])</f>
        <v>Spreadsheets &amp; Sidequests</v>
      </c>
      <c r="I1797" t="str">
        <f>_xlfn.XLOOKUP(tbl_OrderProduct[[#This Row],[OrderID]],tbl_Order[OrderID],tbl_Order[CustomerID])</f>
        <v>CUST1136</v>
      </c>
    </row>
    <row r="1798" spans="1:9" x14ac:dyDescent="0.4">
      <c r="A1798" t="s">
        <v>904</v>
      </c>
      <c r="B1798" t="s">
        <v>145</v>
      </c>
      <c r="C1798" t="str">
        <f>_xlfn.XLOOKUP(tbl_OrderProduct[[#This Row],[ProductID]],tbl_Product[ProductID],tbl_Product[Category])</f>
        <v>Adventure</v>
      </c>
      <c r="D1798">
        <v>3</v>
      </c>
      <c r="E1798" s="3">
        <f>_xlfn.XLOOKUP(tbl_OrderProduct[[#This Row],[ProductID]],tbl_Product[ProductID],tbl_Product[ListPrice])*tbl_OrderProduct[[#This Row],[Quantity]]</f>
        <v>121.5</v>
      </c>
      <c r="F1798">
        <f>_xlfn.XLOOKUP(tbl_OrderProduct[[#This Row],[OrderID]],tbl_Order[OrderID],tbl_Order[Order Year])</f>
        <v>2020</v>
      </c>
      <c r="G1798" t="str">
        <f>_xlfn.XLOOKUP(tbl_OrderProduct[[#This Row],[OrderID]],tbl_Order[OrderID],tbl_Order[Order Month Name])</f>
        <v>Apr</v>
      </c>
      <c r="H1798" t="str">
        <f>_xlfn.XLOOKUP(tbl_OrderProduct[[#This Row],[ProductID]],tbl_Product[ProductID],tbl_Product[ProductName])</f>
        <v>Audit Call of Cthulhu</v>
      </c>
      <c r="I1798" t="str">
        <f>_xlfn.XLOOKUP(tbl_OrderProduct[[#This Row],[OrderID]],tbl_Order[OrderID],tbl_Order[CustomerID])</f>
        <v>CUST0337</v>
      </c>
    </row>
    <row r="1799" spans="1:9" x14ac:dyDescent="0.4">
      <c r="A1799" t="s">
        <v>905</v>
      </c>
      <c r="B1799" t="s">
        <v>143</v>
      </c>
      <c r="C1799" t="str">
        <f>_xlfn.XLOOKUP(tbl_OrderProduct[[#This Row],[ProductID]],tbl_Product[ProductID],tbl_Product[Category])</f>
        <v>Party</v>
      </c>
      <c r="D1799">
        <v>1</v>
      </c>
      <c r="E1799" s="3">
        <f>_xlfn.XLOOKUP(tbl_OrderProduct[[#This Row],[ProductID]],tbl_Product[ProductID],tbl_Product[ListPrice])*tbl_OrderProduct[[#This Row],[Quantity]]</f>
        <v>21.95</v>
      </c>
      <c r="F1799">
        <f>_xlfn.XLOOKUP(tbl_OrderProduct[[#This Row],[OrderID]],tbl_Order[OrderID],tbl_Order[Order Year])</f>
        <v>2020</v>
      </c>
      <c r="G1799" t="str">
        <f>_xlfn.XLOOKUP(tbl_OrderProduct[[#This Row],[OrderID]],tbl_Order[OrderID],tbl_Order[Order Month Name])</f>
        <v>May</v>
      </c>
      <c r="H1799" t="str">
        <f>_xlfn.XLOOKUP(tbl_OrderProduct[[#This Row],[ProductID]],tbl_Product[ProductID],tbl_Product[ProductName])</f>
        <v>Sheets of Nottingham</v>
      </c>
      <c r="I1799" t="str">
        <f>_xlfn.XLOOKUP(tbl_OrderProduct[[#This Row],[OrderID]],tbl_Order[OrderID],tbl_Order[CustomerID])</f>
        <v>CUST0736</v>
      </c>
    </row>
    <row r="1800" spans="1:9" x14ac:dyDescent="0.4">
      <c r="A1800" t="s">
        <v>905</v>
      </c>
      <c r="B1800" t="s">
        <v>6</v>
      </c>
      <c r="C1800" t="str">
        <f>_xlfn.XLOOKUP(tbl_OrderProduct[[#This Row],[ProductID]],tbl_Product[ProductID],tbl_Product[Category])</f>
        <v>Adventure</v>
      </c>
      <c r="D1800">
        <v>1</v>
      </c>
      <c r="E1800" s="3">
        <f>_xlfn.XLOOKUP(tbl_OrderProduct[[#This Row],[ProductID]],tbl_Product[ProductID],tbl_Product[ListPrice])*tbl_OrderProduct[[#This Row],[Quantity]]</f>
        <v>17</v>
      </c>
      <c r="F1800">
        <f>_xlfn.XLOOKUP(tbl_OrderProduct[[#This Row],[OrderID]],tbl_Order[OrderID],tbl_Order[Order Year])</f>
        <v>2020</v>
      </c>
      <c r="G1800" t="str">
        <f>_xlfn.XLOOKUP(tbl_OrderProduct[[#This Row],[OrderID]],tbl_Order[OrderID],tbl_Order[Order Month Name])</f>
        <v>May</v>
      </c>
      <c r="H1800" t="str">
        <f>_xlfn.XLOOKUP(tbl_OrderProduct[[#This Row],[ProductID]],tbl_Product[ProductID],tbl_Product[ProductName])</f>
        <v>Pivot &amp; Paper</v>
      </c>
      <c r="I1800" t="str">
        <f>_xlfn.XLOOKUP(tbl_OrderProduct[[#This Row],[OrderID]],tbl_Order[OrderID],tbl_Order[CustomerID])</f>
        <v>CUST0736</v>
      </c>
    </row>
    <row r="1801" spans="1:9" x14ac:dyDescent="0.4">
      <c r="A1801" t="s">
        <v>905</v>
      </c>
      <c r="B1801" t="s">
        <v>131</v>
      </c>
      <c r="C1801" t="str">
        <f>_xlfn.XLOOKUP(tbl_OrderProduct[[#This Row],[ProductID]],tbl_Product[ProductID],tbl_Product[Category])</f>
        <v>Strategy</v>
      </c>
      <c r="D1801">
        <v>1</v>
      </c>
      <c r="E1801" s="3">
        <f>_xlfn.XLOOKUP(tbl_OrderProduct[[#This Row],[ProductID]],tbl_Product[ProductID],tbl_Product[ListPrice])*tbl_OrderProduct[[#This Row],[Quantity]]</f>
        <v>49</v>
      </c>
      <c r="F1801">
        <f>_xlfn.XLOOKUP(tbl_OrderProduct[[#This Row],[OrderID]],tbl_Order[OrderID],tbl_Order[Order Year])</f>
        <v>2020</v>
      </c>
      <c r="G1801" t="str">
        <f>_xlfn.XLOOKUP(tbl_OrderProduct[[#This Row],[OrderID]],tbl_Order[OrderID],tbl_Order[Order Month Name])</f>
        <v>May</v>
      </c>
      <c r="H1801" t="str">
        <f>_xlfn.XLOOKUP(tbl_OrderProduct[[#This Row],[ProductID]],tbl_Product[ProductID],tbl_Product[ProductName])</f>
        <v>7 Chart Wonders</v>
      </c>
      <c r="I1801" t="str">
        <f>_xlfn.XLOOKUP(tbl_OrderProduct[[#This Row],[OrderID]],tbl_Order[OrderID],tbl_Order[CustomerID])</f>
        <v>CUST0736</v>
      </c>
    </row>
    <row r="1802" spans="1:9" x14ac:dyDescent="0.4">
      <c r="A1802" t="s">
        <v>905</v>
      </c>
      <c r="B1802" t="s">
        <v>134</v>
      </c>
      <c r="C1802" t="str">
        <f>_xlfn.XLOOKUP(tbl_OrderProduct[[#This Row],[ProductID]],tbl_Product[ProductID],tbl_Product[Category])</f>
        <v>Co-op</v>
      </c>
      <c r="D1802">
        <v>1</v>
      </c>
      <c r="E1802" s="3">
        <f>_xlfn.XLOOKUP(tbl_OrderProduct[[#This Row],[ProductID]],tbl_Product[ProductID],tbl_Product[ListPrice])*tbl_OrderProduct[[#This Row],[Quantity]]</f>
        <v>33.5</v>
      </c>
      <c r="F1802">
        <f>_xlfn.XLOOKUP(tbl_OrderProduct[[#This Row],[OrderID]],tbl_Order[OrderID],tbl_Order[Order Year])</f>
        <v>2020</v>
      </c>
      <c r="G1802" t="str">
        <f>_xlfn.XLOOKUP(tbl_OrderProduct[[#This Row],[OrderID]],tbl_Order[OrderID],tbl_Order[Order Month Name])</f>
        <v>May</v>
      </c>
      <c r="H1802" t="str">
        <f>_xlfn.XLOOKUP(tbl_OrderProduct[[#This Row],[ProductID]],tbl_Product[ProductID],tbl_Product[ProductName])</f>
        <v>The Spill: Data Breach</v>
      </c>
      <c r="I1802" t="str">
        <f>_xlfn.XLOOKUP(tbl_OrderProduct[[#This Row],[OrderID]],tbl_Order[OrderID],tbl_Order[CustomerID])</f>
        <v>CUST0736</v>
      </c>
    </row>
    <row r="1803" spans="1:9" x14ac:dyDescent="0.4">
      <c r="A1803" t="s">
        <v>906</v>
      </c>
      <c r="B1803" t="s">
        <v>160</v>
      </c>
      <c r="C1803" t="str">
        <f>_xlfn.XLOOKUP(tbl_OrderProduct[[#This Row],[ProductID]],tbl_Product[ProductID],tbl_Product[Category])</f>
        <v>Co-op</v>
      </c>
      <c r="D1803">
        <v>1</v>
      </c>
      <c r="E1803" s="3">
        <f>_xlfn.XLOOKUP(tbl_OrderProduct[[#This Row],[ProductID]],tbl_Product[ProductID],tbl_Product[ListPrice])*tbl_OrderProduct[[#This Row],[Quantity]]</f>
        <v>38.49</v>
      </c>
      <c r="F1803">
        <f>_xlfn.XLOOKUP(tbl_OrderProduct[[#This Row],[OrderID]],tbl_Order[OrderID],tbl_Order[Order Year])</f>
        <v>2020</v>
      </c>
      <c r="G1803" t="str">
        <f>_xlfn.XLOOKUP(tbl_OrderProduct[[#This Row],[OrderID]],tbl_Order[OrderID],tbl_Order[Order Month Name])</f>
        <v>May</v>
      </c>
      <c r="H1803" t="str">
        <f>_xlfn.XLOOKUP(tbl_OrderProduct[[#This Row],[ProductID]],tbl_Product[ProductID],tbl_Product[ProductName])</f>
        <v>Forbidden Functions</v>
      </c>
      <c r="I1803" t="str">
        <f>_xlfn.XLOOKUP(tbl_OrderProduct[[#This Row],[OrderID]],tbl_Order[OrderID],tbl_Order[CustomerID])</f>
        <v>CUST0298</v>
      </c>
    </row>
    <row r="1804" spans="1:9" x14ac:dyDescent="0.4">
      <c r="A1804" t="s">
        <v>906</v>
      </c>
      <c r="B1804" t="s">
        <v>143</v>
      </c>
      <c r="C1804" t="str">
        <f>_xlfn.XLOOKUP(tbl_OrderProduct[[#This Row],[ProductID]],tbl_Product[ProductID],tbl_Product[Category])</f>
        <v>Party</v>
      </c>
      <c r="D1804">
        <v>1</v>
      </c>
      <c r="E1804" s="3">
        <f>_xlfn.XLOOKUP(tbl_OrderProduct[[#This Row],[ProductID]],tbl_Product[ProductID],tbl_Product[ListPrice])*tbl_OrderProduct[[#This Row],[Quantity]]</f>
        <v>21.95</v>
      </c>
      <c r="F1804">
        <f>_xlfn.XLOOKUP(tbl_OrderProduct[[#This Row],[OrderID]],tbl_Order[OrderID],tbl_Order[Order Year])</f>
        <v>2020</v>
      </c>
      <c r="G1804" t="str">
        <f>_xlfn.XLOOKUP(tbl_OrderProduct[[#This Row],[OrderID]],tbl_Order[OrderID],tbl_Order[Order Month Name])</f>
        <v>May</v>
      </c>
      <c r="H1804" t="str">
        <f>_xlfn.XLOOKUP(tbl_OrderProduct[[#This Row],[ProductID]],tbl_Product[ProductID],tbl_Product[ProductName])</f>
        <v>Sheets of Nottingham</v>
      </c>
      <c r="I1804" t="str">
        <f>_xlfn.XLOOKUP(tbl_OrderProduct[[#This Row],[OrderID]],tbl_Order[OrderID],tbl_Order[CustomerID])</f>
        <v>CUST0298</v>
      </c>
    </row>
    <row r="1805" spans="1:9" x14ac:dyDescent="0.4">
      <c r="A1805" t="s">
        <v>907</v>
      </c>
      <c r="B1805" t="s">
        <v>153</v>
      </c>
      <c r="C1805" t="str">
        <f>_xlfn.XLOOKUP(tbl_OrderProduct[[#This Row],[ProductID]],tbl_Product[ProductID],tbl_Product[Category])</f>
        <v>Strategy</v>
      </c>
      <c r="D1805">
        <v>1</v>
      </c>
      <c r="E1805" s="3">
        <f>_xlfn.XLOOKUP(tbl_OrderProduct[[#This Row],[ProductID]],tbl_Product[ProductID],tbl_Product[ListPrice])*tbl_OrderProduct[[#This Row],[Quantity]]</f>
        <v>37.950000000000003</v>
      </c>
      <c r="F1805">
        <f>_xlfn.XLOOKUP(tbl_OrderProduct[[#This Row],[OrderID]],tbl_Order[OrderID],tbl_Order[Order Year])</f>
        <v>2020</v>
      </c>
      <c r="G1805" t="str">
        <f>_xlfn.XLOOKUP(tbl_OrderProduct[[#This Row],[OrderID]],tbl_Order[OrderID],tbl_Order[Order Month Name])</f>
        <v>May</v>
      </c>
      <c r="H1805" t="str">
        <f>_xlfn.XLOOKUP(tbl_OrderProduct[[#This Row],[ProductID]],tbl_Product[ProductID],tbl_Product[ProductName])</f>
        <v>Sheetstorm</v>
      </c>
      <c r="I1805" t="str">
        <f>_xlfn.XLOOKUP(tbl_OrderProduct[[#This Row],[OrderID]],tbl_Order[OrderID],tbl_Order[CustomerID])</f>
        <v>CUST1029</v>
      </c>
    </row>
    <row r="1806" spans="1:9" x14ac:dyDescent="0.4">
      <c r="A1806" t="s">
        <v>907</v>
      </c>
      <c r="B1806" t="s">
        <v>165</v>
      </c>
      <c r="C1806" t="str">
        <f>_xlfn.XLOOKUP(tbl_OrderProduct[[#This Row],[ProductID]],tbl_Product[ProductID],tbl_Product[Category])</f>
        <v>Party</v>
      </c>
      <c r="D1806">
        <v>2</v>
      </c>
      <c r="E1806" s="3">
        <f>_xlfn.XLOOKUP(tbl_OrderProduct[[#This Row],[ProductID]],tbl_Product[ProductID],tbl_Product[ListPrice])*tbl_OrderProduct[[#This Row],[Quantity]]</f>
        <v>52.98</v>
      </c>
      <c r="F1806">
        <f>_xlfn.XLOOKUP(tbl_OrderProduct[[#This Row],[OrderID]],tbl_Order[OrderID],tbl_Order[Order Year])</f>
        <v>2020</v>
      </c>
      <c r="G1806" t="str">
        <f>_xlfn.XLOOKUP(tbl_OrderProduct[[#This Row],[OrderID]],tbl_Order[OrderID],tbl_Order[Order Month Name])</f>
        <v>May</v>
      </c>
      <c r="H1806" t="str">
        <f>_xlfn.XLOOKUP(tbl_OrderProduct[[#This Row],[ProductID]],tbl_Product[ProductID],tbl_Product[ProductName])</f>
        <v>Dashboard Wavelength</v>
      </c>
      <c r="I1806" t="str">
        <f>_xlfn.XLOOKUP(tbl_OrderProduct[[#This Row],[OrderID]],tbl_Order[OrderID],tbl_Order[CustomerID])</f>
        <v>CUST1029</v>
      </c>
    </row>
    <row r="1807" spans="1:9" x14ac:dyDescent="0.4">
      <c r="A1807" t="s">
        <v>908</v>
      </c>
      <c r="B1807" t="s">
        <v>4</v>
      </c>
      <c r="C1807" t="str">
        <f>_xlfn.XLOOKUP(tbl_OrderProduct[[#This Row],[ProductID]],tbl_Product[ProductID],tbl_Product[Category])</f>
        <v>Strategy</v>
      </c>
      <c r="D1807">
        <v>1</v>
      </c>
      <c r="E1807" s="3">
        <f>_xlfn.XLOOKUP(tbl_OrderProduct[[#This Row],[ProductID]],tbl_Product[ProductID],tbl_Product[ListPrice])*tbl_OrderProduct[[#This Row],[Quantity]]</f>
        <v>34.99</v>
      </c>
      <c r="F1807">
        <f>_xlfn.XLOOKUP(tbl_OrderProduct[[#This Row],[OrderID]],tbl_Order[OrderID],tbl_Order[Order Year])</f>
        <v>2020</v>
      </c>
      <c r="G1807" t="str">
        <f>_xlfn.XLOOKUP(tbl_OrderProduct[[#This Row],[OrderID]],tbl_Order[OrderID],tbl_Order[Order Month Name])</f>
        <v>May</v>
      </c>
      <c r="H1807" t="str">
        <f>_xlfn.XLOOKUP(tbl_OrderProduct[[#This Row],[ProductID]],tbl_Product[ProductID],tbl_Product[ProductName])</f>
        <v>Root Cause Analysis</v>
      </c>
      <c r="I1807" t="str">
        <f>_xlfn.XLOOKUP(tbl_OrderProduct[[#This Row],[OrderID]],tbl_Order[OrderID],tbl_Order[CustomerID])</f>
        <v>CUST0545</v>
      </c>
    </row>
    <row r="1808" spans="1:9" x14ac:dyDescent="0.4">
      <c r="A1808" t="s">
        <v>908</v>
      </c>
      <c r="B1808" t="s">
        <v>160</v>
      </c>
      <c r="C1808" t="str">
        <f>_xlfn.XLOOKUP(tbl_OrderProduct[[#This Row],[ProductID]],tbl_Product[ProductID],tbl_Product[Category])</f>
        <v>Co-op</v>
      </c>
      <c r="D1808">
        <v>2</v>
      </c>
      <c r="E1808" s="3">
        <f>_xlfn.XLOOKUP(tbl_OrderProduct[[#This Row],[ProductID]],tbl_Product[ProductID],tbl_Product[ListPrice])*tbl_OrderProduct[[#This Row],[Quantity]]</f>
        <v>76.98</v>
      </c>
      <c r="F1808">
        <f>_xlfn.XLOOKUP(tbl_OrderProduct[[#This Row],[OrderID]],tbl_Order[OrderID],tbl_Order[Order Year])</f>
        <v>2020</v>
      </c>
      <c r="G1808" t="str">
        <f>_xlfn.XLOOKUP(tbl_OrderProduct[[#This Row],[OrderID]],tbl_Order[OrderID],tbl_Order[Order Month Name])</f>
        <v>May</v>
      </c>
      <c r="H1808" t="str">
        <f>_xlfn.XLOOKUP(tbl_OrderProduct[[#This Row],[ProductID]],tbl_Product[ProductID],tbl_Product[ProductName])</f>
        <v>Forbidden Functions</v>
      </c>
      <c r="I1808" t="str">
        <f>_xlfn.XLOOKUP(tbl_OrderProduct[[#This Row],[OrderID]],tbl_Order[OrderID],tbl_Order[CustomerID])</f>
        <v>CUST0545</v>
      </c>
    </row>
    <row r="1809" spans="1:9" x14ac:dyDescent="0.4">
      <c r="A1809" t="s">
        <v>908</v>
      </c>
      <c r="B1809" t="s">
        <v>156</v>
      </c>
      <c r="C1809" t="str">
        <f>_xlfn.XLOOKUP(tbl_OrderProduct[[#This Row],[ProductID]],tbl_Product[ProductID],tbl_Product[Category])</f>
        <v>Strategy</v>
      </c>
      <c r="D1809">
        <v>1</v>
      </c>
      <c r="E1809" s="3">
        <f>_xlfn.XLOOKUP(tbl_OrderProduct[[#This Row],[ProductID]],tbl_Product[ProductID],tbl_Product[ListPrice])*tbl_OrderProduct[[#This Row],[Quantity]]</f>
        <v>40.99</v>
      </c>
      <c r="F1809">
        <f>_xlfn.XLOOKUP(tbl_OrderProduct[[#This Row],[OrderID]],tbl_Order[OrderID],tbl_Order[Order Year])</f>
        <v>2020</v>
      </c>
      <c r="G1809" t="str">
        <f>_xlfn.XLOOKUP(tbl_OrderProduct[[#This Row],[OrderID]],tbl_Order[OrderID],tbl_Order[Order Month Name])</f>
        <v>May</v>
      </c>
      <c r="H1809" t="str">
        <f>_xlfn.XLOOKUP(tbl_OrderProduct[[#This Row],[ProductID]],tbl_Product[ProductID],tbl_Product[ProductName])</f>
        <v>Cells of Caledonia</v>
      </c>
      <c r="I1809" t="str">
        <f>_xlfn.XLOOKUP(tbl_OrderProduct[[#This Row],[OrderID]],tbl_Order[OrderID],tbl_Order[CustomerID])</f>
        <v>CUST0545</v>
      </c>
    </row>
    <row r="1810" spans="1:9" x14ac:dyDescent="0.4">
      <c r="A1810" t="s">
        <v>908</v>
      </c>
      <c r="B1810" t="s">
        <v>143</v>
      </c>
      <c r="C1810" t="str">
        <f>_xlfn.XLOOKUP(tbl_OrderProduct[[#This Row],[ProductID]],tbl_Product[ProductID],tbl_Product[Category])</f>
        <v>Party</v>
      </c>
      <c r="D1810">
        <v>1</v>
      </c>
      <c r="E1810" s="3">
        <f>_xlfn.XLOOKUP(tbl_OrderProduct[[#This Row],[ProductID]],tbl_Product[ProductID],tbl_Product[ListPrice])*tbl_OrderProduct[[#This Row],[Quantity]]</f>
        <v>21.95</v>
      </c>
      <c r="F1810">
        <f>_xlfn.XLOOKUP(tbl_OrderProduct[[#This Row],[OrderID]],tbl_Order[OrderID],tbl_Order[Order Year])</f>
        <v>2020</v>
      </c>
      <c r="G1810" t="str">
        <f>_xlfn.XLOOKUP(tbl_OrderProduct[[#This Row],[OrderID]],tbl_Order[OrderID],tbl_Order[Order Month Name])</f>
        <v>May</v>
      </c>
      <c r="H1810" t="str">
        <f>_xlfn.XLOOKUP(tbl_OrderProduct[[#This Row],[ProductID]],tbl_Product[ProductID],tbl_Product[ProductName])</f>
        <v>Sheets of Nottingham</v>
      </c>
      <c r="I1810" t="str">
        <f>_xlfn.XLOOKUP(tbl_OrderProduct[[#This Row],[OrderID]],tbl_Order[OrderID],tbl_Order[CustomerID])</f>
        <v>CUST0545</v>
      </c>
    </row>
    <row r="1811" spans="1:9" x14ac:dyDescent="0.4">
      <c r="A1811" t="s">
        <v>908</v>
      </c>
      <c r="B1811" t="s">
        <v>141</v>
      </c>
      <c r="C1811" t="str">
        <f>_xlfn.XLOOKUP(tbl_OrderProduct[[#This Row],[ProductID]],tbl_Product[ProductID],tbl_Product[Category])</f>
        <v>Strategy</v>
      </c>
      <c r="D1811">
        <v>1</v>
      </c>
      <c r="E1811" s="3">
        <f>_xlfn.XLOOKUP(tbl_OrderProduct[[#This Row],[ProductID]],tbl_Product[ProductID],tbl_Product[ListPrice])*tbl_OrderProduct[[#This Row],[Quantity]]</f>
        <v>24</v>
      </c>
      <c r="F1811">
        <f>_xlfn.XLOOKUP(tbl_OrderProduct[[#This Row],[OrderID]],tbl_Order[OrderID],tbl_Order[Order Year])</f>
        <v>2020</v>
      </c>
      <c r="G1811" t="str">
        <f>_xlfn.XLOOKUP(tbl_OrderProduct[[#This Row],[OrderID]],tbl_Order[OrderID],tbl_Order[Order Month Name])</f>
        <v>May</v>
      </c>
      <c r="H1811" t="str">
        <f>_xlfn.XLOOKUP(tbl_OrderProduct[[#This Row],[ProductID]],tbl_Product[ProductID],tbl_Product[ProductName])</f>
        <v>Wingspanalytics</v>
      </c>
      <c r="I1811" t="str">
        <f>_xlfn.XLOOKUP(tbl_OrderProduct[[#This Row],[OrderID]],tbl_Order[OrderID],tbl_Order[CustomerID])</f>
        <v>CUST0545</v>
      </c>
    </row>
    <row r="1812" spans="1:9" x14ac:dyDescent="0.4">
      <c r="A1812" t="s">
        <v>909</v>
      </c>
      <c r="B1812" t="s">
        <v>6</v>
      </c>
      <c r="C1812" t="str">
        <f>_xlfn.XLOOKUP(tbl_OrderProduct[[#This Row],[ProductID]],tbl_Product[ProductID],tbl_Product[Category])</f>
        <v>Adventure</v>
      </c>
      <c r="D1812">
        <v>1</v>
      </c>
      <c r="E1812" s="3">
        <f>_xlfn.XLOOKUP(tbl_OrderProduct[[#This Row],[ProductID]],tbl_Product[ProductID],tbl_Product[ListPrice])*tbl_OrderProduct[[#This Row],[Quantity]]</f>
        <v>17</v>
      </c>
      <c r="F1812">
        <f>_xlfn.XLOOKUP(tbl_OrderProduct[[#This Row],[OrderID]],tbl_Order[OrderID],tbl_Order[Order Year])</f>
        <v>2020</v>
      </c>
      <c r="G1812" t="str">
        <f>_xlfn.XLOOKUP(tbl_OrderProduct[[#This Row],[OrderID]],tbl_Order[OrderID],tbl_Order[Order Month Name])</f>
        <v>May</v>
      </c>
      <c r="H1812" t="str">
        <f>_xlfn.XLOOKUP(tbl_OrderProduct[[#This Row],[ProductID]],tbl_Product[ProductID],tbl_Product[ProductName])</f>
        <v>Pivot &amp; Paper</v>
      </c>
      <c r="I1812" t="str">
        <f>_xlfn.XLOOKUP(tbl_OrderProduct[[#This Row],[OrderID]],tbl_Order[OrderID],tbl_Order[CustomerID])</f>
        <v>CUST0085</v>
      </c>
    </row>
    <row r="1813" spans="1:9" x14ac:dyDescent="0.4">
      <c r="A1813" t="s">
        <v>909</v>
      </c>
      <c r="B1813" t="s">
        <v>155</v>
      </c>
      <c r="C1813" t="str">
        <f>_xlfn.XLOOKUP(tbl_OrderProduct[[#This Row],[ProductID]],tbl_Product[ProductID],tbl_Product[Category])</f>
        <v>Strategy</v>
      </c>
      <c r="D1813">
        <v>1</v>
      </c>
      <c r="E1813" s="3">
        <f>_xlfn.XLOOKUP(tbl_OrderProduct[[#This Row],[ProductID]],tbl_Product[ProductID],tbl_Product[ListPrice])*tbl_OrderProduct[[#This Row],[Quantity]]</f>
        <v>27</v>
      </c>
      <c r="F1813">
        <f>_xlfn.XLOOKUP(tbl_OrderProduct[[#This Row],[OrderID]],tbl_Order[OrderID],tbl_Order[Order Year])</f>
        <v>2020</v>
      </c>
      <c r="G1813" t="str">
        <f>_xlfn.XLOOKUP(tbl_OrderProduct[[#This Row],[OrderID]],tbl_Order[OrderID],tbl_Order[Order Month Name])</f>
        <v>May</v>
      </c>
      <c r="H1813" t="str">
        <f>_xlfn.XLOOKUP(tbl_OrderProduct[[#This Row],[ProductID]],tbl_Product[ProductID],tbl_Product[ProductName])</f>
        <v>Depreciation Trail</v>
      </c>
      <c r="I1813" t="str">
        <f>_xlfn.XLOOKUP(tbl_OrderProduct[[#This Row],[OrderID]],tbl_Order[OrderID],tbl_Order[CustomerID])</f>
        <v>CUST0085</v>
      </c>
    </row>
    <row r="1814" spans="1:9" x14ac:dyDescent="0.4">
      <c r="A1814" t="s">
        <v>910</v>
      </c>
      <c r="B1814" t="s">
        <v>163</v>
      </c>
      <c r="C1814" t="str">
        <f>_xlfn.XLOOKUP(tbl_OrderProduct[[#This Row],[ProductID]],tbl_Product[ProductID],tbl_Product[Category])</f>
        <v>Party</v>
      </c>
      <c r="D1814">
        <v>1</v>
      </c>
      <c r="E1814" s="3">
        <f>_xlfn.XLOOKUP(tbl_OrderProduct[[#This Row],[ProductID]],tbl_Product[ProductID],tbl_Product[ListPrice])*tbl_OrderProduct[[#This Row],[Quantity]]</f>
        <v>38</v>
      </c>
      <c r="F1814">
        <f>_xlfn.XLOOKUP(tbl_OrderProduct[[#This Row],[OrderID]],tbl_Order[OrderID],tbl_Order[Order Year])</f>
        <v>2020</v>
      </c>
      <c r="G1814" t="str">
        <f>_xlfn.XLOOKUP(tbl_OrderProduct[[#This Row],[OrderID]],tbl_Order[OrderID],tbl_Order[Order Month Name])</f>
        <v>May</v>
      </c>
      <c r="H1814" t="str">
        <f>_xlfn.XLOOKUP(tbl_OrderProduct[[#This Row],[ProductID]],tbl_Product[ProductID],tbl_Product[ProductName])</f>
        <v>Charts Against Humanity</v>
      </c>
      <c r="I1814" t="str">
        <f>_xlfn.XLOOKUP(tbl_OrderProduct[[#This Row],[OrderID]],tbl_Order[OrderID],tbl_Order[CustomerID])</f>
        <v>CUST0726</v>
      </c>
    </row>
    <row r="1815" spans="1:9" x14ac:dyDescent="0.4">
      <c r="A1815" t="s">
        <v>910</v>
      </c>
      <c r="B1815" t="s">
        <v>143</v>
      </c>
      <c r="C1815" t="str">
        <f>_xlfn.XLOOKUP(tbl_OrderProduct[[#This Row],[ProductID]],tbl_Product[ProductID],tbl_Product[Category])</f>
        <v>Party</v>
      </c>
      <c r="D1815">
        <v>2</v>
      </c>
      <c r="E1815" s="3">
        <f>_xlfn.XLOOKUP(tbl_OrderProduct[[#This Row],[ProductID]],tbl_Product[ProductID],tbl_Product[ListPrice])*tbl_OrderProduct[[#This Row],[Quantity]]</f>
        <v>43.9</v>
      </c>
      <c r="F1815">
        <f>_xlfn.XLOOKUP(tbl_OrderProduct[[#This Row],[OrderID]],tbl_Order[OrderID],tbl_Order[Order Year])</f>
        <v>2020</v>
      </c>
      <c r="G1815" t="str">
        <f>_xlfn.XLOOKUP(tbl_OrderProduct[[#This Row],[OrderID]],tbl_Order[OrderID],tbl_Order[Order Month Name])</f>
        <v>May</v>
      </c>
      <c r="H1815" t="str">
        <f>_xlfn.XLOOKUP(tbl_OrderProduct[[#This Row],[ProductID]],tbl_Product[ProductID],tbl_Product[ProductName])</f>
        <v>Sheets of Nottingham</v>
      </c>
      <c r="I1815" t="str">
        <f>_xlfn.XLOOKUP(tbl_OrderProduct[[#This Row],[OrderID]],tbl_Order[OrderID],tbl_Order[CustomerID])</f>
        <v>CUST0726</v>
      </c>
    </row>
    <row r="1816" spans="1:9" x14ac:dyDescent="0.4">
      <c r="A1816" t="s">
        <v>910</v>
      </c>
      <c r="B1816" t="s">
        <v>5</v>
      </c>
      <c r="C1816" t="str">
        <f>_xlfn.XLOOKUP(tbl_OrderProduct[[#This Row],[ProductID]],tbl_Product[ProductID],tbl_Product[Category])</f>
        <v>Strategy</v>
      </c>
      <c r="D1816">
        <v>2</v>
      </c>
      <c r="E1816" s="3">
        <f>_xlfn.XLOOKUP(tbl_OrderProduct[[#This Row],[ProductID]],tbl_Product[ProductID],tbl_Product[ListPrice])*tbl_OrderProduct[[#This Row],[Quantity]]</f>
        <v>99.9</v>
      </c>
      <c r="F1816">
        <f>_xlfn.XLOOKUP(tbl_OrderProduct[[#This Row],[OrderID]],tbl_Order[OrderID],tbl_Order[Order Year])</f>
        <v>2020</v>
      </c>
      <c r="G1816" t="str">
        <f>_xlfn.XLOOKUP(tbl_OrderProduct[[#This Row],[OrderID]],tbl_Order[OrderID],tbl_Order[Order Month Name])</f>
        <v>May</v>
      </c>
      <c r="H1816" t="str">
        <f>_xlfn.XLOOKUP(tbl_OrderProduct[[#This Row],[ProductID]],tbl_Product[ProductID],tbl_Product[ProductName])</f>
        <v>Power B.I. the Board Game</v>
      </c>
      <c r="I1816" t="str">
        <f>_xlfn.XLOOKUP(tbl_OrderProduct[[#This Row],[OrderID]],tbl_Order[OrderID],tbl_Order[CustomerID])</f>
        <v>CUST0726</v>
      </c>
    </row>
    <row r="1817" spans="1:9" x14ac:dyDescent="0.4">
      <c r="A1817" t="s">
        <v>910</v>
      </c>
      <c r="B1817" t="s">
        <v>138</v>
      </c>
      <c r="C1817" t="str">
        <f>_xlfn.XLOOKUP(tbl_OrderProduct[[#This Row],[ProductID]],tbl_Product[ProductID],tbl_Product[Category])</f>
        <v>Classic</v>
      </c>
      <c r="D1817">
        <v>2</v>
      </c>
      <c r="E1817" s="3">
        <f>_xlfn.XLOOKUP(tbl_OrderProduct[[#This Row],[ProductID]],tbl_Product[ProductID],tbl_Product[ListPrice])*tbl_OrderProduct[[#This Row],[Quantity]]</f>
        <v>124</v>
      </c>
      <c r="F1817">
        <f>_xlfn.XLOOKUP(tbl_OrderProduct[[#This Row],[OrderID]],tbl_Order[OrderID],tbl_Order[Order Year])</f>
        <v>2020</v>
      </c>
      <c r="G1817" t="str">
        <f>_xlfn.XLOOKUP(tbl_OrderProduct[[#This Row],[OrderID]],tbl_Order[OrderID],tbl_Order[Order Month Name])</f>
        <v>May</v>
      </c>
      <c r="H1817" t="str">
        <f>_xlfn.XLOOKUP(tbl_OrderProduct[[#This Row],[ProductID]],tbl_Product[ProductID],tbl_Product[ProductName])</f>
        <v>YahtSheets</v>
      </c>
      <c r="I1817" t="str">
        <f>_xlfn.XLOOKUP(tbl_OrderProduct[[#This Row],[OrderID]],tbl_Order[OrderID],tbl_Order[CustomerID])</f>
        <v>CUST0726</v>
      </c>
    </row>
    <row r="1818" spans="1:9" x14ac:dyDescent="0.4">
      <c r="A1818" t="s">
        <v>910</v>
      </c>
      <c r="B1818" t="s">
        <v>153</v>
      </c>
      <c r="C1818" t="str">
        <f>_xlfn.XLOOKUP(tbl_OrderProduct[[#This Row],[ProductID]],tbl_Product[ProductID],tbl_Product[Category])</f>
        <v>Strategy</v>
      </c>
      <c r="D1818">
        <v>1</v>
      </c>
      <c r="E1818" s="3">
        <f>_xlfn.XLOOKUP(tbl_OrderProduct[[#This Row],[ProductID]],tbl_Product[ProductID],tbl_Product[ListPrice])*tbl_OrderProduct[[#This Row],[Quantity]]</f>
        <v>37.950000000000003</v>
      </c>
      <c r="F1818">
        <f>_xlfn.XLOOKUP(tbl_OrderProduct[[#This Row],[OrderID]],tbl_Order[OrderID],tbl_Order[Order Year])</f>
        <v>2020</v>
      </c>
      <c r="G1818" t="str">
        <f>_xlfn.XLOOKUP(tbl_OrderProduct[[#This Row],[OrderID]],tbl_Order[OrderID],tbl_Order[Order Month Name])</f>
        <v>May</v>
      </c>
      <c r="H1818" t="str">
        <f>_xlfn.XLOOKUP(tbl_OrderProduct[[#This Row],[ProductID]],tbl_Product[ProductID],tbl_Product[ProductName])</f>
        <v>Sheetstorm</v>
      </c>
      <c r="I1818" t="str">
        <f>_xlfn.XLOOKUP(tbl_OrderProduct[[#This Row],[OrderID]],tbl_Order[OrderID],tbl_Order[CustomerID])</f>
        <v>CUST0726</v>
      </c>
    </row>
    <row r="1819" spans="1:9" x14ac:dyDescent="0.4">
      <c r="A1819" t="s">
        <v>911</v>
      </c>
      <c r="B1819" t="s">
        <v>160</v>
      </c>
      <c r="C1819" t="str">
        <f>_xlfn.XLOOKUP(tbl_OrderProduct[[#This Row],[ProductID]],tbl_Product[ProductID],tbl_Product[Category])</f>
        <v>Co-op</v>
      </c>
      <c r="D1819">
        <v>1</v>
      </c>
      <c r="E1819" s="3">
        <f>_xlfn.XLOOKUP(tbl_OrderProduct[[#This Row],[ProductID]],tbl_Product[ProductID],tbl_Product[ListPrice])*tbl_OrderProduct[[#This Row],[Quantity]]</f>
        <v>38.49</v>
      </c>
      <c r="F1819">
        <f>_xlfn.XLOOKUP(tbl_OrderProduct[[#This Row],[OrderID]],tbl_Order[OrderID],tbl_Order[Order Year])</f>
        <v>2020</v>
      </c>
      <c r="G1819" t="str">
        <f>_xlfn.XLOOKUP(tbl_OrderProduct[[#This Row],[OrderID]],tbl_Order[OrderID],tbl_Order[Order Month Name])</f>
        <v>May</v>
      </c>
      <c r="H1819" t="str">
        <f>_xlfn.XLOOKUP(tbl_OrderProduct[[#This Row],[ProductID]],tbl_Product[ProductID],tbl_Product[ProductName])</f>
        <v>Forbidden Functions</v>
      </c>
      <c r="I1819" t="str">
        <f>_xlfn.XLOOKUP(tbl_OrderProduct[[#This Row],[OrderID]],tbl_Order[OrderID],tbl_Order[CustomerID])</f>
        <v>CUST0486</v>
      </c>
    </row>
    <row r="1820" spans="1:9" x14ac:dyDescent="0.4">
      <c r="A1820" t="s">
        <v>912</v>
      </c>
      <c r="B1820" t="s">
        <v>7</v>
      </c>
      <c r="C1820" t="str">
        <f>_xlfn.XLOOKUP(tbl_OrderProduct[[#This Row],[ProductID]],tbl_Product[ProductID],tbl_Product[Category])</f>
        <v>Strategy</v>
      </c>
      <c r="D1820">
        <v>3</v>
      </c>
      <c r="E1820" s="3">
        <f>_xlfn.XLOOKUP(tbl_OrderProduct[[#This Row],[ProductID]],tbl_Product[ProductID],tbl_Product[ListPrice])*tbl_OrderProduct[[#This Row],[Quantity]]</f>
        <v>159</v>
      </c>
      <c r="F1820">
        <f>_xlfn.XLOOKUP(tbl_OrderProduct[[#This Row],[OrderID]],tbl_Order[OrderID],tbl_Order[Order Year])</f>
        <v>2020</v>
      </c>
      <c r="G1820" t="str">
        <f>_xlfn.XLOOKUP(tbl_OrderProduct[[#This Row],[OrderID]],tbl_Order[OrderID],tbl_Order[Order Month Name])</f>
        <v>May</v>
      </c>
      <c r="H1820" t="str">
        <f>_xlfn.XLOOKUP(tbl_OrderProduct[[#This Row],[ProductID]],tbl_Product[ProductID],tbl_Product[ProductName])</f>
        <v>Evercell</v>
      </c>
      <c r="I1820" t="str">
        <f>_xlfn.XLOOKUP(tbl_OrderProduct[[#This Row],[OrderID]],tbl_Order[OrderID],tbl_Order[CustomerID])</f>
        <v>CUST0748</v>
      </c>
    </row>
    <row r="1821" spans="1:9" x14ac:dyDescent="0.4">
      <c r="A1821" t="s">
        <v>912</v>
      </c>
      <c r="B1821" t="s">
        <v>153</v>
      </c>
      <c r="C1821" t="str">
        <f>_xlfn.XLOOKUP(tbl_OrderProduct[[#This Row],[ProductID]],tbl_Product[ProductID],tbl_Product[Category])</f>
        <v>Strategy</v>
      </c>
      <c r="D1821">
        <v>2</v>
      </c>
      <c r="E1821" s="3">
        <f>_xlfn.XLOOKUP(tbl_OrderProduct[[#This Row],[ProductID]],tbl_Product[ProductID],tbl_Product[ListPrice])*tbl_OrderProduct[[#This Row],[Quantity]]</f>
        <v>75.900000000000006</v>
      </c>
      <c r="F1821">
        <f>_xlfn.XLOOKUP(tbl_OrderProduct[[#This Row],[OrderID]],tbl_Order[OrderID],tbl_Order[Order Year])</f>
        <v>2020</v>
      </c>
      <c r="G1821" t="str">
        <f>_xlfn.XLOOKUP(tbl_OrderProduct[[#This Row],[OrderID]],tbl_Order[OrderID],tbl_Order[Order Month Name])</f>
        <v>May</v>
      </c>
      <c r="H1821" t="str">
        <f>_xlfn.XLOOKUP(tbl_OrderProduct[[#This Row],[ProductID]],tbl_Product[ProductID],tbl_Product[ProductName])</f>
        <v>Sheetstorm</v>
      </c>
      <c r="I1821" t="str">
        <f>_xlfn.XLOOKUP(tbl_OrderProduct[[#This Row],[OrderID]],tbl_Order[OrderID],tbl_Order[CustomerID])</f>
        <v>CUST0748</v>
      </c>
    </row>
    <row r="1822" spans="1:9" x14ac:dyDescent="0.4">
      <c r="A1822" t="s">
        <v>912</v>
      </c>
      <c r="B1822" t="s">
        <v>141</v>
      </c>
      <c r="C1822" t="str">
        <f>_xlfn.XLOOKUP(tbl_OrderProduct[[#This Row],[ProductID]],tbl_Product[ProductID],tbl_Product[Category])</f>
        <v>Strategy</v>
      </c>
      <c r="D1822">
        <v>2</v>
      </c>
      <c r="E1822" s="3">
        <f>_xlfn.XLOOKUP(tbl_OrderProduct[[#This Row],[ProductID]],tbl_Product[ProductID],tbl_Product[ListPrice])*tbl_OrderProduct[[#This Row],[Quantity]]</f>
        <v>48</v>
      </c>
      <c r="F1822">
        <f>_xlfn.XLOOKUP(tbl_OrderProduct[[#This Row],[OrderID]],tbl_Order[OrderID],tbl_Order[Order Year])</f>
        <v>2020</v>
      </c>
      <c r="G1822" t="str">
        <f>_xlfn.XLOOKUP(tbl_OrderProduct[[#This Row],[OrderID]],tbl_Order[OrderID],tbl_Order[Order Month Name])</f>
        <v>May</v>
      </c>
      <c r="H1822" t="str">
        <f>_xlfn.XLOOKUP(tbl_OrderProduct[[#This Row],[ProductID]],tbl_Product[ProductID],tbl_Product[ProductName])</f>
        <v>Wingspanalytics</v>
      </c>
      <c r="I1822" t="str">
        <f>_xlfn.XLOOKUP(tbl_OrderProduct[[#This Row],[OrderID]],tbl_Order[OrderID],tbl_Order[CustomerID])</f>
        <v>CUST0748</v>
      </c>
    </row>
    <row r="1823" spans="1:9" x14ac:dyDescent="0.4">
      <c r="A1823" t="s">
        <v>912</v>
      </c>
      <c r="B1823" t="s">
        <v>150</v>
      </c>
      <c r="C1823" t="str">
        <f>_xlfn.XLOOKUP(tbl_OrderProduct[[#This Row],[ProductID]],tbl_Product[ProductID],tbl_Product[Category])</f>
        <v>Party</v>
      </c>
      <c r="D1823">
        <v>1</v>
      </c>
      <c r="E1823" s="3">
        <f>_xlfn.XLOOKUP(tbl_OrderProduct[[#This Row],[ProductID]],tbl_Product[ProductID],tbl_Product[ListPrice])*tbl_OrderProduct[[#This Row],[Quantity]]</f>
        <v>35</v>
      </c>
      <c r="F1823">
        <f>_xlfn.XLOOKUP(tbl_OrderProduct[[#This Row],[OrderID]],tbl_Order[OrderID],tbl_Order[Order Year])</f>
        <v>2020</v>
      </c>
      <c r="G1823" t="str">
        <f>_xlfn.XLOOKUP(tbl_OrderProduct[[#This Row],[OrderID]],tbl_Order[OrderID],tbl_Order[Order Month Name])</f>
        <v>May</v>
      </c>
      <c r="H1823" t="str">
        <f>_xlfn.XLOOKUP(tbl_OrderProduct[[#This Row],[ProductID]],tbl_Product[ProductID],tbl_Product[ProductName])</f>
        <v>Data: The Resistance</v>
      </c>
      <c r="I1823" t="str">
        <f>_xlfn.XLOOKUP(tbl_OrderProduct[[#This Row],[OrderID]],tbl_Order[OrderID],tbl_Order[CustomerID])</f>
        <v>CUST0748</v>
      </c>
    </row>
    <row r="1824" spans="1:9" x14ac:dyDescent="0.4">
      <c r="A1824" t="s">
        <v>912</v>
      </c>
      <c r="B1824" t="s">
        <v>163</v>
      </c>
      <c r="C1824" t="str">
        <f>_xlfn.XLOOKUP(tbl_OrderProduct[[#This Row],[ProductID]],tbl_Product[ProductID],tbl_Product[Category])</f>
        <v>Party</v>
      </c>
      <c r="D1824">
        <v>1</v>
      </c>
      <c r="E1824" s="3">
        <f>_xlfn.XLOOKUP(tbl_OrderProduct[[#This Row],[ProductID]],tbl_Product[ProductID],tbl_Product[ListPrice])*tbl_OrderProduct[[#This Row],[Quantity]]</f>
        <v>38</v>
      </c>
      <c r="F1824">
        <f>_xlfn.XLOOKUP(tbl_OrderProduct[[#This Row],[OrderID]],tbl_Order[OrderID],tbl_Order[Order Year])</f>
        <v>2020</v>
      </c>
      <c r="G1824" t="str">
        <f>_xlfn.XLOOKUP(tbl_OrderProduct[[#This Row],[OrderID]],tbl_Order[OrderID],tbl_Order[Order Month Name])</f>
        <v>May</v>
      </c>
      <c r="H1824" t="str">
        <f>_xlfn.XLOOKUP(tbl_OrderProduct[[#This Row],[ProductID]],tbl_Product[ProductID],tbl_Product[ProductName])</f>
        <v>Charts Against Humanity</v>
      </c>
      <c r="I1824" t="str">
        <f>_xlfn.XLOOKUP(tbl_OrderProduct[[#This Row],[OrderID]],tbl_Order[OrderID],tbl_Order[CustomerID])</f>
        <v>CUST0748</v>
      </c>
    </row>
    <row r="1825" spans="1:9" x14ac:dyDescent="0.4">
      <c r="A1825" t="s">
        <v>913</v>
      </c>
      <c r="B1825" t="s">
        <v>138</v>
      </c>
      <c r="C1825" t="str">
        <f>_xlfn.XLOOKUP(tbl_OrderProduct[[#This Row],[ProductID]],tbl_Product[ProductID],tbl_Product[Category])</f>
        <v>Classic</v>
      </c>
      <c r="D1825">
        <v>2</v>
      </c>
      <c r="E1825" s="3">
        <f>_xlfn.XLOOKUP(tbl_OrderProduct[[#This Row],[ProductID]],tbl_Product[ProductID],tbl_Product[ListPrice])*tbl_OrderProduct[[#This Row],[Quantity]]</f>
        <v>124</v>
      </c>
      <c r="F1825">
        <f>_xlfn.XLOOKUP(tbl_OrderProduct[[#This Row],[OrderID]],tbl_Order[OrderID],tbl_Order[Order Year])</f>
        <v>2020</v>
      </c>
      <c r="G1825" t="str">
        <f>_xlfn.XLOOKUP(tbl_OrderProduct[[#This Row],[OrderID]],tbl_Order[OrderID],tbl_Order[Order Month Name])</f>
        <v>May</v>
      </c>
      <c r="H1825" t="str">
        <f>_xlfn.XLOOKUP(tbl_OrderProduct[[#This Row],[ProductID]],tbl_Product[ProductID],tbl_Product[ProductName])</f>
        <v>YahtSheets</v>
      </c>
      <c r="I1825" t="str">
        <f>_xlfn.XLOOKUP(tbl_OrderProduct[[#This Row],[OrderID]],tbl_Order[OrderID],tbl_Order[CustomerID])</f>
        <v>CUST1234</v>
      </c>
    </row>
    <row r="1826" spans="1:9" x14ac:dyDescent="0.4">
      <c r="A1826" t="s">
        <v>913</v>
      </c>
      <c r="B1826" t="s">
        <v>139</v>
      </c>
      <c r="C1826" t="str">
        <f>_xlfn.XLOOKUP(tbl_OrderProduct[[#This Row],[ProductID]],tbl_Product[ProductID],tbl_Product[Category])</f>
        <v>Strategy</v>
      </c>
      <c r="D1826">
        <v>1</v>
      </c>
      <c r="E1826" s="3">
        <f>_xlfn.XLOOKUP(tbl_OrderProduct[[#This Row],[ProductID]],tbl_Product[ProductID],tbl_Product[ListPrice])*tbl_OrderProduct[[#This Row],[Quantity]]</f>
        <v>54.99</v>
      </c>
      <c r="F1826">
        <f>_xlfn.XLOOKUP(tbl_OrderProduct[[#This Row],[OrderID]],tbl_Order[OrderID],tbl_Order[Order Year])</f>
        <v>2020</v>
      </c>
      <c r="G1826" t="str">
        <f>_xlfn.XLOOKUP(tbl_OrderProduct[[#This Row],[OrderID]],tbl_Order[OrderID],tbl_Order[Order Month Name])</f>
        <v>May</v>
      </c>
      <c r="H1826" t="str">
        <f>_xlfn.XLOOKUP(tbl_OrderProduct[[#This Row],[ProductID]],tbl_Product[ProductID],tbl_Product[ProductName])</f>
        <v>Azul: Pie Chart Edition</v>
      </c>
      <c r="I1826" t="str">
        <f>_xlfn.XLOOKUP(tbl_OrderProduct[[#This Row],[OrderID]],tbl_Order[OrderID],tbl_Order[CustomerID])</f>
        <v>CUST1234</v>
      </c>
    </row>
    <row r="1827" spans="1:9" x14ac:dyDescent="0.4">
      <c r="A1827" t="s">
        <v>913</v>
      </c>
      <c r="B1827" t="s">
        <v>150</v>
      </c>
      <c r="C1827" t="str">
        <f>_xlfn.XLOOKUP(tbl_OrderProduct[[#This Row],[ProductID]],tbl_Product[ProductID],tbl_Product[Category])</f>
        <v>Party</v>
      </c>
      <c r="D1827">
        <v>2</v>
      </c>
      <c r="E1827" s="3">
        <f>_xlfn.XLOOKUP(tbl_OrderProduct[[#This Row],[ProductID]],tbl_Product[ProductID],tbl_Product[ListPrice])*tbl_OrderProduct[[#This Row],[Quantity]]</f>
        <v>70</v>
      </c>
      <c r="F1827">
        <f>_xlfn.XLOOKUP(tbl_OrderProduct[[#This Row],[OrderID]],tbl_Order[OrderID],tbl_Order[Order Year])</f>
        <v>2020</v>
      </c>
      <c r="G1827" t="str">
        <f>_xlfn.XLOOKUP(tbl_OrderProduct[[#This Row],[OrderID]],tbl_Order[OrderID],tbl_Order[Order Month Name])</f>
        <v>May</v>
      </c>
      <c r="H1827" t="str">
        <f>_xlfn.XLOOKUP(tbl_OrderProduct[[#This Row],[ProductID]],tbl_Product[ProductID],tbl_Product[ProductName])</f>
        <v>Data: The Resistance</v>
      </c>
      <c r="I1827" t="str">
        <f>_xlfn.XLOOKUP(tbl_OrderProduct[[#This Row],[OrderID]],tbl_Order[OrderID],tbl_Order[CustomerID])</f>
        <v>CUST1234</v>
      </c>
    </row>
    <row r="1828" spans="1:9" x14ac:dyDescent="0.4">
      <c r="A1828" t="s">
        <v>913</v>
      </c>
      <c r="B1828" t="s">
        <v>163</v>
      </c>
      <c r="C1828" t="str">
        <f>_xlfn.XLOOKUP(tbl_OrderProduct[[#This Row],[ProductID]],tbl_Product[ProductID],tbl_Product[Category])</f>
        <v>Party</v>
      </c>
      <c r="D1828">
        <v>1</v>
      </c>
      <c r="E1828" s="3">
        <f>_xlfn.XLOOKUP(tbl_OrderProduct[[#This Row],[ProductID]],tbl_Product[ProductID],tbl_Product[ListPrice])*tbl_OrderProduct[[#This Row],[Quantity]]</f>
        <v>38</v>
      </c>
      <c r="F1828">
        <f>_xlfn.XLOOKUP(tbl_OrderProduct[[#This Row],[OrderID]],tbl_Order[OrderID],tbl_Order[Order Year])</f>
        <v>2020</v>
      </c>
      <c r="G1828" t="str">
        <f>_xlfn.XLOOKUP(tbl_OrderProduct[[#This Row],[OrderID]],tbl_Order[OrderID],tbl_Order[Order Month Name])</f>
        <v>May</v>
      </c>
      <c r="H1828" t="str">
        <f>_xlfn.XLOOKUP(tbl_OrderProduct[[#This Row],[ProductID]],tbl_Product[ProductID],tbl_Product[ProductName])</f>
        <v>Charts Against Humanity</v>
      </c>
      <c r="I1828" t="str">
        <f>_xlfn.XLOOKUP(tbl_OrderProduct[[#This Row],[OrderID]],tbl_Order[OrderID],tbl_Order[CustomerID])</f>
        <v>CUST1234</v>
      </c>
    </row>
    <row r="1829" spans="1:9" x14ac:dyDescent="0.4">
      <c r="A1829" t="s">
        <v>913</v>
      </c>
      <c r="B1829" t="s">
        <v>130</v>
      </c>
      <c r="C1829" t="str">
        <f>_xlfn.XLOOKUP(tbl_OrderProduct[[#This Row],[ProductID]],tbl_Product[ProductID],tbl_Product[Category])</f>
        <v>Strategy</v>
      </c>
      <c r="D1829">
        <v>1</v>
      </c>
      <c r="E1829" s="3">
        <f>_xlfn.XLOOKUP(tbl_OrderProduct[[#This Row],[ProductID]],tbl_Product[ProductID],tbl_Product[ListPrice])*tbl_OrderProduct[[#This Row],[Quantity]]</f>
        <v>15.5</v>
      </c>
      <c r="F1829">
        <f>_xlfn.XLOOKUP(tbl_OrderProduct[[#This Row],[OrderID]],tbl_Order[OrderID],tbl_Order[Order Year])</f>
        <v>2020</v>
      </c>
      <c r="G1829" t="str">
        <f>_xlfn.XLOOKUP(tbl_OrderProduct[[#This Row],[OrderID]],tbl_Order[OrderID],tbl_Order[Order Month Name])</f>
        <v>May</v>
      </c>
      <c r="H1829" t="str">
        <f>_xlfn.XLOOKUP(tbl_OrderProduct[[#This Row],[ProductID]],tbl_Product[ProductID],tbl_Product[ProductName])</f>
        <v>Brass: Budget</v>
      </c>
      <c r="I1829" t="str">
        <f>_xlfn.XLOOKUP(tbl_OrderProduct[[#This Row],[OrderID]],tbl_Order[OrderID],tbl_Order[CustomerID])</f>
        <v>CUST1234</v>
      </c>
    </row>
    <row r="1830" spans="1:9" x14ac:dyDescent="0.4">
      <c r="A1830" t="s">
        <v>914</v>
      </c>
      <c r="B1830" t="s">
        <v>164</v>
      </c>
      <c r="C1830" t="str">
        <f>_xlfn.XLOOKUP(tbl_OrderProduct[[#This Row],[ProductID]],tbl_Product[ProductID],tbl_Product[Category])</f>
        <v>Strategy</v>
      </c>
      <c r="D1830">
        <v>2</v>
      </c>
      <c r="E1830" s="3">
        <f>_xlfn.XLOOKUP(tbl_OrderProduct[[#This Row],[ProductID]],tbl_Product[ProductID],tbl_Product[ListPrice])*tbl_OrderProduct[[#This Row],[Quantity]]</f>
        <v>58</v>
      </c>
      <c r="F1830">
        <f>_xlfn.XLOOKUP(tbl_OrderProduct[[#This Row],[OrderID]],tbl_Order[OrderID],tbl_Order[Order Year])</f>
        <v>2020</v>
      </c>
      <c r="G1830" t="str">
        <f>_xlfn.XLOOKUP(tbl_OrderProduct[[#This Row],[OrderID]],tbl_Order[OrderID],tbl_Order[Order Month Name])</f>
        <v>May</v>
      </c>
      <c r="H1830" t="str">
        <f>_xlfn.XLOOKUP(tbl_OrderProduct[[#This Row],[ProductID]],tbl_Product[ProductID],tbl_Product[ProductName])</f>
        <v>Great Western Lookup</v>
      </c>
      <c r="I1830" t="str">
        <f>_xlfn.XLOOKUP(tbl_OrderProduct[[#This Row],[OrderID]],tbl_Order[OrderID],tbl_Order[CustomerID])</f>
        <v>CUST1121</v>
      </c>
    </row>
    <row r="1831" spans="1:9" x14ac:dyDescent="0.4">
      <c r="A1831" t="s">
        <v>914</v>
      </c>
      <c r="B1831" t="s">
        <v>150</v>
      </c>
      <c r="C1831" t="str">
        <f>_xlfn.XLOOKUP(tbl_OrderProduct[[#This Row],[ProductID]],tbl_Product[ProductID],tbl_Product[Category])</f>
        <v>Party</v>
      </c>
      <c r="D1831">
        <v>1</v>
      </c>
      <c r="E1831" s="3">
        <f>_xlfn.XLOOKUP(tbl_OrderProduct[[#This Row],[ProductID]],tbl_Product[ProductID],tbl_Product[ListPrice])*tbl_OrderProduct[[#This Row],[Quantity]]</f>
        <v>35</v>
      </c>
      <c r="F1831">
        <f>_xlfn.XLOOKUP(tbl_OrderProduct[[#This Row],[OrderID]],tbl_Order[OrderID],tbl_Order[Order Year])</f>
        <v>2020</v>
      </c>
      <c r="G1831" t="str">
        <f>_xlfn.XLOOKUP(tbl_OrderProduct[[#This Row],[OrderID]],tbl_Order[OrderID],tbl_Order[Order Month Name])</f>
        <v>May</v>
      </c>
      <c r="H1831" t="str">
        <f>_xlfn.XLOOKUP(tbl_OrderProduct[[#This Row],[ProductID]],tbl_Product[ProductID],tbl_Product[ProductName])</f>
        <v>Data: The Resistance</v>
      </c>
      <c r="I1831" t="str">
        <f>_xlfn.XLOOKUP(tbl_OrderProduct[[#This Row],[OrderID]],tbl_Order[OrderID],tbl_Order[CustomerID])</f>
        <v>CUST1121</v>
      </c>
    </row>
    <row r="1832" spans="1:9" x14ac:dyDescent="0.4">
      <c r="A1832" t="s">
        <v>914</v>
      </c>
      <c r="B1832" t="s">
        <v>3</v>
      </c>
      <c r="C1832" t="str">
        <f>_xlfn.XLOOKUP(tbl_OrderProduct[[#This Row],[ProductID]],tbl_Product[ProductID],tbl_Product[Category])</f>
        <v>Co-op</v>
      </c>
      <c r="D1832">
        <v>1</v>
      </c>
      <c r="E1832" s="3">
        <f>_xlfn.XLOOKUP(tbl_OrderProduct[[#This Row],[ProductID]],tbl_Product[ProductID],tbl_Product[ListPrice])*tbl_OrderProduct[[#This Row],[Quantity]]</f>
        <v>34.950000000000003</v>
      </c>
      <c r="F1832">
        <f>_xlfn.XLOOKUP(tbl_OrderProduct[[#This Row],[OrderID]],tbl_Order[OrderID],tbl_Order[Order Year])</f>
        <v>2020</v>
      </c>
      <c r="G1832" t="str">
        <f>_xlfn.XLOOKUP(tbl_OrderProduct[[#This Row],[OrderID]],tbl_Order[OrderID],tbl_Order[Order Month Name])</f>
        <v>May</v>
      </c>
      <c r="H1832" t="str">
        <f>_xlfn.XLOOKUP(tbl_OrderProduct[[#This Row],[ProductID]],tbl_Product[ProductID],tbl_Product[ProductName])</f>
        <v>Pivot Panic!</v>
      </c>
      <c r="I1832" t="str">
        <f>_xlfn.XLOOKUP(tbl_OrderProduct[[#This Row],[OrderID]],tbl_Order[OrderID],tbl_Order[CustomerID])</f>
        <v>CUST1121</v>
      </c>
    </row>
    <row r="1833" spans="1:9" x14ac:dyDescent="0.4">
      <c r="A1833" t="s">
        <v>914</v>
      </c>
      <c r="B1833" t="s">
        <v>162</v>
      </c>
      <c r="C1833" t="str">
        <f>_xlfn.XLOOKUP(tbl_OrderProduct[[#This Row],[ProductID]],tbl_Product[ProductID],tbl_Product[Category])</f>
        <v>Strategy</v>
      </c>
      <c r="D1833">
        <v>1</v>
      </c>
      <c r="E1833" s="3">
        <f>_xlfn.XLOOKUP(tbl_OrderProduct[[#This Row],[ProductID]],tbl_Product[ProductID],tbl_Product[ListPrice])*tbl_OrderProduct[[#This Row],[Quantity]]</f>
        <v>17.5</v>
      </c>
      <c r="F1833">
        <f>_xlfn.XLOOKUP(tbl_OrderProduct[[#This Row],[OrderID]],tbl_Order[OrderID],tbl_Order[Order Year])</f>
        <v>2020</v>
      </c>
      <c r="G1833" t="str">
        <f>_xlfn.XLOOKUP(tbl_OrderProduct[[#This Row],[OrderID]],tbl_Order[OrderID],tbl_Order[Order Month Name])</f>
        <v>May</v>
      </c>
      <c r="H1833" t="str">
        <f>_xlfn.XLOOKUP(tbl_OrderProduct[[#This Row],[ProductID]],tbl_Product[ProductID],tbl_Product[ProductName])</f>
        <v>Spreadsheet Legacy</v>
      </c>
      <c r="I1833" t="str">
        <f>_xlfn.XLOOKUP(tbl_OrderProduct[[#This Row],[OrderID]],tbl_Order[OrderID],tbl_Order[CustomerID])</f>
        <v>CUST1121</v>
      </c>
    </row>
    <row r="1834" spans="1:9" x14ac:dyDescent="0.4">
      <c r="A1834" t="s">
        <v>914</v>
      </c>
      <c r="B1834" t="s">
        <v>149</v>
      </c>
      <c r="C1834" t="str">
        <f>_xlfn.XLOOKUP(tbl_OrderProduct[[#This Row],[ProductID]],tbl_Product[ProductID],tbl_Product[Category])</f>
        <v>Co-op</v>
      </c>
      <c r="D1834">
        <v>1</v>
      </c>
      <c r="E1834" s="3">
        <f>_xlfn.XLOOKUP(tbl_OrderProduct[[#This Row],[ProductID]],tbl_Product[ProductID],tbl_Product[ListPrice])*tbl_OrderProduct[[#This Row],[Quantity]]</f>
        <v>20.99</v>
      </c>
      <c r="F1834">
        <f>_xlfn.XLOOKUP(tbl_OrderProduct[[#This Row],[OrderID]],tbl_Order[OrderID],tbl_Order[Order Year])</f>
        <v>2020</v>
      </c>
      <c r="G1834" t="str">
        <f>_xlfn.XLOOKUP(tbl_OrderProduct[[#This Row],[OrderID]],tbl_Order[OrderID],tbl_Order[Order Month Name])</f>
        <v>May</v>
      </c>
      <c r="H1834" t="str">
        <f>_xlfn.XLOOKUP(tbl_OrderProduct[[#This Row],[ProductID]],tbl_Product[ProductID],tbl_Product[ProductName])</f>
        <v>Pandemic: #REF! Outbreak</v>
      </c>
      <c r="I1834" t="str">
        <f>_xlfn.XLOOKUP(tbl_OrderProduct[[#This Row],[OrderID]],tbl_Order[OrderID],tbl_Order[CustomerID])</f>
        <v>CUST1121</v>
      </c>
    </row>
    <row r="1835" spans="1:9" x14ac:dyDescent="0.4">
      <c r="A1835" t="s">
        <v>915</v>
      </c>
      <c r="B1835" t="s">
        <v>139</v>
      </c>
      <c r="C1835" t="str">
        <f>_xlfn.XLOOKUP(tbl_OrderProduct[[#This Row],[ProductID]],tbl_Product[ProductID],tbl_Product[Category])</f>
        <v>Strategy</v>
      </c>
      <c r="D1835">
        <v>1</v>
      </c>
      <c r="E1835" s="3">
        <f>_xlfn.XLOOKUP(tbl_OrderProduct[[#This Row],[ProductID]],tbl_Product[ProductID],tbl_Product[ListPrice])*tbl_OrderProduct[[#This Row],[Quantity]]</f>
        <v>54.99</v>
      </c>
      <c r="F1835">
        <f>_xlfn.XLOOKUP(tbl_OrderProduct[[#This Row],[OrderID]],tbl_Order[OrderID],tbl_Order[Order Year])</f>
        <v>2020</v>
      </c>
      <c r="G1835" t="str">
        <f>_xlfn.XLOOKUP(tbl_OrderProduct[[#This Row],[OrderID]],tbl_Order[OrderID],tbl_Order[Order Month Name])</f>
        <v>May</v>
      </c>
      <c r="H1835" t="str">
        <f>_xlfn.XLOOKUP(tbl_OrderProduct[[#This Row],[ProductID]],tbl_Product[ProductID],tbl_Product[ProductName])</f>
        <v>Azul: Pie Chart Edition</v>
      </c>
      <c r="I1835" t="str">
        <f>_xlfn.XLOOKUP(tbl_OrderProduct[[#This Row],[OrderID]],tbl_Order[OrderID],tbl_Order[CustomerID])</f>
        <v>CUST0567</v>
      </c>
    </row>
    <row r="1836" spans="1:9" x14ac:dyDescent="0.4">
      <c r="A1836" t="s">
        <v>916</v>
      </c>
      <c r="B1836" t="s">
        <v>2</v>
      </c>
      <c r="C1836" t="str">
        <f>_xlfn.XLOOKUP(tbl_OrderProduct[[#This Row],[ProductID]],tbl_Product[ProductID],tbl_Product[Category])</f>
        <v>Strategy</v>
      </c>
      <c r="D1836">
        <v>1</v>
      </c>
      <c r="E1836" s="3">
        <f>_xlfn.XLOOKUP(tbl_OrderProduct[[#This Row],[ProductID]],tbl_Product[ProductID],tbl_Product[ListPrice])*tbl_OrderProduct[[#This Row],[Quantity]]</f>
        <v>12.95</v>
      </c>
      <c r="F1836">
        <f>_xlfn.XLOOKUP(tbl_OrderProduct[[#This Row],[OrderID]],tbl_Order[OrderID],tbl_Order[Order Year])</f>
        <v>2020</v>
      </c>
      <c r="G1836" t="str">
        <f>_xlfn.XLOOKUP(tbl_OrderProduct[[#This Row],[OrderID]],tbl_Order[OrderID],tbl_Order[Order Month Name])</f>
        <v>May</v>
      </c>
      <c r="H1836" t="str">
        <f>_xlfn.XLOOKUP(tbl_OrderProduct[[#This Row],[ProductID]],tbl_Product[ProductID],tbl_Product[ProductName])</f>
        <v>DAX Machina</v>
      </c>
      <c r="I1836" t="str">
        <f>_xlfn.XLOOKUP(tbl_OrderProduct[[#This Row],[OrderID]],tbl_Order[OrderID],tbl_Order[CustomerID])</f>
        <v>CUST0366</v>
      </c>
    </row>
    <row r="1837" spans="1:9" x14ac:dyDescent="0.4">
      <c r="A1837" t="s">
        <v>917</v>
      </c>
      <c r="B1837" t="s">
        <v>134</v>
      </c>
      <c r="C1837" t="str">
        <f>_xlfn.XLOOKUP(tbl_OrderProduct[[#This Row],[ProductID]],tbl_Product[ProductID],tbl_Product[Category])</f>
        <v>Co-op</v>
      </c>
      <c r="D1837">
        <v>2</v>
      </c>
      <c r="E1837" s="3">
        <f>_xlfn.XLOOKUP(tbl_OrderProduct[[#This Row],[ProductID]],tbl_Product[ProductID],tbl_Product[ListPrice])*tbl_OrderProduct[[#This Row],[Quantity]]</f>
        <v>67</v>
      </c>
      <c r="F1837">
        <f>_xlfn.XLOOKUP(tbl_OrderProduct[[#This Row],[OrderID]],tbl_Order[OrderID],tbl_Order[Order Year])</f>
        <v>2020</v>
      </c>
      <c r="G1837" t="str">
        <f>_xlfn.XLOOKUP(tbl_OrderProduct[[#This Row],[OrderID]],tbl_Order[OrderID],tbl_Order[Order Month Name])</f>
        <v>May</v>
      </c>
      <c r="H1837" t="str">
        <f>_xlfn.XLOOKUP(tbl_OrderProduct[[#This Row],[ProductID]],tbl_Product[ProductID],tbl_Product[ProductName])</f>
        <v>The Spill: Data Breach</v>
      </c>
      <c r="I1837" t="str">
        <f>_xlfn.XLOOKUP(tbl_OrderProduct[[#This Row],[OrderID]],tbl_Order[OrderID],tbl_Order[CustomerID])</f>
        <v>CUST0038</v>
      </c>
    </row>
    <row r="1838" spans="1:9" x14ac:dyDescent="0.4">
      <c r="A1838" t="s">
        <v>917</v>
      </c>
      <c r="B1838" t="s">
        <v>153</v>
      </c>
      <c r="C1838" t="str">
        <f>_xlfn.XLOOKUP(tbl_OrderProduct[[#This Row],[ProductID]],tbl_Product[ProductID],tbl_Product[Category])</f>
        <v>Strategy</v>
      </c>
      <c r="D1838">
        <v>2</v>
      </c>
      <c r="E1838" s="3">
        <f>_xlfn.XLOOKUP(tbl_OrderProduct[[#This Row],[ProductID]],tbl_Product[ProductID],tbl_Product[ListPrice])*tbl_OrderProduct[[#This Row],[Quantity]]</f>
        <v>75.900000000000006</v>
      </c>
      <c r="F1838">
        <f>_xlfn.XLOOKUP(tbl_OrderProduct[[#This Row],[OrderID]],tbl_Order[OrderID],tbl_Order[Order Year])</f>
        <v>2020</v>
      </c>
      <c r="G1838" t="str">
        <f>_xlfn.XLOOKUP(tbl_OrderProduct[[#This Row],[OrderID]],tbl_Order[OrderID],tbl_Order[Order Month Name])</f>
        <v>May</v>
      </c>
      <c r="H1838" t="str">
        <f>_xlfn.XLOOKUP(tbl_OrderProduct[[#This Row],[ProductID]],tbl_Product[ProductID],tbl_Product[ProductName])</f>
        <v>Sheetstorm</v>
      </c>
      <c r="I1838" t="str">
        <f>_xlfn.XLOOKUP(tbl_OrderProduct[[#This Row],[OrderID]],tbl_Order[OrderID],tbl_Order[CustomerID])</f>
        <v>CUST0038</v>
      </c>
    </row>
    <row r="1839" spans="1:9" x14ac:dyDescent="0.4">
      <c r="A1839" t="s">
        <v>917</v>
      </c>
      <c r="B1839" t="s">
        <v>5</v>
      </c>
      <c r="C1839" t="str">
        <f>_xlfn.XLOOKUP(tbl_OrderProduct[[#This Row],[ProductID]],tbl_Product[ProductID],tbl_Product[Category])</f>
        <v>Strategy</v>
      </c>
      <c r="D1839">
        <v>2</v>
      </c>
      <c r="E1839" s="3">
        <f>_xlfn.XLOOKUP(tbl_OrderProduct[[#This Row],[ProductID]],tbl_Product[ProductID],tbl_Product[ListPrice])*tbl_OrderProduct[[#This Row],[Quantity]]</f>
        <v>99.9</v>
      </c>
      <c r="F1839">
        <f>_xlfn.XLOOKUP(tbl_OrderProduct[[#This Row],[OrderID]],tbl_Order[OrderID],tbl_Order[Order Year])</f>
        <v>2020</v>
      </c>
      <c r="G1839" t="str">
        <f>_xlfn.XLOOKUP(tbl_OrderProduct[[#This Row],[OrderID]],tbl_Order[OrderID],tbl_Order[Order Month Name])</f>
        <v>May</v>
      </c>
      <c r="H1839" t="str">
        <f>_xlfn.XLOOKUP(tbl_OrderProduct[[#This Row],[ProductID]],tbl_Product[ProductID],tbl_Product[ProductName])</f>
        <v>Power B.I. the Board Game</v>
      </c>
      <c r="I1839" t="str">
        <f>_xlfn.XLOOKUP(tbl_OrderProduct[[#This Row],[OrderID]],tbl_Order[OrderID],tbl_Order[CustomerID])</f>
        <v>CUST0038</v>
      </c>
    </row>
    <row r="1840" spans="1:9" x14ac:dyDescent="0.4">
      <c r="A1840" t="s">
        <v>918</v>
      </c>
      <c r="B1840" t="s">
        <v>132</v>
      </c>
      <c r="C1840" t="str">
        <f>_xlfn.XLOOKUP(tbl_OrderProduct[[#This Row],[ProductID]],tbl_Product[ProductID],tbl_Product[Category])</f>
        <v>Strategy</v>
      </c>
      <c r="D1840">
        <v>1</v>
      </c>
      <c r="E1840" s="3">
        <f>_xlfn.XLOOKUP(tbl_OrderProduct[[#This Row],[ProductID]],tbl_Product[ProductID],tbl_Product[ListPrice])*tbl_OrderProduct[[#This Row],[Quantity]]</f>
        <v>16.5</v>
      </c>
      <c r="F1840">
        <f>_xlfn.XLOOKUP(tbl_OrderProduct[[#This Row],[OrderID]],tbl_Order[OrderID],tbl_Order[Order Year])</f>
        <v>2020</v>
      </c>
      <c r="G1840" t="str">
        <f>_xlfn.XLOOKUP(tbl_OrderProduct[[#This Row],[OrderID]],tbl_Order[OrderID],tbl_Order[Order Month Name])</f>
        <v>May</v>
      </c>
      <c r="H1840" t="str">
        <f>_xlfn.XLOOKUP(tbl_OrderProduct[[#This Row],[ProductID]],tbl_Product[ProductID],tbl_Product[ProductName])</f>
        <v>Pax Excel</v>
      </c>
      <c r="I1840" t="str">
        <f>_xlfn.XLOOKUP(tbl_OrderProduct[[#This Row],[OrderID]],tbl_Order[OrderID],tbl_Order[CustomerID])</f>
        <v>CUST0938</v>
      </c>
    </row>
    <row r="1841" spans="1:9" x14ac:dyDescent="0.4">
      <c r="A1841" t="s">
        <v>919</v>
      </c>
      <c r="B1841" t="s">
        <v>133</v>
      </c>
      <c r="C1841" t="str">
        <f>_xlfn.XLOOKUP(tbl_OrderProduct[[#This Row],[ProductID]],tbl_Product[ProductID],tbl_Product[Category])</f>
        <v>Adventure</v>
      </c>
      <c r="D1841">
        <v>1</v>
      </c>
      <c r="E1841" s="3">
        <f>_xlfn.XLOOKUP(tbl_OrderProduct[[#This Row],[ProductID]],tbl_Product[ProductID],tbl_Product[ListPrice])*tbl_OrderProduct[[#This Row],[Quantity]]</f>
        <v>23.95</v>
      </c>
      <c r="F1841">
        <f>_xlfn.XLOOKUP(tbl_OrderProduct[[#This Row],[OrderID]],tbl_Order[OrderID],tbl_Order[Order Year])</f>
        <v>2020</v>
      </c>
      <c r="G1841" t="str">
        <f>_xlfn.XLOOKUP(tbl_OrderProduct[[#This Row],[OrderID]],tbl_Order[OrderID],tbl_Order[Order Month Name])</f>
        <v>May</v>
      </c>
      <c r="H1841" t="str">
        <f>_xlfn.XLOOKUP(tbl_OrderProduct[[#This Row],[ProductID]],tbl_Product[ProductID],tbl_Product[ProductName])</f>
        <v>DataCraft: Fields &amp; Measures</v>
      </c>
      <c r="I1841" t="str">
        <f>_xlfn.XLOOKUP(tbl_OrderProduct[[#This Row],[OrderID]],tbl_Order[OrderID],tbl_Order[CustomerID])</f>
        <v>CUST0263</v>
      </c>
    </row>
    <row r="1842" spans="1:9" x14ac:dyDescent="0.4">
      <c r="A1842" t="s">
        <v>919</v>
      </c>
      <c r="B1842" t="s">
        <v>148</v>
      </c>
      <c r="C1842" t="str">
        <f>_xlfn.XLOOKUP(tbl_OrderProduct[[#This Row],[ProductID]],tbl_Product[ProductID],tbl_Product[Category])</f>
        <v>Strategy</v>
      </c>
      <c r="D1842">
        <v>1</v>
      </c>
      <c r="E1842" s="3">
        <f>_xlfn.XLOOKUP(tbl_OrderProduct[[#This Row],[ProductID]],tbl_Product[ProductID],tbl_Product[ListPrice])*tbl_OrderProduct[[#This Row],[Quantity]]</f>
        <v>20.49</v>
      </c>
      <c r="F1842">
        <f>_xlfn.XLOOKUP(tbl_OrderProduct[[#This Row],[OrderID]],tbl_Order[OrderID],tbl_Order[Order Year])</f>
        <v>2020</v>
      </c>
      <c r="G1842" t="str">
        <f>_xlfn.XLOOKUP(tbl_OrderProduct[[#This Row],[OrderID]],tbl_Order[OrderID],tbl_Order[Order Month Name])</f>
        <v>May</v>
      </c>
      <c r="H1842" t="str">
        <f>_xlfn.XLOOKUP(tbl_OrderProduct[[#This Row],[ProductID]],tbl_Product[ProductID],tbl_Product[ProductName])</f>
        <v>Cashflow Cascadia</v>
      </c>
      <c r="I1842" t="str">
        <f>_xlfn.XLOOKUP(tbl_OrderProduct[[#This Row],[OrderID]],tbl_Order[OrderID],tbl_Order[CustomerID])</f>
        <v>CUST0263</v>
      </c>
    </row>
    <row r="1843" spans="1:9" x14ac:dyDescent="0.4">
      <c r="A1843" t="s">
        <v>919</v>
      </c>
      <c r="B1843" t="s">
        <v>153</v>
      </c>
      <c r="C1843" t="str">
        <f>_xlfn.XLOOKUP(tbl_OrderProduct[[#This Row],[ProductID]],tbl_Product[ProductID],tbl_Product[Category])</f>
        <v>Strategy</v>
      </c>
      <c r="D1843">
        <v>3</v>
      </c>
      <c r="E1843" s="3">
        <f>_xlfn.XLOOKUP(tbl_OrderProduct[[#This Row],[ProductID]],tbl_Product[ProductID],tbl_Product[ListPrice])*tbl_OrderProduct[[#This Row],[Quantity]]</f>
        <v>113.85000000000001</v>
      </c>
      <c r="F1843">
        <f>_xlfn.XLOOKUP(tbl_OrderProduct[[#This Row],[OrderID]],tbl_Order[OrderID],tbl_Order[Order Year])</f>
        <v>2020</v>
      </c>
      <c r="G1843" t="str">
        <f>_xlfn.XLOOKUP(tbl_OrderProduct[[#This Row],[OrderID]],tbl_Order[OrderID],tbl_Order[Order Month Name])</f>
        <v>May</v>
      </c>
      <c r="H1843" t="str">
        <f>_xlfn.XLOOKUP(tbl_OrderProduct[[#This Row],[ProductID]],tbl_Product[ProductID],tbl_Product[ProductName])</f>
        <v>Sheetstorm</v>
      </c>
      <c r="I1843" t="str">
        <f>_xlfn.XLOOKUP(tbl_OrderProduct[[#This Row],[OrderID]],tbl_Order[OrderID],tbl_Order[CustomerID])</f>
        <v>CUST0263</v>
      </c>
    </row>
    <row r="1844" spans="1:9" x14ac:dyDescent="0.4">
      <c r="A1844" t="s">
        <v>919</v>
      </c>
      <c r="B1844" t="s">
        <v>137</v>
      </c>
      <c r="C1844" t="str">
        <f>_xlfn.XLOOKUP(tbl_OrderProduct[[#This Row],[ProductID]],tbl_Product[ProductID],tbl_Product[Category])</f>
        <v>Classic</v>
      </c>
      <c r="D1844">
        <v>1</v>
      </c>
      <c r="E1844" s="3">
        <f>_xlfn.XLOOKUP(tbl_OrderProduct[[#This Row],[ProductID]],tbl_Product[ProductID],tbl_Product[ListPrice])*tbl_OrderProduct[[#This Row],[Quantity]]</f>
        <v>70.989999999999995</v>
      </c>
      <c r="F1844">
        <f>_xlfn.XLOOKUP(tbl_OrderProduct[[#This Row],[OrderID]],tbl_Order[OrderID],tbl_Order[Order Year])</f>
        <v>2020</v>
      </c>
      <c r="G1844" t="str">
        <f>_xlfn.XLOOKUP(tbl_OrderProduct[[#This Row],[OrderID]],tbl_Order[OrderID],tbl_Order[Order Month Name])</f>
        <v>May</v>
      </c>
      <c r="H1844" t="str">
        <f>_xlfn.XLOOKUP(tbl_OrderProduct[[#This Row],[ProductID]],tbl_Product[ProductID],tbl_Product[ProductName])</f>
        <v>Ticket to Ride: Financial Express</v>
      </c>
      <c r="I1844" t="str">
        <f>_xlfn.XLOOKUP(tbl_OrderProduct[[#This Row],[OrderID]],tbl_Order[OrderID],tbl_Order[CustomerID])</f>
        <v>CUST0263</v>
      </c>
    </row>
    <row r="1845" spans="1:9" x14ac:dyDescent="0.4">
      <c r="A1845" t="s">
        <v>919</v>
      </c>
      <c r="B1845" t="s">
        <v>163</v>
      </c>
      <c r="C1845" t="str">
        <f>_xlfn.XLOOKUP(tbl_OrderProduct[[#This Row],[ProductID]],tbl_Product[ProductID],tbl_Product[Category])</f>
        <v>Party</v>
      </c>
      <c r="D1845">
        <v>2</v>
      </c>
      <c r="E1845" s="3">
        <f>_xlfn.XLOOKUP(tbl_OrderProduct[[#This Row],[ProductID]],tbl_Product[ProductID],tbl_Product[ListPrice])*tbl_OrderProduct[[#This Row],[Quantity]]</f>
        <v>76</v>
      </c>
      <c r="F1845">
        <f>_xlfn.XLOOKUP(tbl_OrderProduct[[#This Row],[OrderID]],tbl_Order[OrderID],tbl_Order[Order Year])</f>
        <v>2020</v>
      </c>
      <c r="G1845" t="str">
        <f>_xlfn.XLOOKUP(tbl_OrderProduct[[#This Row],[OrderID]],tbl_Order[OrderID],tbl_Order[Order Month Name])</f>
        <v>May</v>
      </c>
      <c r="H1845" t="str">
        <f>_xlfn.XLOOKUP(tbl_OrderProduct[[#This Row],[ProductID]],tbl_Product[ProductID],tbl_Product[ProductName])</f>
        <v>Charts Against Humanity</v>
      </c>
      <c r="I1845" t="str">
        <f>_xlfn.XLOOKUP(tbl_OrderProduct[[#This Row],[OrderID]],tbl_Order[OrderID],tbl_Order[CustomerID])</f>
        <v>CUST0263</v>
      </c>
    </row>
    <row r="1846" spans="1:9" x14ac:dyDescent="0.4">
      <c r="A1846" t="s">
        <v>919</v>
      </c>
      <c r="B1846" t="s">
        <v>10</v>
      </c>
      <c r="C1846" t="str">
        <f>_xlfn.XLOOKUP(tbl_OrderProduct[[#This Row],[ProductID]],tbl_Product[ProductID],tbl_Product[Category])</f>
        <v>Party</v>
      </c>
      <c r="D1846">
        <v>1</v>
      </c>
      <c r="E1846" s="3">
        <f>_xlfn.XLOOKUP(tbl_OrderProduct[[#This Row],[ProductID]],tbl_Product[ProductID],tbl_Product[ListPrice])*tbl_OrderProduct[[#This Row],[Quantity]]</f>
        <v>49</v>
      </c>
      <c r="F1846">
        <f>_xlfn.XLOOKUP(tbl_OrderProduct[[#This Row],[OrderID]],tbl_Order[OrderID],tbl_Order[Order Year])</f>
        <v>2020</v>
      </c>
      <c r="G1846" t="str">
        <f>_xlfn.XLOOKUP(tbl_OrderProduct[[#This Row],[OrderID]],tbl_Order[OrderID],tbl_Order[Order Month Name])</f>
        <v>May</v>
      </c>
      <c r="H1846" t="str">
        <f>_xlfn.XLOOKUP(tbl_OrderProduct[[#This Row],[ProductID]],tbl_Product[ProductID],tbl_Product[ProductName])</f>
        <v>Pivot or Perish</v>
      </c>
      <c r="I1846" t="str">
        <f>_xlfn.XLOOKUP(tbl_OrderProduct[[#This Row],[OrderID]],tbl_Order[OrderID],tbl_Order[CustomerID])</f>
        <v>CUST0263</v>
      </c>
    </row>
    <row r="1847" spans="1:9" x14ac:dyDescent="0.4">
      <c r="A1847" t="s">
        <v>920</v>
      </c>
      <c r="B1847" t="s">
        <v>160</v>
      </c>
      <c r="C1847" t="str">
        <f>_xlfn.XLOOKUP(tbl_OrderProduct[[#This Row],[ProductID]],tbl_Product[ProductID],tbl_Product[Category])</f>
        <v>Co-op</v>
      </c>
      <c r="D1847">
        <v>2</v>
      </c>
      <c r="E1847" s="3">
        <f>_xlfn.XLOOKUP(tbl_OrderProduct[[#This Row],[ProductID]],tbl_Product[ProductID],tbl_Product[ListPrice])*tbl_OrderProduct[[#This Row],[Quantity]]</f>
        <v>76.98</v>
      </c>
      <c r="F1847">
        <f>_xlfn.XLOOKUP(tbl_OrderProduct[[#This Row],[OrderID]],tbl_Order[OrderID],tbl_Order[Order Year])</f>
        <v>2020</v>
      </c>
      <c r="G1847" t="str">
        <f>_xlfn.XLOOKUP(tbl_OrderProduct[[#This Row],[OrderID]],tbl_Order[OrderID],tbl_Order[Order Month Name])</f>
        <v>Jun</v>
      </c>
      <c r="H1847" t="str">
        <f>_xlfn.XLOOKUP(tbl_OrderProduct[[#This Row],[ProductID]],tbl_Product[ProductID],tbl_Product[ProductName])</f>
        <v>Forbidden Functions</v>
      </c>
      <c r="I1847" t="str">
        <f>_xlfn.XLOOKUP(tbl_OrderProduct[[#This Row],[OrderID]],tbl_Order[OrderID],tbl_Order[CustomerID])</f>
        <v>CUST0988</v>
      </c>
    </row>
    <row r="1848" spans="1:9" x14ac:dyDescent="0.4">
      <c r="A1848" t="s">
        <v>921</v>
      </c>
      <c r="B1848" t="s">
        <v>11</v>
      </c>
      <c r="C1848" t="str">
        <f>_xlfn.XLOOKUP(tbl_OrderProduct[[#This Row],[ProductID]],tbl_Product[ProductID],tbl_Product[Category])</f>
        <v>Adventure</v>
      </c>
      <c r="D1848">
        <v>1</v>
      </c>
      <c r="E1848" s="3">
        <f>_xlfn.XLOOKUP(tbl_OrderProduct[[#This Row],[ProductID]],tbl_Product[ProductID],tbl_Product[ListPrice])*tbl_OrderProduct[[#This Row],[Quantity]]</f>
        <v>19.95</v>
      </c>
      <c r="F1848">
        <f>_xlfn.XLOOKUP(tbl_OrderProduct[[#This Row],[OrderID]],tbl_Order[OrderID],tbl_Order[Order Year])</f>
        <v>2020</v>
      </c>
      <c r="G1848" t="str">
        <f>_xlfn.XLOOKUP(tbl_OrderProduct[[#This Row],[OrderID]],tbl_Order[OrderID],tbl_Order[Order Month Name])</f>
        <v>Jun</v>
      </c>
      <c r="H1848" t="str">
        <f>_xlfn.XLOOKUP(tbl_OrderProduct[[#This Row],[ProductID]],tbl_Product[ProductID],tbl_Product[ProductName])</f>
        <v>Dungeons &amp; Datasets</v>
      </c>
      <c r="I1848" t="str">
        <f>_xlfn.XLOOKUP(tbl_OrderProduct[[#This Row],[OrderID]],tbl_Order[OrderID],tbl_Order[CustomerID])</f>
        <v>CUST1183</v>
      </c>
    </row>
    <row r="1849" spans="1:9" x14ac:dyDescent="0.4">
      <c r="A1849" t="s">
        <v>921</v>
      </c>
      <c r="B1849" t="s">
        <v>3</v>
      </c>
      <c r="C1849" t="str">
        <f>_xlfn.XLOOKUP(tbl_OrderProduct[[#This Row],[ProductID]],tbl_Product[ProductID],tbl_Product[Category])</f>
        <v>Co-op</v>
      </c>
      <c r="D1849">
        <v>1</v>
      </c>
      <c r="E1849" s="3">
        <f>_xlfn.XLOOKUP(tbl_OrderProduct[[#This Row],[ProductID]],tbl_Product[ProductID],tbl_Product[ListPrice])*tbl_OrderProduct[[#This Row],[Quantity]]</f>
        <v>34.950000000000003</v>
      </c>
      <c r="F1849">
        <f>_xlfn.XLOOKUP(tbl_OrderProduct[[#This Row],[OrderID]],tbl_Order[OrderID],tbl_Order[Order Year])</f>
        <v>2020</v>
      </c>
      <c r="G1849" t="str">
        <f>_xlfn.XLOOKUP(tbl_OrderProduct[[#This Row],[OrderID]],tbl_Order[OrderID],tbl_Order[Order Month Name])</f>
        <v>Jun</v>
      </c>
      <c r="H1849" t="str">
        <f>_xlfn.XLOOKUP(tbl_OrderProduct[[#This Row],[ProductID]],tbl_Product[ProductID],tbl_Product[ProductName])</f>
        <v>Pivot Panic!</v>
      </c>
      <c r="I1849" t="str">
        <f>_xlfn.XLOOKUP(tbl_OrderProduct[[#This Row],[OrderID]],tbl_Order[OrderID],tbl_Order[CustomerID])</f>
        <v>CUST1183</v>
      </c>
    </row>
    <row r="1850" spans="1:9" x14ac:dyDescent="0.4">
      <c r="A1850" t="s">
        <v>921</v>
      </c>
      <c r="B1850" t="s">
        <v>4</v>
      </c>
      <c r="C1850" t="str">
        <f>_xlfn.XLOOKUP(tbl_OrderProduct[[#This Row],[ProductID]],tbl_Product[ProductID],tbl_Product[Category])</f>
        <v>Strategy</v>
      </c>
      <c r="D1850">
        <v>1</v>
      </c>
      <c r="E1850" s="3">
        <f>_xlfn.XLOOKUP(tbl_OrderProduct[[#This Row],[ProductID]],tbl_Product[ProductID],tbl_Product[ListPrice])*tbl_OrderProduct[[#This Row],[Quantity]]</f>
        <v>34.99</v>
      </c>
      <c r="F1850">
        <f>_xlfn.XLOOKUP(tbl_OrderProduct[[#This Row],[OrderID]],tbl_Order[OrderID],tbl_Order[Order Year])</f>
        <v>2020</v>
      </c>
      <c r="G1850" t="str">
        <f>_xlfn.XLOOKUP(tbl_OrderProduct[[#This Row],[OrderID]],tbl_Order[OrderID],tbl_Order[Order Month Name])</f>
        <v>Jun</v>
      </c>
      <c r="H1850" t="str">
        <f>_xlfn.XLOOKUP(tbl_OrderProduct[[#This Row],[ProductID]],tbl_Product[ProductID],tbl_Product[ProductName])</f>
        <v>Root Cause Analysis</v>
      </c>
      <c r="I1850" t="str">
        <f>_xlfn.XLOOKUP(tbl_OrderProduct[[#This Row],[OrderID]],tbl_Order[OrderID],tbl_Order[CustomerID])</f>
        <v>CUST1183</v>
      </c>
    </row>
    <row r="1851" spans="1:9" x14ac:dyDescent="0.4">
      <c r="A1851" t="s">
        <v>922</v>
      </c>
      <c r="B1851" t="s">
        <v>155</v>
      </c>
      <c r="C1851" t="str">
        <f>_xlfn.XLOOKUP(tbl_OrderProduct[[#This Row],[ProductID]],tbl_Product[ProductID],tbl_Product[Category])</f>
        <v>Strategy</v>
      </c>
      <c r="D1851">
        <v>2</v>
      </c>
      <c r="E1851" s="3">
        <f>_xlfn.XLOOKUP(tbl_OrderProduct[[#This Row],[ProductID]],tbl_Product[ProductID],tbl_Product[ListPrice])*tbl_OrderProduct[[#This Row],[Quantity]]</f>
        <v>54</v>
      </c>
      <c r="F1851">
        <f>_xlfn.XLOOKUP(tbl_OrderProduct[[#This Row],[OrderID]],tbl_Order[OrderID],tbl_Order[Order Year])</f>
        <v>2020</v>
      </c>
      <c r="G1851" t="str">
        <f>_xlfn.XLOOKUP(tbl_OrderProduct[[#This Row],[OrderID]],tbl_Order[OrderID],tbl_Order[Order Month Name])</f>
        <v>Jun</v>
      </c>
      <c r="H1851" t="str">
        <f>_xlfn.XLOOKUP(tbl_OrderProduct[[#This Row],[ProductID]],tbl_Product[ProductID],tbl_Product[ProductName])</f>
        <v>Depreciation Trail</v>
      </c>
      <c r="I1851" t="str">
        <f>_xlfn.XLOOKUP(tbl_OrderProduct[[#This Row],[OrderID]],tbl_Order[OrderID],tbl_Order[CustomerID])</f>
        <v>CUST1241</v>
      </c>
    </row>
    <row r="1852" spans="1:9" x14ac:dyDescent="0.4">
      <c r="A1852" t="s">
        <v>922</v>
      </c>
      <c r="B1852" t="s">
        <v>133</v>
      </c>
      <c r="C1852" t="str">
        <f>_xlfn.XLOOKUP(tbl_OrderProduct[[#This Row],[ProductID]],tbl_Product[ProductID],tbl_Product[Category])</f>
        <v>Adventure</v>
      </c>
      <c r="D1852">
        <v>1</v>
      </c>
      <c r="E1852" s="3">
        <f>_xlfn.XLOOKUP(tbl_OrderProduct[[#This Row],[ProductID]],tbl_Product[ProductID],tbl_Product[ListPrice])*tbl_OrderProduct[[#This Row],[Quantity]]</f>
        <v>23.95</v>
      </c>
      <c r="F1852">
        <f>_xlfn.XLOOKUP(tbl_OrderProduct[[#This Row],[OrderID]],tbl_Order[OrderID],tbl_Order[Order Year])</f>
        <v>2020</v>
      </c>
      <c r="G1852" t="str">
        <f>_xlfn.XLOOKUP(tbl_OrderProduct[[#This Row],[OrderID]],tbl_Order[OrderID],tbl_Order[Order Month Name])</f>
        <v>Jun</v>
      </c>
      <c r="H1852" t="str">
        <f>_xlfn.XLOOKUP(tbl_OrderProduct[[#This Row],[ProductID]],tbl_Product[ProductID],tbl_Product[ProductName])</f>
        <v>DataCraft: Fields &amp; Measures</v>
      </c>
      <c r="I1852" t="str">
        <f>_xlfn.XLOOKUP(tbl_OrderProduct[[#This Row],[OrderID]],tbl_Order[OrderID],tbl_Order[CustomerID])</f>
        <v>CUST1241</v>
      </c>
    </row>
    <row r="1853" spans="1:9" x14ac:dyDescent="0.4">
      <c r="A1853" t="s">
        <v>923</v>
      </c>
      <c r="B1853" t="s">
        <v>145</v>
      </c>
      <c r="C1853" t="str">
        <f>_xlfn.XLOOKUP(tbl_OrderProduct[[#This Row],[ProductID]],tbl_Product[ProductID],tbl_Product[Category])</f>
        <v>Adventure</v>
      </c>
      <c r="D1853">
        <v>1</v>
      </c>
      <c r="E1853" s="3">
        <f>_xlfn.XLOOKUP(tbl_OrderProduct[[#This Row],[ProductID]],tbl_Product[ProductID],tbl_Product[ListPrice])*tbl_OrderProduct[[#This Row],[Quantity]]</f>
        <v>40.5</v>
      </c>
      <c r="F1853">
        <f>_xlfn.XLOOKUP(tbl_OrderProduct[[#This Row],[OrderID]],tbl_Order[OrderID],tbl_Order[Order Year])</f>
        <v>2020</v>
      </c>
      <c r="G1853" t="str">
        <f>_xlfn.XLOOKUP(tbl_OrderProduct[[#This Row],[OrderID]],tbl_Order[OrderID],tbl_Order[Order Month Name])</f>
        <v>Jun</v>
      </c>
      <c r="H1853" t="str">
        <f>_xlfn.XLOOKUP(tbl_OrderProduct[[#This Row],[ProductID]],tbl_Product[ProductID],tbl_Product[ProductName])</f>
        <v>Audit Call of Cthulhu</v>
      </c>
      <c r="I1853" t="str">
        <f>_xlfn.XLOOKUP(tbl_OrderProduct[[#This Row],[OrderID]],tbl_Order[OrderID],tbl_Order[CustomerID])</f>
        <v>CUST1152</v>
      </c>
    </row>
    <row r="1854" spans="1:9" x14ac:dyDescent="0.4">
      <c r="A1854" t="s">
        <v>923</v>
      </c>
      <c r="B1854" t="s">
        <v>11</v>
      </c>
      <c r="C1854" t="str">
        <f>_xlfn.XLOOKUP(tbl_OrderProduct[[#This Row],[ProductID]],tbl_Product[ProductID],tbl_Product[Category])</f>
        <v>Adventure</v>
      </c>
      <c r="D1854">
        <v>1</v>
      </c>
      <c r="E1854" s="3">
        <f>_xlfn.XLOOKUP(tbl_OrderProduct[[#This Row],[ProductID]],tbl_Product[ProductID],tbl_Product[ListPrice])*tbl_OrderProduct[[#This Row],[Quantity]]</f>
        <v>19.95</v>
      </c>
      <c r="F1854">
        <f>_xlfn.XLOOKUP(tbl_OrderProduct[[#This Row],[OrderID]],tbl_Order[OrderID],tbl_Order[Order Year])</f>
        <v>2020</v>
      </c>
      <c r="G1854" t="str">
        <f>_xlfn.XLOOKUP(tbl_OrderProduct[[#This Row],[OrderID]],tbl_Order[OrderID],tbl_Order[Order Month Name])</f>
        <v>Jun</v>
      </c>
      <c r="H1854" t="str">
        <f>_xlfn.XLOOKUP(tbl_OrderProduct[[#This Row],[ProductID]],tbl_Product[ProductID],tbl_Product[ProductName])</f>
        <v>Dungeons &amp; Datasets</v>
      </c>
      <c r="I1854" t="str">
        <f>_xlfn.XLOOKUP(tbl_OrderProduct[[#This Row],[OrderID]],tbl_Order[OrderID],tbl_Order[CustomerID])</f>
        <v>CUST1152</v>
      </c>
    </row>
    <row r="1855" spans="1:9" x14ac:dyDescent="0.4">
      <c r="A1855" t="s">
        <v>923</v>
      </c>
      <c r="B1855" t="s">
        <v>133</v>
      </c>
      <c r="C1855" t="str">
        <f>_xlfn.XLOOKUP(tbl_OrderProduct[[#This Row],[ProductID]],tbl_Product[ProductID],tbl_Product[Category])</f>
        <v>Adventure</v>
      </c>
      <c r="D1855">
        <v>1</v>
      </c>
      <c r="E1855" s="3">
        <f>_xlfn.XLOOKUP(tbl_OrderProduct[[#This Row],[ProductID]],tbl_Product[ProductID],tbl_Product[ListPrice])*tbl_OrderProduct[[#This Row],[Quantity]]</f>
        <v>23.95</v>
      </c>
      <c r="F1855">
        <f>_xlfn.XLOOKUP(tbl_OrderProduct[[#This Row],[OrderID]],tbl_Order[OrderID],tbl_Order[Order Year])</f>
        <v>2020</v>
      </c>
      <c r="G1855" t="str">
        <f>_xlfn.XLOOKUP(tbl_OrderProduct[[#This Row],[OrderID]],tbl_Order[OrderID],tbl_Order[Order Month Name])</f>
        <v>Jun</v>
      </c>
      <c r="H1855" t="str">
        <f>_xlfn.XLOOKUP(tbl_OrderProduct[[#This Row],[ProductID]],tbl_Product[ProductID],tbl_Product[ProductName])</f>
        <v>DataCraft: Fields &amp; Measures</v>
      </c>
      <c r="I1855" t="str">
        <f>_xlfn.XLOOKUP(tbl_OrderProduct[[#This Row],[OrderID]],tbl_Order[OrderID],tbl_Order[CustomerID])</f>
        <v>CUST1152</v>
      </c>
    </row>
    <row r="1856" spans="1:9" x14ac:dyDescent="0.4">
      <c r="A1856" t="s">
        <v>923</v>
      </c>
      <c r="B1856" t="s">
        <v>10</v>
      </c>
      <c r="C1856" t="str">
        <f>_xlfn.XLOOKUP(tbl_OrderProduct[[#This Row],[ProductID]],tbl_Product[ProductID],tbl_Product[Category])</f>
        <v>Party</v>
      </c>
      <c r="D1856">
        <v>1</v>
      </c>
      <c r="E1856" s="3">
        <f>_xlfn.XLOOKUP(tbl_OrderProduct[[#This Row],[ProductID]],tbl_Product[ProductID],tbl_Product[ListPrice])*tbl_OrderProduct[[#This Row],[Quantity]]</f>
        <v>49</v>
      </c>
      <c r="F1856">
        <f>_xlfn.XLOOKUP(tbl_OrderProduct[[#This Row],[OrderID]],tbl_Order[OrderID],tbl_Order[Order Year])</f>
        <v>2020</v>
      </c>
      <c r="G1856" t="str">
        <f>_xlfn.XLOOKUP(tbl_OrderProduct[[#This Row],[OrderID]],tbl_Order[OrderID],tbl_Order[Order Month Name])</f>
        <v>Jun</v>
      </c>
      <c r="H1856" t="str">
        <f>_xlfn.XLOOKUP(tbl_OrderProduct[[#This Row],[ProductID]],tbl_Product[ProductID],tbl_Product[ProductName])</f>
        <v>Pivot or Perish</v>
      </c>
      <c r="I1856" t="str">
        <f>_xlfn.XLOOKUP(tbl_OrderProduct[[#This Row],[OrderID]],tbl_Order[OrderID],tbl_Order[CustomerID])</f>
        <v>CUST1152</v>
      </c>
    </row>
    <row r="1857" spans="1:9" x14ac:dyDescent="0.4">
      <c r="A1857" t="s">
        <v>924</v>
      </c>
      <c r="B1857" t="s">
        <v>145</v>
      </c>
      <c r="C1857" t="str">
        <f>_xlfn.XLOOKUP(tbl_OrderProduct[[#This Row],[ProductID]],tbl_Product[ProductID],tbl_Product[Category])</f>
        <v>Adventure</v>
      </c>
      <c r="D1857">
        <v>1</v>
      </c>
      <c r="E1857" s="3">
        <f>_xlfn.XLOOKUP(tbl_OrderProduct[[#This Row],[ProductID]],tbl_Product[ProductID],tbl_Product[ListPrice])*tbl_OrderProduct[[#This Row],[Quantity]]</f>
        <v>40.5</v>
      </c>
      <c r="F1857">
        <f>_xlfn.XLOOKUP(tbl_OrderProduct[[#This Row],[OrderID]],tbl_Order[OrderID],tbl_Order[Order Year])</f>
        <v>2020</v>
      </c>
      <c r="G1857" t="str">
        <f>_xlfn.XLOOKUP(tbl_OrderProduct[[#This Row],[OrderID]],tbl_Order[OrderID],tbl_Order[Order Month Name])</f>
        <v>Jun</v>
      </c>
      <c r="H1857" t="str">
        <f>_xlfn.XLOOKUP(tbl_OrderProduct[[#This Row],[ProductID]],tbl_Product[ProductID],tbl_Product[ProductName])</f>
        <v>Audit Call of Cthulhu</v>
      </c>
      <c r="I1857" t="str">
        <f>_xlfn.XLOOKUP(tbl_OrderProduct[[#This Row],[OrderID]],tbl_Order[OrderID],tbl_Order[CustomerID])</f>
        <v>CUST0546</v>
      </c>
    </row>
    <row r="1858" spans="1:9" x14ac:dyDescent="0.4">
      <c r="A1858" t="s">
        <v>924</v>
      </c>
      <c r="B1858" t="s">
        <v>4</v>
      </c>
      <c r="C1858" t="str">
        <f>_xlfn.XLOOKUP(tbl_OrderProduct[[#This Row],[ProductID]],tbl_Product[ProductID],tbl_Product[Category])</f>
        <v>Strategy</v>
      </c>
      <c r="D1858">
        <v>2</v>
      </c>
      <c r="E1858" s="3">
        <f>_xlfn.XLOOKUP(tbl_OrderProduct[[#This Row],[ProductID]],tbl_Product[ProductID],tbl_Product[ListPrice])*tbl_OrderProduct[[#This Row],[Quantity]]</f>
        <v>69.98</v>
      </c>
      <c r="F1858">
        <f>_xlfn.XLOOKUP(tbl_OrderProduct[[#This Row],[OrderID]],tbl_Order[OrderID],tbl_Order[Order Year])</f>
        <v>2020</v>
      </c>
      <c r="G1858" t="str">
        <f>_xlfn.XLOOKUP(tbl_OrderProduct[[#This Row],[OrderID]],tbl_Order[OrderID],tbl_Order[Order Month Name])</f>
        <v>Jun</v>
      </c>
      <c r="H1858" t="str">
        <f>_xlfn.XLOOKUP(tbl_OrderProduct[[#This Row],[ProductID]],tbl_Product[ProductID],tbl_Product[ProductName])</f>
        <v>Root Cause Analysis</v>
      </c>
      <c r="I1858" t="str">
        <f>_xlfn.XLOOKUP(tbl_OrderProduct[[#This Row],[OrderID]],tbl_Order[OrderID],tbl_Order[CustomerID])</f>
        <v>CUST0546</v>
      </c>
    </row>
    <row r="1859" spans="1:9" x14ac:dyDescent="0.4">
      <c r="A1859" t="s">
        <v>924</v>
      </c>
      <c r="B1859" t="s">
        <v>142</v>
      </c>
      <c r="C1859" t="str">
        <f>_xlfn.XLOOKUP(tbl_OrderProduct[[#This Row],[ProductID]],tbl_Product[ProductID],tbl_Product[Category])</f>
        <v>Classic</v>
      </c>
      <c r="D1859">
        <v>1</v>
      </c>
      <c r="E1859" s="3">
        <f>_xlfn.XLOOKUP(tbl_OrderProduct[[#This Row],[ProductID]],tbl_Product[ProductID],tbl_Product[ListPrice])*tbl_OrderProduct[[#This Row],[Quantity]]</f>
        <v>49.49</v>
      </c>
      <c r="F1859">
        <f>_xlfn.XLOOKUP(tbl_OrderProduct[[#This Row],[OrderID]],tbl_Order[OrderID],tbl_Order[Order Year])</f>
        <v>2020</v>
      </c>
      <c r="G1859" t="str">
        <f>_xlfn.XLOOKUP(tbl_OrderProduct[[#This Row],[OrderID]],tbl_Order[OrderID],tbl_Order[Order Month Name])</f>
        <v>Jun</v>
      </c>
      <c r="H1859" t="str">
        <f>_xlfn.XLOOKUP(tbl_OrderProduct[[#This Row],[ProductID]],tbl_Product[ProductID],tbl_Product[ProductName])</f>
        <v>Don't Wake the Stakeholders</v>
      </c>
      <c r="I1859" t="str">
        <f>_xlfn.XLOOKUP(tbl_OrderProduct[[#This Row],[OrderID]],tbl_Order[OrderID],tbl_Order[CustomerID])</f>
        <v>CUST0546</v>
      </c>
    </row>
    <row r="1860" spans="1:9" x14ac:dyDescent="0.4">
      <c r="A1860" t="s">
        <v>924</v>
      </c>
      <c r="B1860" t="s">
        <v>149</v>
      </c>
      <c r="C1860" t="str">
        <f>_xlfn.XLOOKUP(tbl_OrderProduct[[#This Row],[ProductID]],tbl_Product[ProductID],tbl_Product[Category])</f>
        <v>Co-op</v>
      </c>
      <c r="D1860">
        <v>1</v>
      </c>
      <c r="E1860" s="3">
        <f>_xlfn.XLOOKUP(tbl_OrderProduct[[#This Row],[ProductID]],tbl_Product[ProductID],tbl_Product[ListPrice])*tbl_OrderProduct[[#This Row],[Quantity]]</f>
        <v>20.99</v>
      </c>
      <c r="F1860">
        <f>_xlfn.XLOOKUP(tbl_OrderProduct[[#This Row],[OrderID]],tbl_Order[OrderID],tbl_Order[Order Year])</f>
        <v>2020</v>
      </c>
      <c r="G1860" t="str">
        <f>_xlfn.XLOOKUP(tbl_OrderProduct[[#This Row],[OrderID]],tbl_Order[OrderID],tbl_Order[Order Month Name])</f>
        <v>Jun</v>
      </c>
      <c r="H1860" t="str">
        <f>_xlfn.XLOOKUP(tbl_OrderProduct[[#This Row],[ProductID]],tbl_Product[ProductID],tbl_Product[ProductName])</f>
        <v>Pandemic: #REF! Outbreak</v>
      </c>
      <c r="I1860" t="str">
        <f>_xlfn.XLOOKUP(tbl_OrderProduct[[#This Row],[OrderID]],tbl_Order[OrderID],tbl_Order[CustomerID])</f>
        <v>CUST0546</v>
      </c>
    </row>
    <row r="1861" spans="1:9" x14ac:dyDescent="0.4">
      <c r="A1861" t="s">
        <v>924</v>
      </c>
      <c r="B1861" t="s">
        <v>154</v>
      </c>
      <c r="C1861" t="str">
        <f>_xlfn.XLOOKUP(tbl_OrderProduct[[#This Row],[ProductID]],tbl_Product[ProductID],tbl_Product[Category])</f>
        <v>Strategy</v>
      </c>
      <c r="D1861">
        <v>2</v>
      </c>
      <c r="E1861" s="3">
        <f>_xlfn.XLOOKUP(tbl_OrderProduct[[#This Row],[ProductID]],tbl_Product[ProductID],tbl_Product[ListPrice])*tbl_OrderProduct[[#This Row],[Quantity]]</f>
        <v>62</v>
      </c>
      <c r="F1861">
        <f>_xlfn.XLOOKUP(tbl_OrderProduct[[#This Row],[OrderID]],tbl_Order[OrderID],tbl_Order[Order Year])</f>
        <v>2020</v>
      </c>
      <c r="G1861" t="str">
        <f>_xlfn.XLOOKUP(tbl_OrderProduct[[#This Row],[OrderID]],tbl_Order[OrderID],tbl_Order[Order Month Name])</f>
        <v>Jun</v>
      </c>
      <c r="H1861" t="str">
        <f>_xlfn.XLOOKUP(tbl_OrderProduct[[#This Row],[ProductID]],tbl_Product[ProductID],tbl_Product[ProductName])</f>
        <v>Roll for Regression</v>
      </c>
      <c r="I1861" t="str">
        <f>_xlfn.XLOOKUP(tbl_OrderProduct[[#This Row],[OrderID]],tbl_Order[OrderID],tbl_Order[CustomerID])</f>
        <v>CUST0546</v>
      </c>
    </row>
    <row r="1862" spans="1:9" x14ac:dyDescent="0.4">
      <c r="A1862" t="s">
        <v>924</v>
      </c>
      <c r="B1862" t="s">
        <v>8</v>
      </c>
      <c r="C1862" t="str">
        <f>_xlfn.XLOOKUP(tbl_OrderProduct[[#This Row],[ProductID]],tbl_Product[ProductID],tbl_Product[Category])</f>
        <v>Adventure</v>
      </c>
      <c r="D1862">
        <v>1</v>
      </c>
      <c r="E1862" s="3">
        <f>_xlfn.XLOOKUP(tbl_OrderProduct[[#This Row],[ProductID]],tbl_Product[ProductID],tbl_Product[ListPrice])*tbl_OrderProduct[[#This Row],[Quantity]]</f>
        <v>54.5</v>
      </c>
      <c r="F1862">
        <f>_xlfn.XLOOKUP(tbl_OrderProduct[[#This Row],[OrderID]],tbl_Order[OrderID],tbl_Order[Order Year])</f>
        <v>2020</v>
      </c>
      <c r="G1862" t="str">
        <f>_xlfn.XLOOKUP(tbl_OrderProduct[[#This Row],[OrderID]],tbl_Order[OrderID],tbl_Order[Order Month Name])</f>
        <v>Jun</v>
      </c>
      <c r="H1862" t="str">
        <f>_xlfn.XLOOKUP(tbl_OrderProduct[[#This Row],[ProductID]],tbl_Product[ProductID],tbl_Product[ProductName])</f>
        <v>Spreadsheets &amp; Sidequests</v>
      </c>
      <c r="I1862" t="str">
        <f>_xlfn.XLOOKUP(tbl_OrderProduct[[#This Row],[OrderID]],tbl_Order[OrderID],tbl_Order[CustomerID])</f>
        <v>CUST0546</v>
      </c>
    </row>
    <row r="1863" spans="1:9" x14ac:dyDescent="0.4">
      <c r="A1863" t="s">
        <v>925</v>
      </c>
      <c r="B1863" t="s">
        <v>134</v>
      </c>
      <c r="C1863" t="str">
        <f>_xlfn.XLOOKUP(tbl_OrderProduct[[#This Row],[ProductID]],tbl_Product[ProductID],tbl_Product[Category])</f>
        <v>Co-op</v>
      </c>
      <c r="D1863">
        <v>1</v>
      </c>
      <c r="E1863" s="3">
        <f>_xlfn.XLOOKUP(tbl_OrderProduct[[#This Row],[ProductID]],tbl_Product[ProductID],tbl_Product[ListPrice])*tbl_OrderProduct[[#This Row],[Quantity]]</f>
        <v>33.5</v>
      </c>
      <c r="F1863">
        <f>_xlfn.XLOOKUP(tbl_OrderProduct[[#This Row],[OrderID]],tbl_Order[OrderID],tbl_Order[Order Year])</f>
        <v>2020</v>
      </c>
      <c r="G1863" t="str">
        <f>_xlfn.XLOOKUP(tbl_OrderProduct[[#This Row],[OrderID]],tbl_Order[OrderID],tbl_Order[Order Month Name])</f>
        <v>Jun</v>
      </c>
      <c r="H1863" t="str">
        <f>_xlfn.XLOOKUP(tbl_OrderProduct[[#This Row],[ProductID]],tbl_Product[ProductID],tbl_Product[ProductName])</f>
        <v>The Spill: Data Breach</v>
      </c>
      <c r="I1863" t="str">
        <f>_xlfn.XLOOKUP(tbl_OrderProduct[[#This Row],[OrderID]],tbl_Order[OrderID],tbl_Order[CustomerID])</f>
        <v>CUST1176</v>
      </c>
    </row>
    <row r="1864" spans="1:9" x14ac:dyDescent="0.4">
      <c r="A1864" t="s">
        <v>926</v>
      </c>
      <c r="B1864" t="s">
        <v>134</v>
      </c>
      <c r="C1864" t="str">
        <f>_xlfn.XLOOKUP(tbl_OrderProduct[[#This Row],[ProductID]],tbl_Product[ProductID],tbl_Product[Category])</f>
        <v>Co-op</v>
      </c>
      <c r="D1864">
        <v>1</v>
      </c>
      <c r="E1864" s="3">
        <f>_xlfn.XLOOKUP(tbl_OrderProduct[[#This Row],[ProductID]],tbl_Product[ProductID],tbl_Product[ListPrice])*tbl_OrderProduct[[#This Row],[Quantity]]</f>
        <v>33.5</v>
      </c>
      <c r="F1864">
        <f>_xlfn.XLOOKUP(tbl_OrderProduct[[#This Row],[OrderID]],tbl_Order[OrderID],tbl_Order[Order Year])</f>
        <v>2020</v>
      </c>
      <c r="G1864" t="str">
        <f>_xlfn.XLOOKUP(tbl_OrderProduct[[#This Row],[OrderID]],tbl_Order[OrderID],tbl_Order[Order Month Name])</f>
        <v>Jun</v>
      </c>
      <c r="H1864" t="str">
        <f>_xlfn.XLOOKUP(tbl_OrderProduct[[#This Row],[ProductID]],tbl_Product[ProductID],tbl_Product[ProductName])</f>
        <v>The Spill: Data Breach</v>
      </c>
      <c r="I1864" t="str">
        <f>_xlfn.XLOOKUP(tbl_OrderProduct[[#This Row],[OrderID]],tbl_Order[OrderID],tbl_Order[CustomerID])</f>
        <v>CUST1143</v>
      </c>
    </row>
    <row r="1865" spans="1:9" x14ac:dyDescent="0.4">
      <c r="A1865" t="s">
        <v>926</v>
      </c>
      <c r="B1865" t="s">
        <v>146</v>
      </c>
      <c r="C1865" t="str">
        <f>_xlfn.XLOOKUP(tbl_OrderProduct[[#This Row],[ProductID]],tbl_Product[ProductID],tbl_Product[Category])</f>
        <v>Strategy</v>
      </c>
      <c r="D1865">
        <v>2</v>
      </c>
      <c r="E1865" s="3">
        <f>_xlfn.XLOOKUP(tbl_OrderProduct[[#This Row],[ProductID]],tbl_Product[ProductID],tbl_Product[ListPrice])*tbl_OrderProduct[[#This Row],[Quantity]]</f>
        <v>98.98</v>
      </c>
      <c r="F1865">
        <f>_xlfn.XLOOKUP(tbl_OrderProduct[[#This Row],[OrderID]],tbl_Order[OrderID],tbl_Order[Order Year])</f>
        <v>2020</v>
      </c>
      <c r="G1865" t="str">
        <f>_xlfn.XLOOKUP(tbl_OrderProduct[[#This Row],[OrderID]],tbl_Order[OrderID],tbl_Order[Order Month Name])</f>
        <v>Jun</v>
      </c>
      <c r="H1865" t="str">
        <f>_xlfn.XLOOKUP(tbl_OrderProduct[[#This Row],[ProductID]],tbl_Product[ProductID],tbl_Product[ProductName])</f>
        <v>Terraforming Tableau</v>
      </c>
      <c r="I1865" t="str">
        <f>_xlfn.XLOOKUP(tbl_OrderProduct[[#This Row],[OrderID]],tbl_Order[OrderID],tbl_Order[CustomerID])</f>
        <v>CUST1143</v>
      </c>
    </row>
    <row r="1866" spans="1:9" x14ac:dyDescent="0.4">
      <c r="A1866" t="s">
        <v>926</v>
      </c>
      <c r="B1866" t="s">
        <v>130</v>
      </c>
      <c r="C1866" t="str">
        <f>_xlfn.XLOOKUP(tbl_OrderProduct[[#This Row],[ProductID]],tbl_Product[ProductID],tbl_Product[Category])</f>
        <v>Strategy</v>
      </c>
      <c r="D1866">
        <v>1</v>
      </c>
      <c r="E1866" s="3">
        <f>_xlfn.XLOOKUP(tbl_OrderProduct[[#This Row],[ProductID]],tbl_Product[ProductID],tbl_Product[ListPrice])*tbl_OrderProduct[[#This Row],[Quantity]]</f>
        <v>15.5</v>
      </c>
      <c r="F1866">
        <f>_xlfn.XLOOKUP(tbl_OrderProduct[[#This Row],[OrderID]],tbl_Order[OrderID],tbl_Order[Order Year])</f>
        <v>2020</v>
      </c>
      <c r="G1866" t="str">
        <f>_xlfn.XLOOKUP(tbl_OrderProduct[[#This Row],[OrderID]],tbl_Order[OrderID],tbl_Order[Order Month Name])</f>
        <v>Jun</v>
      </c>
      <c r="H1866" t="str">
        <f>_xlfn.XLOOKUP(tbl_OrderProduct[[#This Row],[ProductID]],tbl_Product[ProductID],tbl_Product[ProductName])</f>
        <v>Brass: Budget</v>
      </c>
      <c r="I1866" t="str">
        <f>_xlfn.XLOOKUP(tbl_OrderProduct[[#This Row],[OrderID]],tbl_Order[OrderID],tbl_Order[CustomerID])</f>
        <v>CUST1143</v>
      </c>
    </row>
    <row r="1867" spans="1:9" x14ac:dyDescent="0.4">
      <c r="A1867" t="s">
        <v>926</v>
      </c>
      <c r="B1867" t="s">
        <v>7</v>
      </c>
      <c r="C1867" t="str">
        <f>_xlfn.XLOOKUP(tbl_OrderProduct[[#This Row],[ProductID]],tbl_Product[ProductID],tbl_Product[Category])</f>
        <v>Strategy</v>
      </c>
      <c r="D1867">
        <v>1</v>
      </c>
      <c r="E1867" s="3">
        <f>_xlfn.XLOOKUP(tbl_OrderProduct[[#This Row],[ProductID]],tbl_Product[ProductID],tbl_Product[ListPrice])*tbl_OrderProduct[[#This Row],[Quantity]]</f>
        <v>53</v>
      </c>
      <c r="F1867">
        <f>_xlfn.XLOOKUP(tbl_OrderProduct[[#This Row],[OrderID]],tbl_Order[OrderID],tbl_Order[Order Year])</f>
        <v>2020</v>
      </c>
      <c r="G1867" t="str">
        <f>_xlfn.XLOOKUP(tbl_OrderProduct[[#This Row],[OrderID]],tbl_Order[OrderID],tbl_Order[Order Month Name])</f>
        <v>Jun</v>
      </c>
      <c r="H1867" t="str">
        <f>_xlfn.XLOOKUP(tbl_OrderProduct[[#This Row],[ProductID]],tbl_Product[ProductID],tbl_Product[ProductName])</f>
        <v>Evercell</v>
      </c>
      <c r="I1867" t="str">
        <f>_xlfn.XLOOKUP(tbl_OrderProduct[[#This Row],[OrderID]],tbl_Order[OrderID],tbl_Order[CustomerID])</f>
        <v>CUST1143</v>
      </c>
    </row>
    <row r="1868" spans="1:9" x14ac:dyDescent="0.4">
      <c r="A1868" t="s">
        <v>926</v>
      </c>
      <c r="B1868" t="s">
        <v>144</v>
      </c>
      <c r="C1868" t="str">
        <f>_xlfn.XLOOKUP(tbl_OrderProduct[[#This Row],[ProductID]],tbl_Product[ProductID],tbl_Product[Category])</f>
        <v>Strategy</v>
      </c>
      <c r="D1868">
        <v>1</v>
      </c>
      <c r="E1868" s="3">
        <f>_xlfn.XLOOKUP(tbl_OrderProduct[[#This Row],[ProductID]],tbl_Product[ProductID],tbl_Product[ListPrice])*tbl_OrderProduct[[#This Row],[Quantity]]</f>
        <v>64.95</v>
      </c>
      <c r="F1868">
        <f>_xlfn.XLOOKUP(tbl_OrderProduct[[#This Row],[OrderID]],tbl_Order[OrderID],tbl_Order[Order Year])</f>
        <v>2020</v>
      </c>
      <c r="G1868" t="str">
        <f>_xlfn.XLOOKUP(tbl_OrderProduct[[#This Row],[OrderID]],tbl_Order[OrderID],tbl_Order[Order Month Name])</f>
        <v>Jun</v>
      </c>
      <c r="H1868" t="str">
        <f>_xlfn.XLOOKUP(tbl_OrderProduct[[#This Row],[ProductID]],tbl_Product[ProductID],tbl_Product[ProductName])</f>
        <v>Between Two Spreadsheets</v>
      </c>
      <c r="I1868" t="str">
        <f>_xlfn.XLOOKUP(tbl_OrderProduct[[#This Row],[OrderID]],tbl_Order[OrderID],tbl_Order[CustomerID])</f>
        <v>CUST1143</v>
      </c>
    </row>
    <row r="1869" spans="1:9" x14ac:dyDescent="0.4">
      <c r="A1869" t="s">
        <v>927</v>
      </c>
      <c r="B1869" t="s">
        <v>164</v>
      </c>
      <c r="C1869" t="str">
        <f>_xlfn.XLOOKUP(tbl_OrderProduct[[#This Row],[ProductID]],tbl_Product[ProductID],tbl_Product[Category])</f>
        <v>Strategy</v>
      </c>
      <c r="D1869">
        <v>1</v>
      </c>
      <c r="E1869" s="3">
        <f>_xlfn.XLOOKUP(tbl_OrderProduct[[#This Row],[ProductID]],tbl_Product[ProductID],tbl_Product[ListPrice])*tbl_OrderProduct[[#This Row],[Quantity]]</f>
        <v>29</v>
      </c>
      <c r="F1869">
        <f>_xlfn.XLOOKUP(tbl_OrderProduct[[#This Row],[OrderID]],tbl_Order[OrderID],tbl_Order[Order Year])</f>
        <v>2020</v>
      </c>
      <c r="G1869" t="str">
        <f>_xlfn.XLOOKUP(tbl_OrderProduct[[#This Row],[OrderID]],tbl_Order[OrderID],tbl_Order[Order Month Name])</f>
        <v>Jun</v>
      </c>
      <c r="H1869" t="str">
        <f>_xlfn.XLOOKUP(tbl_OrderProduct[[#This Row],[ProductID]],tbl_Product[ProductID],tbl_Product[ProductName])</f>
        <v>Great Western Lookup</v>
      </c>
      <c r="I1869" t="str">
        <f>_xlfn.XLOOKUP(tbl_OrderProduct[[#This Row],[OrderID]],tbl_Order[OrderID],tbl_Order[CustomerID])</f>
        <v>CUST1044</v>
      </c>
    </row>
    <row r="1870" spans="1:9" x14ac:dyDescent="0.4">
      <c r="A1870" t="s">
        <v>928</v>
      </c>
      <c r="B1870" t="s">
        <v>136</v>
      </c>
      <c r="C1870" t="str">
        <f>_xlfn.XLOOKUP(tbl_OrderProduct[[#This Row],[ProductID]],tbl_Product[ProductID],tbl_Product[Category])</f>
        <v>Party</v>
      </c>
      <c r="D1870">
        <v>1</v>
      </c>
      <c r="E1870" s="3">
        <f>_xlfn.XLOOKUP(tbl_OrderProduct[[#This Row],[ProductID]],tbl_Product[ProductID],tbl_Product[ListPrice])*tbl_OrderProduct[[#This Row],[Quantity]]</f>
        <v>33</v>
      </c>
      <c r="F1870">
        <f>_xlfn.XLOOKUP(tbl_OrderProduct[[#This Row],[OrderID]],tbl_Order[OrderID],tbl_Order[Order Year])</f>
        <v>2020</v>
      </c>
      <c r="G1870" t="str">
        <f>_xlfn.XLOOKUP(tbl_OrderProduct[[#This Row],[OrderID]],tbl_Order[OrderID],tbl_Order[Order Month Name])</f>
        <v>Jun</v>
      </c>
      <c r="H1870" t="str">
        <f>_xlfn.XLOOKUP(tbl_OrderProduct[[#This Row],[ProductID]],tbl_Product[ProductID],tbl_Product[ProductName])</f>
        <v>Don't Split the Data</v>
      </c>
      <c r="I1870" t="str">
        <f>_xlfn.XLOOKUP(tbl_OrderProduct[[#This Row],[OrderID]],tbl_Order[OrderID],tbl_Order[CustomerID])</f>
        <v>CUST0275</v>
      </c>
    </row>
    <row r="1871" spans="1:9" x14ac:dyDescent="0.4">
      <c r="A1871" t="s">
        <v>929</v>
      </c>
      <c r="B1871" t="s">
        <v>164</v>
      </c>
      <c r="C1871" t="str">
        <f>_xlfn.XLOOKUP(tbl_OrderProduct[[#This Row],[ProductID]],tbl_Product[ProductID],tbl_Product[Category])</f>
        <v>Strategy</v>
      </c>
      <c r="D1871">
        <v>1</v>
      </c>
      <c r="E1871" s="3">
        <f>_xlfn.XLOOKUP(tbl_OrderProduct[[#This Row],[ProductID]],tbl_Product[ProductID],tbl_Product[ListPrice])*tbl_OrderProduct[[#This Row],[Quantity]]</f>
        <v>29</v>
      </c>
      <c r="F1871">
        <f>_xlfn.XLOOKUP(tbl_OrderProduct[[#This Row],[OrderID]],tbl_Order[OrderID],tbl_Order[Order Year])</f>
        <v>2020</v>
      </c>
      <c r="G1871" t="str">
        <f>_xlfn.XLOOKUP(tbl_OrderProduct[[#This Row],[OrderID]],tbl_Order[OrderID],tbl_Order[Order Month Name])</f>
        <v>Jun</v>
      </c>
      <c r="H1871" t="str">
        <f>_xlfn.XLOOKUP(tbl_OrderProduct[[#This Row],[ProductID]],tbl_Product[ProductID],tbl_Product[ProductName])</f>
        <v>Great Western Lookup</v>
      </c>
      <c r="I1871" t="str">
        <f>_xlfn.XLOOKUP(tbl_OrderProduct[[#This Row],[OrderID]],tbl_Order[OrderID],tbl_Order[CustomerID])</f>
        <v>CUST1178</v>
      </c>
    </row>
    <row r="1872" spans="1:9" x14ac:dyDescent="0.4">
      <c r="A1872" t="s">
        <v>930</v>
      </c>
      <c r="B1872" t="s">
        <v>133</v>
      </c>
      <c r="C1872" t="str">
        <f>_xlfn.XLOOKUP(tbl_OrderProduct[[#This Row],[ProductID]],tbl_Product[ProductID],tbl_Product[Category])</f>
        <v>Adventure</v>
      </c>
      <c r="D1872">
        <v>1</v>
      </c>
      <c r="E1872" s="3">
        <f>_xlfn.XLOOKUP(tbl_OrderProduct[[#This Row],[ProductID]],tbl_Product[ProductID],tbl_Product[ListPrice])*tbl_OrderProduct[[#This Row],[Quantity]]</f>
        <v>23.95</v>
      </c>
      <c r="F1872">
        <f>_xlfn.XLOOKUP(tbl_OrderProduct[[#This Row],[OrderID]],tbl_Order[OrderID],tbl_Order[Order Year])</f>
        <v>2020</v>
      </c>
      <c r="G1872" t="str">
        <f>_xlfn.XLOOKUP(tbl_OrderProduct[[#This Row],[OrderID]],tbl_Order[OrderID],tbl_Order[Order Month Name])</f>
        <v>Jun</v>
      </c>
      <c r="H1872" t="str">
        <f>_xlfn.XLOOKUP(tbl_OrderProduct[[#This Row],[ProductID]],tbl_Product[ProductID],tbl_Product[ProductName])</f>
        <v>DataCraft: Fields &amp; Measures</v>
      </c>
      <c r="I1872" t="str">
        <f>_xlfn.XLOOKUP(tbl_OrderProduct[[#This Row],[OrderID]],tbl_Order[OrderID],tbl_Order[CustomerID])</f>
        <v>CUST1129</v>
      </c>
    </row>
    <row r="1873" spans="1:9" x14ac:dyDescent="0.4">
      <c r="A1873" t="s">
        <v>931</v>
      </c>
      <c r="B1873" t="s">
        <v>143</v>
      </c>
      <c r="C1873" t="str">
        <f>_xlfn.XLOOKUP(tbl_OrderProduct[[#This Row],[ProductID]],tbl_Product[ProductID],tbl_Product[Category])</f>
        <v>Party</v>
      </c>
      <c r="D1873">
        <v>2</v>
      </c>
      <c r="E1873" s="3">
        <f>_xlfn.XLOOKUP(tbl_OrderProduct[[#This Row],[ProductID]],tbl_Product[ProductID],tbl_Product[ListPrice])*tbl_OrderProduct[[#This Row],[Quantity]]</f>
        <v>43.9</v>
      </c>
      <c r="F1873">
        <f>_xlfn.XLOOKUP(tbl_OrderProduct[[#This Row],[OrderID]],tbl_Order[OrderID],tbl_Order[Order Year])</f>
        <v>2020</v>
      </c>
      <c r="G1873" t="str">
        <f>_xlfn.XLOOKUP(tbl_OrderProduct[[#This Row],[OrderID]],tbl_Order[OrderID],tbl_Order[Order Month Name])</f>
        <v>Jun</v>
      </c>
      <c r="H1873" t="str">
        <f>_xlfn.XLOOKUP(tbl_OrderProduct[[#This Row],[ProductID]],tbl_Product[ProductID],tbl_Product[ProductName])</f>
        <v>Sheets of Nottingham</v>
      </c>
      <c r="I1873" t="str">
        <f>_xlfn.XLOOKUP(tbl_OrderProduct[[#This Row],[OrderID]],tbl_Order[OrderID],tbl_Order[CustomerID])</f>
        <v>CUST0863</v>
      </c>
    </row>
    <row r="1874" spans="1:9" x14ac:dyDescent="0.4">
      <c r="A1874" t="s">
        <v>931</v>
      </c>
      <c r="B1874" t="s">
        <v>3</v>
      </c>
      <c r="C1874" t="str">
        <f>_xlfn.XLOOKUP(tbl_OrderProduct[[#This Row],[ProductID]],tbl_Product[ProductID],tbl_Product[Category])</f>
        <v>Co-op</v>
      </c>
      <c r="D1874">
        <v>1</v>
      </c>
      <c r="E1874" s="3">
        <f>_xlfn.XLOOKUP(tbl_OrderProduct[[#This Row],[ProductID]],tbl_Product[ProductID],tbl_Product[ListPrice])*tbl_OrderProduct[[#This Row],[Quantity]]</f>
        <v>34.950000000000003</v>
      </c>
      <c r="F1874">
        <f>_xlfn.XLOOKUP(tbl_OrderProduct[[#This Row],[OrderID]],tbl_Order[OrderID],tbl_Order[Order Year])</f>
        <v>2020</v>
      </c>
      <c r="G1874" t="str">
        <f>_xlfn.XLOOKUP(tbl_OrderProduct[[#This Row],[OrderID]],tbl_Order[OrderID],tbl_Order[Order Month Name])</f>
        <v>Jun</v>
      </c>
      <c r="H1874" t="str">
        <f>_xlfn.XLOOKUP(tbl_OrderProduct[[#This Row],[ProductID]],tbl_Product[ProductID],tbl_Product[ProductName])</f>
        <v>Pivot Panic!</v>
      </c>
      <c r="I1874" t="str">
        <f>_xlfn.XLOOKUP(tbl_OrderProduct[[#This Row],[OrderID]],tbl_Order[OrderID],tbl_Order[CustomerID])</f>
        <v>CUST0863</v>
      </c>
    </row>
    <row r="1875" spans="1:9" x14ac:dyDescent="0.4">
      <c r="A1875" t="s">
        <v>931</v>
      </c>
      <c r="B1875" t="s">
        <v>130</v>
      </c>
      <c r="C1875" t="str">
        <f>_xlfn.XLOOKUP(tbl_OrderProduct[[#This Row],[ProductID]],tbl_Product[ProductID],tbl_Product[Category])</f>
        <v>Strategy</v>
      </c>
      <c r="D1875">
        <v>3</v>
      </c>
      <c r="E1875" s="3">
        <f>_xlfn.XLOOKUP(tbl_OrderProduct[[#This Row],[ProductID]],tbl_Product[ProductID],tbl_Product[ListPrice])*tbl_OrderProduct[[#This Row],[Quantity]]</f>
        <v>46.5</v>
      </c>
      <c r="F1875">
        <f>_xlfn.XLOOKUP(tbl_OrderProduct[[#This Row],[OrderID]],tbl_Order[OrderID],tbl_Order[Order Year])</f>
        <v>2020</v>
      </c>
      <c r="G1875" t="str">
        <f>_xlfn.XLOOKUP(tbl_OrderProduct[[#This Row],[OrderID]],tbl_Order[OrderID],tbl_Order[Order Month Name])</f>
        <v>Jun</v>
      </c>
      <c r="H1875" t="str">
        <f>_xlfn.XLOOKUP(tbl_OrderProduct[[#This Row],[ProductID]],tbl_Product[ProductID],tbl_Product[ProductName])</f>
        <v>Brass: Budget</v>
      </c>
      <c r="I1875" t="str">
        <f>_xlfn.XLOOKUP(tbl_OrderProduct[[#This Row],[OrderID]],tbl_Order[OrderID],tbl_Order[CustomerID])</f>
        <v>CUST0863</v>
      </c>
    </row>
    <row r="1876" spans="1:9" x14ac:dyDescent="0.4">
      <c r="A1876" t="s">
        <v>931</v>
      </c>
      <c r="B1876" t="s">
        <v>5</v>
      </c>
      <c r="C1876" t="str">
        <f>_xlfn.XLOOKUP(tbl_OrderProduct[[#This Row],[ProductID]],tbl_Product[ProductID],tbl_Product[Category])</f>
        <v>Strategy</v>
      </c>
      <c r="D1876">
        <v>3</v>
      </c>
      <c r="E1876" s="3">
        <f>_xlfn.XLOOKUP(tbl_OrderProduct[[#This Row],[ProductID]],tbl_Product[ProductID],tbl_Product[ListPrice])*tbl_OrderProduct[[#This Row],[Quantity]]</f>
        <v>149.85000000000002</v>
      </c>
      <c r="F1876">
        <f>_xlfn.XLOOKUP(tbl_OrderProduct[[#This Row],[OrderID]],tbl_Order[OrderID],tbl_Order[Order Year])</f>
        <v>2020</v>
      </c>
      <c r="G1876" t="str">
        <f>_xlfn.XLOOKUP(tbl_OrderProduct[[#This Row],[OrderID]],tbl_Order[OrderID],tbl_Order[Order Month Name])</f>
        <v>Jun</v>
      </c>
      <c r="H1876" t="str">
        <f>_xlfn.XLOOKUP(tbl_OrderProduct[[#This Row],[ProductID]],tbl_Product[ProductID],tbl_Product[ProductName])</f>
        <v>Power B.I. the Board Game</v>
      </c>
      <c r="I1876" t="str">
        <f>_xlfn.XLOOKUP(tbl_OrderProduct[[#This Row],[OrderID]],tbl_Order[OrderID],tbl_Order[CustomerID])</f>
        <v>CUST0863</v>
      </c>
    </row>
    <row r="1877" spans="1:9" x14ac:dyDescent="0.4">
      <c r="A1877" t="s">
        <v>931</v>
      </c>
      <c r="B1877" t="s">
        <v>146</v>
      </c>
      <c r="C1877" t="str">
        <f>_xlfn.XLOOKUP(tbl_OrderProduct[[#This Row],[ProductID]],tbl_Product[ProductID],tbl_Product[Category])</f>
        <v>Strategy</v>
      </c>
      <c r="D1877">
        <v>1</v>
      </c>
      <c r="E1877" s="3">
        <f>_xlfn.XLOOKUP(tbl_OrderProduct[[#This Row],[ProductID]],tbl_Product[ProductID],tbl_Product[ListPrice])*tbl_OrderProduct[[#This Row],[Quantity]]</f>
        <v>49.49</v>
      </c>
      <c r="F1877">
        <f>_xlfn.XLOOKUP(tbl_OrderProduct[[#This Row],[OrderID]],tbl_Order[OrderID],tbl_Order[Order Year])</f>
        <v>2020</v>
      </c>
      <c r="G1877" t="str">
        <f>_xlfn.XLOOKUP(tbl_OrderProduct[[#This Row],[OrderID]],tbl_Order[OrderID],tbl_Order[Order Month Name])</f>
        <v>Jun</v>
      </c>
      <c r="H1877" t="str">
        <f>_xlfn.XLOOKUP(tbl_OrderProduct[[#This Row],[ProductID]],tbl_Product[ProductID],tbl_Product[ProductName])</f>
        <v>Terraforming Tableau</v>
      </c>
      <c r="I1877" t="str">
        <f>_xlfn.XLOOKUP(tbl_OrderProduct[[#This Row],[OrderID]],tbl_Order[OrderID],tbl_Order[CustomerID])</f>
        <v>CUST0863</v>
      </c>
    </row>
    <row r="1878" spans="1:9" x14ac:dyDescent="0.4">
      <c r="A1878" t="s">
        <v>932</v>
      </c>
      <c r="B1878" t="s">
        <v>4</v>
      </c>
      <c r="C1878" t="str">
        <f>_xlfn.XLOOKUP(tbl_OrderProduct[[#This Row],[ProductID]],tbl_Product[ProductID],tbl_Product[Category])</f>
        <v>Strategy</v>
      </c>
      <c r="D1878">
        <v>1</v>
      </c>
      <c r="E1878" s="3">
        <f>_xlfn.XLOOKUP(tbl_OrderProduct[[#This Row],[ProductID]],tbl_Product[ProductID],tbl_Product[ListPrice])*tbl_OrderProduct[[#This Row],[Quantity]]</f>
        <v>34.99</v>
      </c>
      <c r="F1878">
        <f>_xlfn.XLOOKUP(tbl_OrderProduct[[#This Row],[OrderID]],tbl_Order[OrderID],tbl_Order[Order Year])</f>
        <v>2020</v>
      </c>
      <c r="G1878" t="str">
        <f>_xlfn.XLOOKUP(tbl_OrderProduct[[#This Row],[OrderID]],tbl_Order[OrderID],tbl_Order[Order Month Name])</f>
        <v>Jun</v>
      </c>
      <c r="H1878" t="str">
        <f>_xlfn.XLOOKUP(tbl_OrderProduct[[#This Row],[ProductID]],tbl_Product[ProductID],tbl_Product[ProductName])</f>
        <v>Root Cause Analysis</v>
      </c>
      <c r="I1878" t="str">
        <f>_xlfn.XLOOKUP(tbl_OrderProduct[[#This Row],[OrderID]],tbl_Order[OrderID],tbl_Order[CustomerID])</f>
        <v>CUST1224</v>
      </c>
    </row>
    <row r="1879" spans="1:9" x14ac:dyDescent="0.4">
      <c r="A1879" t="s">
        <v>933</v>
      </c>
      <c r="B1879" t="s">
        <v>140</v>
      </c>
      <c r="C1879" t="str">
        <f>_xlfn.XLOOKUP(tbl_OrderProduct[[#This Row],[ProductID]],tbl_Product[ProductID],tbl_Product[Category])</f>
        <v>Strategy</v>
      </c>
      <c r="D1879">
        <v>1</v>
      </c>
      <c r="E1879" s="3">
        <f>_xlfn.XLOOKUP(tbl_OrderProduct[[#This Row],[ProductID]],tbl_Product[ProductID],tbl_Product[ListPrice])*tbl_OrderProduct[[#This Row],[Quantity]]</f>
        <v>63.49</v>
      </c>
      <c r="F1879">
        <f>_xlfn.XLOOKUP(tbl_OrderProduct[[#This Row],[OrderID]],tbl_Order[OrderID],tbl_Order[Order Year])</f>
        <v>2020</v>
      </c>
      <c r="G1879" t="str">
        <f>_xlfn.XLOOKUP(tbl_OrderProduct[[#This Row],[OrderID]],tbl_Order[OrderID],tbl_Order[Order Month Name])</f>
        <v>Jun</v>
      </c>
      <c r="H1879" t="str">
        <f>_xlfn.XLOOKUP(tbl_OrderProduct[[#This Row],[ProductID]],tbl_Product[ProductID],tbl_Product[ProductName])</f>
        <v>The Castles of Mad King Lambda</v>
      </c>
      <c r="I1879" t="str">
        <f>_xlfn.XLOOKUP(tbl_OrderProduct[[#This Row],[OrderID]],tbl_Order[OrderID],tbl_Order[CustomerID])</f>
        <v>CUST0848</v>
      </c>
    </row>
    <row r="1880" spans="1:9" x14ac:dyDescent="0.4">
      <c r="A1880" t="s">
        <v>933</v>
      </c>
      <c r="B1880" t="s">
        <v>8</v>
      </c>
      <c r="C1880" t="str">
        <f>_xlfn.XLOOKUP(tbl_OrderProduct[[#This Row],[ProductID]],tbl_Product[ProductID],tbl_Product[Category])</f>
        <v>Adventure</v>
      </c>
      <c r="D1880">
        <v>1</v>
      </c>
      <c r="E1880" s="3">
        <f>_xlfn.XLOOKUP(tbl_OrderProduct[[#This Row],[ProductID]],tbl_Product[ProductID],tbl_Product[ListPrice])*tbl_OrderProduct[[#This Row],[Quantity]]</f>
        <v>54.5</v>
      </c>
      <c r="F1880">
        <f>_xlfn.XLOOKUP(tbl_OrderProduct[[#This Row],[OrderID]],tbl_Order[OrderID],tbl_Order[Order Year])</f>
        <v>2020</v>
      </c>
      <c r="G1880" t="str">
        <f>_xlfn.XLOOKUP(tbl_OrderProduct[[#This Row],[OrderID]],tbl_Order[OrderID],tbl_Order[Order Month Name])</f>
        <v>Jun</v>
      </c>
      <c r="H1880" t="str">
        <f>_xlfn.XLOOKUP(tbl_OrderProduct[[#This Row],[ProductID]],tbl_Product[ProductID],tbl_Product[ProductName])</f>
        <v>Spreadsheets &amp; Sidequests</v>
      </c>
      <c r="I1880" t="str">
        <f>_xlfn.XLOOKUP(tbl_OrderProduct[[#This Row],[OrderID]],tbl_Order[OrderID],tbl_Order[CustomerID])</f>
        <v>CUST0848</v>
      </c>
    </row>
    <row r="1881" spans="1:9" x14ac:dyDescent="0.4">
      <c r="A1881" t="s">
        <v>934</v>
      </c>
      <c r="B1881" t="s">
        <v>153</v>
      </c>
      <c r="C1881" t="str">
        <f>_xlfn.XLOOKUP(tbl_OrderProduct[[#This Row],[ProductID]],tbl_Product[ProductID],tbl_Product[Category])</f>
        <v>Strategy</v>
      </c>
      <c r="D1881">
        <v>1</v>
      </c>
      <c r="E1881" s="3">
        <f>_xlfn.XLOOKUP(tbl_OrderProduct[[#This Row],[ProductID]],tbl_Product[ProductID],tbl_Product[ListPrice])*tbl_OrderProduct[[#This Row],[Quantity]]</f>
        <v>37.950000000000003</v>
      </c>
      <c r="F1881">
        <f>_xlfn.XLOOKUP(tbl_OrderProduct[[#This Row],[OrderID]],tbl_Order[OrderID],tbl_Order[Order Year])</f>
        <v>2020</v>
      </c>
      <c r="G1881" t="str">
        <f>_xlfn.XLOOKUP(tbl_OrderProduct[[#This Row],[OrderID]],tbl_Order[OrderID],tbl_Order[Order Month Name])</f>
        <v>Jul</v>
      </c>
      <c r="H1881" t="str">
        <f>_xlfn.XLOOKUP(tbl_OrderProduct[[#This Row],[ProductID]],tbl_Product[ProductID],tbl_Product[ProductName])</f>
        <v>Sheetstorm</v>
      </c>
      <c r="I1881" t="str">
        <f>_xlfn.XLOOKUP(tbl_OrderProduct[[#This Row],[OrderID]],tbl_Order[OrderID],tbl_Order[CustomerID])</f>
        <v>CUST0065</v>
      </c>
    </row>
    <row r="1882" spans="1:9" x14ac:dyDescent="0.4">
      <c r="A1882" t="s">
        <v>934</v>
      </c>
      <c r="B1882" t="s">
        <v>157</v>
      </c>
      <c r="C1882" t="str">
        <f>_xlfn.XLOOKUP(tbl_OrderProduct[[#This Row],[ProductID]],tbl_Product[ProductID],tbl_Product[Category])</f>
        <v>Strategy</v>
      </c>
      <c r="D1882">
        <v>3</v>
      </c>
      <c r="E1882" s="3">
        <f>_xlfn.XLOOKUP(tbl_OrderProduct[[#This Row],[ProductID]],tbl_Product[ProductID],tbl_Product[ListPrice])*tbl_OrderProduct[[#This Row],[Quantity]]</f>
        <v>141</v>
      </c>
      <c r="F1882">
        <f>_xlfn.XLOOKUP(tbl_OrderProduct[[#This Row],[OrderID]],tbl_Order[OrderID],tbl_Order[Order Year])</f>
        <v>2020</v>
      </c>
      <c r="G1882" t="str">
        <f>_xlfn.XLOOKUP(tbl_OrderProduct[[#This Row],[OrderID]],tbl_Order[OrderID],tbl_Order[Order Month Name])</f>
        <v>Jul</v>
      </c>
      <c r="H1882" t="str">
        <f>_xlfn.XLOOKUP(tbl_OrderProduct[[#This Row],[ProductID]],tbl_Product[ProductID],tbl_Product[ProductName])</f>
        <v>A Dasboard Contrived</v>
      </c>
      <c r="I1882" t="str">
        <f>_xlfn.XLOOKUP(tbl_OrderProduct[[#This Row],[OrderID]],tbl_Order[OrderID],tbl_Order[CustomerID])</f>
        <v>CUST0065</v>
      </c>
    </row>
    <row r="1883" spans="1:9" x14ac:dyDescent="0.4">
      <c r="A1883" t="s">
        <v>934</v>
      </c>
      <c r="B1883" t="s">
        <v>150</v>
      </c>
      <c r="C1883" t="str">
        <f>_xlfn.XLOOKUP(tbl_OrderProduct[[#This Row],[ProductID]],tbl_Product[ProductID],tbl_Product[Category])</f>
        <v>Party</v>
      </c>
      <c r="D1883">
        <v>1</v>
      </c>
      <c r="E1883" s="3">
        <f>_xlfn.XLOOKUP(tbl_OrderProduct[[#This Row],[ProductID]],tbl_Product[ProductID],tbl_Product[ListPrice])*tbl_OrderProduct[[#This Row],[Quantity]]</f>
        <v>35</v>
      </c>
      <c r="F1883">
        <f>_xlfn.XLOOKUP(tbl_OrderProduct[[#This Row],[OrderID]],tbl_Order[OrderID],tbl_Order[Order Year])</f>
        <v>2020</v>
      </c>
      <c r="G1883" t="str">
        <f>_xlfn.XLOOKUP(tbl_OrderProduct[[#This Row],[OrderID]],tbl_Order[OrderID],tbl_Order[Order Month Name])</f>
        <v>Jul</v>
      </c>
      <c r="H1883" t="str">
        <f>_xlfn.XLOOKUP(tbl_OrderProduct[[#This Row],[ProductID]],tbl_Product[ProductID],tbl_Product[ProductName])</f>
        <v>Data: The Resistance</v>
      </c>
      <c r="I1883" t="str">
        <f>_xlfn.XLOOKUP(tbl_OrderProduct[[#This Row],[OrderID]],tbl_Order[OrderID],tbl_Order[CustomerID])</f>
        <v>CUST0065</v>
      </c>
    </row>
    <row r="1884" spans="1:9" x14ac:dyDescent="0.4">
      <c r="A1884" t="s">
        <v>934</v>
      </c>
      <c r="B1884" t="s">
        <v>8</v>
      </c>
      <c r="C1884" t="str">
        <f>_xlfn.XLOOKUP(tbl_OrderProduct[[#This Row],[ProductID]],tbl_Product[ProductID],tbl_Product[Category])</f>
        <v>Adventure</v>
      </c>
      <c r="D1884">
        <v>2</v>
      </c>
      <c r="E1884" s="3">
        <f>_xlfn.XLOOKUP(tbl_OrderProduct[[#This Row],[ProductID]],tbl_Product[ProductID],tbl_Product[ListPrice])*tbl_OrderProduct[[#This Row],[Quantity]]</f>
        <v>109</v>
      </c>
      <c r="F1884">
        <f>_xlfn.XLOOKUP(tbl_OrderProduct[[#This Row],[OrderID]],tbl_Order[OrderID],tbl_Order[Order Year])</f>
        <v>2020</v>
      </c>
      <c r="G1884" t="str">
        <f>_xlfn.XLOOKUP(tbl_OrderProduct[[#This Row],[OrderID]],tbl_Order[OrderID],tbl_Order[Order Month Name])</f>
        <v>Jul</v>
      </c>
      <c r="H1884" t="str">
        <f>_xlfn.XLOOKUP(tbl_OrderProduct[[#This Row],[ProductID]],tbl_Product[ProductID],tbl_Product[ProductName])</f>
        <v>Spreadsheets &amp; Sidequests</v>
      </c>
      <c r="I1884" t="str">
        <f>_xlfn.XLOOKUP(tbl_OrderProduct[[#This Row],[OrderID]],tbl_Order[OrderID],tbl_Order[CustomerID])</f>
        <v>CUST0065</v>
      </c>
    </row>
    <row r="1885" spans="1:9" x14ac:dyDescent="0.4">
      <c r="A1885" t="s">
        <v>934</v>
      </c>
      <c r="B1885" t="s">
        <v>154</v>
      </c>
      <c r="C1885" t="str">
        <f>_xlfn.XLOOKUP(tbl_OrderProduct[[#This Row],[ProductID]],tbl_Product[ProductID],tbl_Product[Category])</f>
        <v>Strategy</v>
      </c>
      <c r="D1885">
        <v>1</v>
      </c>
      <c r="E1885" s="3">
        <f>_xlfn.XLOOKUP(tbl_OrderProduct[[#This Row],[ProductID]],tbl_Product[ProductID],tbl_Product[ListPrice])*tbl_OrderProduct[[#This Row],[Quantity]]</f>
        <v>31</v>
      </c>
      <c r="F1885">
        <f>_xlfn.XLOOKUP(tbl_OrderProduct[[#This Row],[OrderID]],tbl_Order[OrderID],tbl_Order[Order Year])</f>
        <v>2020</v>
      </c>
      <c r="G1885" t="str">
        <f>_xlfn.XLOOKUP(tbl_OrderProduct[[#This Row],[OrderID]],tbl_Order[OrderID],tbl_Order[Order Month Name])</f>
        <v>Jul</v>
      </c>
      <c r="H1885" t="str">
        <f>_xlfn.XLOOKUP(tbl_OrderProduct[[#This Row],[ProductID]],tbl_Product[ProductID],tbl_Product[ProductName])</f>
        <v>Roll for Regression</v>
      </c>
      <c r="I1885" t="str">
        <f>_xlfn.XLOOKUP(tbl_OrderProduct[[#This Row],[OrderID]],tbl_Order[OrderID],tbl_Order[CustomerID])</f>
        <v>CUST0065</v>
      </c>
    </row>
    <row r="1886" spans="1:9" x14ac:dyDescent="0.4">
      <c r="A1886" t="s">
        <v>935</v>
      </c>
      <c r="B1886" t="s">
        <v>129</v>
      </c>
      <c r="C1886" t="str">
        <f>_xlfn.XLOOKUP(tbl_OrderProduct[[#This Row],[ProductID]],tbl_Product[ProductID],tbl_Product[Category])</f>
        <v>Party</v>
      </c>
      <c r="D1886">
        <v>1</v>
      </c>
      <c r="E1886" s="3">
        <f>_xlfn.XLOOKUP(tbl_OrderProduct[[#This Row],[ProductID]],tbl_Product[ProductID],tbl_Product[ListPrice])*tbl_OrderProduct[[#This Row],[Quantity]]</f>
        <v>49.49</v>
      </c>
      <c r="F1886">
        <f>_xlfn.XLOOKUP(tbl_OrderProduct[[#This Row],[OrderID]],tbl_Order[OrderID],tbl_Order[Order Year])</f>
        <v>2020</v>
      </c>
      <c r="G1886" t="str">
        <f>_xlfn.XLOOKUP(tbl_OrderProduct[[#This Row],[OrderID]],tbl_Order[OrderID],tbl_Order[Order Month Name])</f>
        <v>Jul</v>
      </c>
      <c r="H1886" t="str">
        <f>_xlfn.XLOOKUP(tbl_OrderProduct[[#This Row],[ProductID]],tbl_Product[ProductID],tbl_Product[ProductName])</f>
        <v>Fieldnames</v>
      </c>
      <c r="I1886" t="str">
        <f>_xlfn.XLOOKUP(tbl_OrderProduct[[#This Row],[OrderID]],tbl_Order[OrderID],tbl_Order[CustomerID])</f>
        <v>CUST0648</v>
      </c>
    </row>
    <row r="1887" spans="1:9" x14ac:dyDescent="0.4">
      <c r="A1887" t="s">
        <v>936</v>
      </c>
      <c r="B1887" t="s">
        <v>130</v>
      </c>
      <c r="C1887" t="str">
        <f>_xlfn.XLOOKUP(tbl_OrderProduct[[#This Row],[ProductID]],tbl_Product[ProductID],tbl_Product[Category])</f>
        <v>Strategy</v>
      </c>
      <c r="D1887">
        <v>1</v>
      </c>
      <c r="E1887" s="3">
        <f>_xlfn.XLOOKUP(tbl_OrderProduct[[#This Row],[ProductID]],tbl_Product[ProductID],tbl_Product[ListPrice])*tbl_OrderProduct[[#This Row],[Quantity]]</f>
        <v>15.5</v>
      </c>
      <c r="F1887">
        <f>_xlfn.XLOOKUP(tbl_OrderProduct[[#This Row],[OrderID]],tbl_Order[OrderID],tbl_Order[Order Year])</f>
        <v>2020</v>
      </c>
      <c r="G1887" t="str">
        <f>_xlfn.XLOOKUP(tbl_OrderProduct[[#This Row],[OrderID]],tbl_Order[OrderID],tbl_Order[Order Month Name])</f>
        <v>Jul</v>
      </c>
      <c r="H1887" t="str">
        <f>_xlfn.XLOOKUP(tbl_OrderProduct[[#This Row],[ProductID]],tbl_Product[ProductID],tbl_Product[ProductName])</f>
        <v>Brass: Budget</v>
      </c>
      <c r="I1887" t="str">
        <f>_xlfn.XLOOKUP(tbl_OrderProduct[[#This Row],[OrderID]],tbl_Order[OrderID],tbl_Order[CustomerID])</f>
        <v>CUST0345</v>
      </c>
    </row>
    <row r="1888" spans="1:9" x14ac:dyDescent="0.4">
      <c r="A1888" t="s">
        <v>936</v>
      </c>
      <c r="B1888" t="s">
        <v>143</v>
      </c>
      <c r="C1888" t="str">
        <f>_xlfn.XLOOKUP(tbl_OrderProduct[[#This Row],[ProductID]],tbl_Product[ProductID],tbl_Product[Category])</f>
        <v>Party</v>
      </c>
      <c r="D1888">
        <v>2</v>
      </c>
      <c r="E1888" s="3">
        <f>_xlfn.XLOOKUP(tbl_OrderProduct[[#This Row],[ProductID]],tbl_Product[ProductID],tbl_Product[ListPrice])*tbl_OrderProduct[[#This Row],[Quantity]]</f>
        <v>43.9</v>
      </c>
      <c r="F1888">
        <f>_xlfn.XLOOKUP(tbl_OrderProduct[[#This Row],[OrderID]],tbl_Order[OrderID],tbl_Order[Order Year])</f>
        <v>2020</v>
      </c>
      <c r="G1888" t="str">
        <f>_xlfn.XLOOKUP(tbl_OrderProduct[[#This Row],[OrderID]],tbl_Order[OrderID],tbl_Order[Order Month Name])</f>
        <v>Jul</v>
      </c>
      <c r="H1888" t="str">
        <f>_xlfn.XLOOKUP(tbl_OrderProduct[[#This Row],[ProductID]],tbl_Product[ProductID],tbl_Product[ProductName])</f>
        <v>Sheets of Nottingham</v>
      </c>
      <c r="I1888" t="str">
        <f>_xlfn.XLOOKUP(tbl_OrderProduct[[#This Row],[OrderID]],tbl_Order[OrderID],tbl_Order[CustomerID])</f>
        <v>CUST0345</v>
      </c>
    </row>
    <row r="1889" spans="1:9" x14ac:dyDescent="0.4">
      <c r="A1889" t="s">
        <v>936</v>
      </c>
      <c r="B1889" t="s">
        <v>8</v>
      </c>
      <c r="C1889" t="str">
        <f>_xlfn.XLOOKUP(tbl_OrderProduct[[#This Row],[ProductID]],tbl_Product[ProductID],tbl_Product[Category])</f>
        <v>Adventure</v>
      </c>
      <c r="D1889">
        <v>1</v>
      </c>
      <c r="E1889" s="3">
        <f>_xlfn.XLOOKUP(tbl_OrderProduct[[#This Row],[ProductID]],tbl_Product[ProductID],tbl_Product[ListPrice])*tbl_OrderProduct[[#This Row],[Quantity]]</f>
        <v>54.5</v>
      </c>
      <c r="F1889">
        <f>_xlfn.XLOOKUP(tbl_OrderProduct[[#This Row],[OrderID]],tbl_Order[OrderID],tbl_Order[Order Year])</f>
        <v>2020</v>
      </c>
      <c r="G1889" t="str">
        <f>_xlfn.XLOOKUP(tbl_OrderProduct[[#This Row],[OrderID]],tbl_Order[OrderID],tbl_Order[Order Month Name])</f>
        <v>Jul</v>
      </c>
      <c r="H1889" t="str">
        <f>_xlfn.XLOOKUP(tbl_OrderProduct[[#This Row],[ProductID]],tbl_Product[ProductID],tbl_Product[ProductName])</f>
        <v>Spreadsheets &amp; Sidequests</v>
      </c>
      <c r="I1889" t="str">
        <f>_xlfn.XLOOKUP(tbl_OrderProduct[[#This Row],[OrderID]],tbl_Order[OrderID],tbl_Order[CustomerID])</f>
        <v>CUST0345</v>
      </c>
    </row>
    <row r="1890" spans="1:9" x14ac:dyDescent="0.4">
      <c r="A1890" t="s">
        <v>936</v>
      </c>
      <c r="B1890" t="s">
        <v>151</v>
      </c>
      <c r="C1890" t="str">
        <f>_xlfn.XLOOKUP(tbl_OrderProduct[[#This Row],[ProductID]],tbl_Product[ProductID],tbl_Product[Category])</f>
        <v>Adventure</v>
      </c>
      <c r="D1890">
        <v>2</v>
      </c>
      <c r="E1890" s="3">
        <f>_xlfn.XLOOKUP(tbl_OrderProduct[[#This Row],[ProductID]],tbl_Product[ProductID],tbl_Product[ListPrice])*tbl_OrderProduct[[#This Row],[Quantity]]</f>
        <v>121.9</v>
      </c>
      <c r="F1890">
        <f>_xlfn.XLOOKUP(tbl_OrderProduct[[#This Row],[OrderID]],tbl_Order[OrderID],tbl_Order[Order Year])</f>
        <v>2020</v>
      </c>
      <c r="G1890" t="str">
        <f>_xlfn.XLOOKUP(tbl_OrderProduct[[#This Row],[OrderID]],tbl_Order[OrderID],tbl_Order[Order Month Name])</f>
        <v>Jul</v>
      </c>
      <c r="H1890" t="str">
        <f>_xlfn.XLOOKUP(tbl_OrderProduct[[#This Row],[ProductID]],tbl_Product[ProductID],tbl_Product[ProductName])</f>
        <v>Unmatched: Analyst's Edition</v>
      </c>
      <c r="I1890" t="str">
        <f>_xlfn.XLOOKUP(tbl_OrderProduct[[#This Row],[OrderID]],tbl_Order[OrderID],tbl_Order[CustomerID])</f>
        <v>CUST0345</v>
      </c>
    </row>
    <row r="1891" spans="1:9" x14ac:dyDescent="0.4">
      <c r="A1891" t="s">
        <v>936</v>
      </c>
      <c r="B1891" t="s">
        <v>132</v>
      </c>
      <c r="C1891" t="str">
        <f>_xlfn.XLOOKUP(tbl_OrderProduct[[#This Row],[ProductID]],tbl_Product[ProductID],tbl_Product[Category])</f>
        <v>Strategy</v>
      </c>
      <c r="D1891">
        <v>1</v>
      </c>
      <c r="E1891" s="3">
        <f>_xlfn.XLOOKUP(tbl_OrderProduct[[#This Row],[ProductID]],tbl_Product[ProductID],tbl_Product[ListPrice])*tbl_OrderProduct[[#This Row],[Quantity]]</f>
        <v>16.5</v>
      </c>
      <c r="F1891">
        <f>_xlfn.XLOOKUP(tbl_OrderProduct[[#This Row],[OrderID]],tbl_Order[OrderID],tbl_Order[Order Year])</f>
        <v>2020</v>
      </c>
      <c r="G1891" t="str">
        <f>_xlfn.XLOOKUP(tbl_OrderProduct[[#This Row],[OrderID]],tbl_Order[OrderID],tbl_Order[Order Month Name])</f>
        <v>Jul</v>
      </c>
      <c r="H1891" t="str">
        <f>_xlfn.XLOOKUP(tbl_OrderProduct[[#This Row],[ProductID]],tbl_Product[ProductID],tbl_Product[ProductName])</f>
        <v>Pax Excel</v>
      </c>
      <c r="I1891" t="str">
        <f>_xlfn.XLOOKUP(tbl_OrderProduct[[#This Row],[OrderID]],tbl_Order[OrderID],tbl_Order[CustomerID])</f>
        <v>CUST0345</v>
      </c>
    </row>
    <row r="1892" spans="1:9" x14ac:dyDescent="0.4">
      <c r="A1892" t="s">
        <v>936</v>
      </c>
      <c r="B1892" t="s">
        <v>154</v>
      </c>
      <c r="C1892" t="str">
        <f>_xlfn.XLOOKUP(tbl_OrderProduct[[#This Row],[ProductID]],tbl_Product[ProductID],tbl_Product[Category])</f>
        <v>Strategy</v>
      </c>
      <c r="D1892">
        <v>1</v>
      </c>
      <c r="E1892" s="3">
        <f>_xlfn.XLOOKUP(tbl_OrderProduct[[#This Row],[ProductID]],tbl_Product[ProductID],tbl_Product[ListPrice])*tbl_OrderProduct[[#This Row],[Quantity]]</f>
        <v>31</v>
      </c>
      <c r="F1892">
        <f>_xlfn.XLOOKUP(tbl_OrderProduct[[#This Row],[OrderID]],tbl_Order[OrderID],tbl_Order[Order Year])</f>
        <v>2020</v>
      </c>
      <c r="G1892" t="str">
        <f>_xlfn.XLOOKUP(tbl_OrderProduct[[#This Row],[OrderID]],tbl_Order[OrderID],tbl_Order[Order Month Name])</f>
        <v>Jul</v>
      </c>
      <c r="H1892" t="str">
        <f>_xlfn.XLOOKUP(tbl_OrderProduct[[#This Row],[ProductID]],tbl_Product[ProductID],tbl_Product[ProductName])</f>
        <v>Roll for Regression</v>
      </c>
      <c r="I1892" t="str">
        <f>_xlfn.XLOOKUP(tbl_OrderProduct[[#This Row],[OrderID]],tbl_Order[OrderID],tbl_Order[CustomerID])</f>
        <v>CUST0345</v>
      </c>
    </row>
    <row r="1893" spans="1:9" x14ac:dyDescent="0.4">
      <c r="A1893" t="s">
        <v>937</v>
      </c>
      <c r="B1893" t="s">
        <v>143</v>
      </c>
      <c r="C1893" t="str">
        <f>_xlfn.XLOOKUP(tbl_OrderProduct[[#This Row],[ProductID]],tbl_Product[ProductID],tbl_Product[Category])</f>
        <v>Party</v>
      </c>
      <c r="D1893">
        <v>1</v>
      </c>
      <c r="E1893" s="3">
        <f>_xlfn.XLOOKUP(tbl_OrderProduct[[#This Row],[ProductID]],tbl_Product[ProductID],tbl_Product[ListPrice])*tbl_OrderProduct[[#This Row],[Quantity]]</f>
        <v>21.95</v>
      </c>
      <c r="F1893">
        <f>_xlfn.XLOOKUP(tbl_OrderProduct[[#This Row],[OrderID]],tbl_Order[OrderID],tbl_Order[Order Year])</f>
        <v>2020</v>
      </c>
      <c r="G1893" t="str">
        <f>_xlfn.XLOOKUP(tbl_OrderProduct[[#This Row],[OrderID]],tbl_Order[OrderID],tbl_Order[Order Month Name])</f>
        <v>Jul</v>
      </c>
      <c r="H1893" t="str">
        <f>_xlfn.XLOOKUP(tbl_OrderProduct[[#This Row],[ProductID]],tbl_Product[ProductID],tbl_Product[ProductName])</f>
        <v>Sheets of Nottingham</v>
      </c>
      <c r="I1893" t="str">
        <f>_xlfn.XLOOKUP(tbl_OrderProduct[[#This Row],[OrderID]],tbl_Order[OrderID],tbl_Order[CustomerID])</f>
        <v>CUST0701</v>
      </c>
    </row>
    <row r="1894" spans="1:9" x14ac:dyDescent="0.4">
      <c r="A1894" t="s">
        <v>937</v>
      </c>
      <c r="B1894" t="s">
        <v>2</v>
      </c>
      <c r="C1894" t="str">
        <f>_xlfn.XLOOKUP(tbl_OrderProduct[[#This Row],[ProductID]],tbl_Product[ProductID],tbl_Product[Category])</f>
        <v>Strategy</v>
      </c>
      <c r="D1894">
        <v>1</v>
      </c>
      <c r="E1894" s="3">
        <f>_xlfn.XLOOKUP(tbl_OrderProduct[[#This Row],[ProductID]],tbl_Product[ProductID],tbl_Product[ListPrice])*tbl_OrderProduct[[#This Row],[Quantity]]</f>
        <v>12.95</v>
      </c>
      <c r="F1894">
        <f>_xlfn.XLOOKUP(tbl_OrderProduct[[#This Row],[OrderID]],tbl_Order[OrderID],tbl_Order[Order Year])</f>
        <v>2020</v>
      </c>
      <c r="G1894" t="str">
        <f>_xlfn.XLOOKUP(tbl_OrderProduct[[#This Row],[OrderID]],tbl_Order[OrderID],tbl_Order[Order Month Name])</f>
        <v>Jul</v>
      </c>
      <c r="H1894" t="str">
        <f>_xlfn.XLOOKUP(tbl_OrderProduct[[#This Row],[ProductID]],tbl_Product[ProductID],tbl_Product[ProductName])</f>
        <v>DAX Machina</v>
      </c>
      <c r="I1894" t="str">
        <f>_xlfn.XLOOKUP(tbl_OrderProduct[[#This Row],[OrderID]],tbl_Order[OrderID],tbl_Order[CustomerID])</f>
        <v>CUST0701</v>
      </c>
    </row>
    <row r="1895" spans="1:9" x14ac:dyDescent="0.4">
      <c r="A1895" t="s">
        <v>937</v>
      </c>
      <c r="B1895" t="s">
        <v>148</v>
      </c>
      <c r="C1895" t="str">
        <f>_xlfn.XLOOKUP(tbl_OrderProduct[[#This Row],[ProductID]],tbl_Product[ProductID],tbl_Product[Category])</f>
        <v>Strategy</v>
      </c>
      <c r="D1895">
        <v>1</v>
      </c>
      <c r="E1895" s="3">
        <f>_xlfn.XLOOKUP(tbl_OrderProduct[[#This Row],[ProductID]],tbl_Product[ProductID],tbl_Product[ListPrice])*tbl_OrderProduct[[#This Row],[Quantity]]</f>
        <v>20.49</v>
      </c>
      <c r="F1895">
        <f>_xlfn.XLOOKUP(tbl_OrderProduct[[#This Row],[OrderID]],tbl_Order[OrderID],tbl_Order[Order Year])</f>
        <v>2020</v>
      </c>
      <c r="G1895" t="str">
        <f>_xlfn.XLOOKUP(tbl_OrderProduct[[#This Row],[OrderID]],tbl_Order[OrderID],tbl_Order[Order Month Name])</f>
        <v>Jul</v>
      </c>
      <c r="H1895" t="str">
        <f>_xlfn.XLOOKUP(tbl_OrderProduct[[#This Row],[ProductID]],tbl_Product[ProductID],tbl_Product[ProductName])</f>
        <v>Cashflow Cascadia</v>
      </c>
      <c r="I1895" t="str">
        <f>_xlfn.XLOOKUP(tbl_OrderProduct[[#This Row],[OrderID]],tbl_Order[OrderID],tbl_Order[CustomerID])</f>
        <v>CUST0701</v>
      </c>
    </row>
    <row r="1896" spans="1:9" x14ac:dyDescent="0.4">
      <c r="A1896" t="s">
        <v>938</v>
      </c>
      <c r="B1896" t="s">
        <v>3</v>
      </c>
      <c r="C1896" t="str">
        <f>_xlfn.XLOOKUP(tbl_OrderProduct[[#This Row],[ProductID]],tbl_Product[ProductID],tbl_Product[Category])</f>
        <v>Co-op</v>
      </c>
      <c r="D1896">
        <v>1</v>
      </c>
      <c r="E1896" s="3">
        <f>_xlfn.XLOOKUP(tbl_OrderProduct[[#This Row],[ProductID]],tbl_Product[ProductID],tbl_Product[ListPrice])*tbl_OrderProduct[[#This Row],[Quantity]]</f>
        <v>34.950000000000003</v>
      </c>
      <c r="F1896">
        <f>_xlfn.XLOOKUP(tbl_OrderProduct[[#This Row],[OrderID]],tbl_Order[OrderID],tbl_Order[Order Year])</f>
        <v>2020</v>
      </c>
      <c r="G1896" t="str">
        <f>_xlfn.XLOOKUP(tbl_OrderProduct[[#This Row],[OrderID]],tbl_Order[OrderID],tbl_Order[Order Month Name])</f>
        <v>Jul</v>
      </c>
      <c r="H1896" t="str">
        <f>_xlfn.XLOOKUP(tbl_OrderProduct[[#This Row],[ProductID]],tbl_Product[ProductID],tbl_Product[ProductName])</f>
        <v>Pivot Panic!</v>
      </c>
      <c r="I1896" t="str">
        <f>_xlfn.XLOOKUP(tbl_OrderProduct[[#This Row],[OrderID]],tbl_Order[OrderID],tbl_Order[CustomerID])</f>
        <v>CUST0484</v>
      </c>
    </row>
    <row r="1897" spans="1:9" x14ac:dyDescent="0.4">
      <c r="A1897" t="s">
        <v>939</v>
      </c>
      <c r="B1897" t="s">
        <v>164</v>
      </c>
      <c r="C1897" t="str">
        <f>_xlfn.XLOOKUP(tbl_OrderProduct[[#This Row],[ProductID]],tbl_Product[ProductID],tbl_Product[Category])</f>
        <v>Strategy</v>
      </c>
      <c r="D1897">
        <v>1</v>
      </c>
      <c r="E1897" s="3">
        <f>_xlfn.XLOOKUP(tbl_OrderProduct[[#This Row],[ProductID]],tbl_Product[ProductID],tbl_Product[ListPrice])*tbl_OrderProduct[[#This Row],[Quantity]]</f>
        <v>29</v>
      </c>
      <c r="F1897">
        <f>_xlfn.XLOOKUP(tbl_OrderProduct[[#This Row],[OrderID]],tbl_Order[OrderID],tbl_Order[Order Year])</f>
        <v>2020</v>
      </c>
      <c r="G1897" t="str">
        <f>_xlfn.XLOOKUP(tbl_OrderProduct[[#This Row],[OrderID]],tbl_Order[OrderID],tbl_Order[Order Month Name])</f>
        <v>Jul</v>
      </c>
      <c r="H1897" t="str">
        <f>_xlfn.XLOOKUP(tbl_OrderProduct[[#This Row],[ProductID]],tbl_Product[ProductID],tbl_Product[ProductName])</f>
        <v>Great Western Lookup</v>
      </c>
      <c r="I1897" t="str">
        <f>_xlfn.XLOOKUP(tbl_OrderProduct[[#This Row],[OrderID]],tbl_Order[OrderID],tbl_Order[CustomerID])</f>
        <v>CUST1252</v>
      </c>
    </row>
    <row r="1898" spans="1:9" x14ac:dyDescent="0.4">
      <c r="A1898" t="s">
        <v>939</v>
      </c>
      <c r="B1898" t="s">
        <v>140</v>
      </c>
      <c r="C1898" t="str">
        <f>_xlfn.XLOOKUP(tbl_OrderProduct[[#This Row],[ProductID]],tbl_Product[ProductID],tbl_Product[Category])</f>
        <v>Strategy</v>
      </c>
      <c r="D1898">
        <v>1</v>
      </c>
      <c r="E1898" s="3">
        <f>_xlfn.XLOOKUP(tbl_OrderProduct[[#This Row],[ProductID]],tbl_Product[ProductID],tbl_Product[ListPrice])*tbl_OrderProduct[[#This Row],[Quantity]]</f>
        <v>63.49</v>
      </c>
      <c r="F1898">
        <f>_xlfn.XLOOKUP(tbl_OrderProduct[[#This Row],[OrderID]],tbl_Order[OrderID],tbl_Order[Order Year])</f>
        <v>2020</v>
      </c>
      <c r="G1898" t="str">
        <f>_xlfn.XLOOKUP(tbl_OrderProduct[[#This Row],[OrderID]],tbl_Order[OrderID],tbl_Order[Order Month Name])</f>
        <v>Jul</v>
      </c>
      <c r="H1898" t="str">
        <f>_xlfn.XLOOKUP(tbl_OrderProduct[[#This Row],[ProductID]],tbl_Product[ProductID],tbl_Product[ProductName])</f>
        <v>The Castles of Mad King Lambda</v>
      </c>
      <c r="I1898" t="str">
        <f>_xlfn.XLOOKUP(tbl_OrderProduct[[#This Row],[OrderID]],tbl_Order[OrderID],tbl_Order[CustomerID])</f>
        <v>CUST1252</v>
      </c>
    </row>
    <row r="1899" spans="1:9" x14ac:dyDescent="0.4">
      <c r="A1899" t="s">
        <v>939</v>
      </c>
      <c r="B1899" t="s">
        <v>142</v>
      </c>
      <c r="C1899" t="str">
        <f>_xlfn.XLOOKUP(tbl_OrderProduct[[#This Row],[ProductID]],tbl_Product[ProductID],tbl_Product[Category])</f>
        <v>Classic</v>
      </c>
      <c r="D1899">
        <v>1</v>
      </c>
      <c r="E1899" s="3">
        <f>_xlfn.XLOOKUP(tbl_OrderProduct[[#This Row],[ProductID]],tbl_Product[ProductID],tbl_Product[ListPrice])*tbl_OrderProduct[[#This Row],[Quantity]]</f>
        <v>49.49</v>
      </c>
      <c r="F1899">
        <f>_xlfn.XLOOKUP(tbl_OrderProduct[[#This Row],[OrderID]],tbl_Order[OrderID],tbl_Order[Order Year])</f>
        <v>2020</v>
      </c>
      <c r="G1899" t="str">
        <f>_xlfn.XLOOKUP(tbl_OrderProduct[[#This Row],[OrderID]],tbl_Order[OrderID],tbl_Order[Order Month Name])</f>
        <v>Jul</v>
      </c>
      <c r="H1899" t="str">
        <f>_xlfn.XLOOKUP(tbl_OrderProduct[[#This Row],[ProductID]],tbl_Product[ProductID],tbl_Product[ProductName])</f>
        <v>Don't Wake the Stakeholders</v>
      </c>
      <c r="I1899" t="str">
        <f>_xlfn.XLOOKUP(tbl_OrderProduct[[#This Row],[OrderID]],tbl_Order[OrderID],tbl_Order[CustomerID])</f>
        <v>CUST1252</v>
      </c>
    </row>
    <row r="1900" spans="1:9" x14ac:dyDescent="0.4">
      <c r="A1900" t="s">
        <v>940</v>
      </c>
      <c r="B1900" t="s">
        <v>5</v>
      </c>
      <c r="C1900" t="str">
        <f>_xlfn.XLOOKUP(tbl_OrderProduct[[#This Row],[ProductID]],tbl_Product[ProductID],tbl_Product[Category])</f>
        <v>Strategy</v>
      </c>
      <c r="D1900">
        <v>2</v>
      </c>
      <c r="E1900" s="3">
        <f>_xlfn.XLOOKUP(tbl_OrderProduct[[#This Row],[ProductID]],tbl_Product[ProductID],tbl_Product[ListPrice])*tbl_OrderProduct[[#This Row],[Quantity]]</f>
        <v>99.9</v>
      </c>
      <c r="F1900">
        <f>_xlfn.XLOOKUP(tbl_OrderProduct[[#This Row],[OrderID]],tbl_Order[OrderID],tbl_Order[Order Year])</f>
        <v>2020</v>
      </c>
      <c r="G1900" t="str">
        <f>_xlfn.XLOOKUP(tbl_OrderProduct[[#This Row],[OrderID]],tbl_Order[OrderID],tbl_Order[Order Month Name])</f>
        <v>Jul</v>
      </c>
      <c r="H1900" t="str">
        <f>_xlfn.XLOOKUP(tbl_OrderProduct[[#This Row],[ProductID]],tbl_Product[ProductID],tbl_Product[ProductName])</f>
        <v>Power B.I. the Board Game</v>
      </c>
      <c r="I1900" t="str">
        <f>_xlfn.XLOOKUP(tbl_OrderProduct[[#This Row],[OrderID]],tbl_Order[OrderID],tbl_Order[CustomerID])</f>
        <v>CUST0295</v>
      </c>
    </row>
    <row r="1901" spans="1:9" x14ac:dyDescent="0.4">
      <c r="A1901" t="s">
        <v>940</v>
      </c>
      <c r="B1901" t="s">
        <v>144</v>
      </c>
      <c r="C1901" t="str">
        <f>_xlfn.XLOOKUP(tbl_OrderProduct[[#This Row],[ProductID]],tbl_Product[ProductID],tbl_Product[Category])</f>
        <v>Strategy</v>
      </c>
      <c r="D1901">
        <v>1</v>
      </c>
      <c r="E1901" s="3">
        <f>_xlfn.XLOOKUP(tbl_OrderProduct[[#This Row],[ProductID]],tbl_Product[ProductID],tbl_Product[ListPrice])*tbl_OrderProduct[[#This Row],[Quantity]]</f>
        <v>64.95</v>
      </c>
      <c r="F1901">
        <f>_xlfn.XLOOKUP(tbl_OrderProduct[[#This Row],[OrderID]],tbl_Order[OrderID],tbl_Order[Order Year])</f>
        <v>2020</v>
      </c>
      <c r="G1901" t="str">
        <f>_xlfn.XLOOKUP(tbl_OrderProduct[[#This Row],[OrderID]],tbl_Order[OrderID],tbl_Order[Order Month Name])</f>
        <v>Jul</v>
      </c>
      <c r="H1901" t="str">
        <f>_xlfn.XLOOKUP(tbl_OrderProduct[[#This Row],[ProductID]],tbl_Product[ProductID],tbl_Product[ProductName])</f>
        <v>Between Two Spreadsheets</v>
      </c>
      <c r="I1901" t="str">
        <f>_xlfn.XLOOKUP(tbl_OrderProduct[[#This Row],[OrderID]],tbl_Order[OrderID],tbl_Order[CustomerID])</f>
        <v>CUST0295</v>
      </c>
    </row>
    <row r="1902" spans="1:9" x14ac:dyDescent="0.4">
      <c r="A1902" t="s">
        <v>940</v>
      </c>
      <c r="B1902" t="s">
        <v>147</v>
      </c>
      <c r="C1902" t="str">
        <f>_xlfn.XLOOKUP(tbl_OrderProduct[[#This Row],[ProductID]],tbl_Product[ProductID],tbl_Product[Category])</f>
        <v>Classic</v>
      </c>
      <c r="D1902">
        <v>2</v>
      </c>
      <c r="E1902" s="3">
        <f>_xlfn.XLOOKUP(tbl_OrderProduct[[#This Row],[ProductID]],tbl_Product[ProductID],tbl_Product[ListPrice])*tbl_OrderProduct[[#This Row],[Quantity]]</f>
        <v>81.900000000000006</v>
      </c>
      <c r="F1902">
        <f>_xlfn.XLOOKUP(tbl_OrderProduct[[#This Row],[OrderID]],tbl_Order[OrderID],tbl_Order[Order Year])</f>
        <v>2020</v>
      </c>
      <c r="G1902" t="str">
        <f>_xlfn.XLOOKUP(tbl_OrderProduct[[#This Row],[OrderID]],tbl_Order[OrderID],tbl_Order[Order Month Name])</f>
        <v>Jul</v>
      </c>
      <c r="H1902" t="str">
        <f>_xlfn.XLOOKUP(tbl_OrderProduct[[#This Row],[ProductID]],tbl_Product[ProductID],tbl_Product[ProductName])</f>
        <v>Formula Scrabble</v>
      </c>
      <c r="I1902" t="str">
        <f>_xlfn.XLOOKUP(tbl_OrderProduct[[#This Row],[OrderID]],tbl_Order[OrderID],tbl_Order[CustomerID])</f>
        <v>CUST0295</v>
      </c>
    </row>
    <row r="1903" spans="1:9" x14ac:dyDescent="0.4">
      <c r="A1903" t="s">
        <v>940</v>
      </c>
      <c r="B1903" t="s">
        <v>151</v>
      </c>
      <c r="C1903" t="str">
        <f>_xlfn.XLOOKUP(tbl_OrderProduct[[#This Row],[ProductID]],tbl_Product[ProductID],tbl_Product[Category])</f>
        <v>Adventure</v>
      </c>
      <c r="D1903">
        <v>1</v>
      </c>
      <c r="E1903" s="3">
        <f>_xlfn.XLOOKUP(tbl_OrderProduct[[#This Row],[ProductID]],tbl_Product[ProductID],tbl_Product[ListPrice])*tbl_OrderProduct[[#This Row],[Quantity]]</f>
        <v>60.95</v>
      </c>
      <c r="F1903">
        <f>_xlfn.XLOOKUP(tbl_OrderProduct[[#This Row],[OrderID]],tbl_Order[OrderID],tbl_Order[Order Year])</f>
        <v>2020</v>
      </c>
      <c r="G1903" t="str">
        <f>_xlfn.XLOOKUP(tbl_OrderProduct[[#This Row],[OrderID]],tbl_Order[OrderID],tbl_Order[Order Month Name])</f>
        <v>Jul</v>
      </c>
      <c r="H1903" t="str">
        <f>_xlfn.XLOOKUP(tbl_OrderProduct[[#This Row],[ProductID]],tbl_Product[ProductID],tbl_Product[ProductName])</f>
        <v>Unmatched: Analyst's Edition</v>
      </c>
      <c r="I1903" t="str">
        <f>_xlfn.XLOOKUP(tbl_OrderProduct[[#This Row],[OrderID]],tbl_Order[OrderID],tbl_Order[CustomerID])</f>
        <v>CUST0295</v>
      </c>
    </row>
    <row r="1904" spans="1:9" x14ac:dyDescent="0.4">
      <c r="A1904" t="s">
        <v>941</v>
      </c>
      <c r="B1904" t="s">
        <v>154</v>
      </c>
      <c r="C1904" t="str">
        <f>_xlfn.XLOOKUP(tbl_OrderProduct[[#This Row],[ProductID]],tbl_Product[ProductID],tbl_Product[Category])</f>
        <v>Strategy</v>
      </c>
      <c r="D1904">
        <v>3</v>
      </c>
      <c r="E1904" s="3">
        <f>_xlfn.XLOOKUP(tbl_OrderProduct[[#This Row],[ProductID]],tbl_Product[ProductID],tbl_Product[ListPrice])*tbl_OrderProduct[[#This Row],[Quantity]]</f>
        <v>93</v>
      </c>
      <c r="F1904">
        <f>_xlfn.XLOOKUP(tbl_OrderProduct[[#This Row],[OrderID]],tbl_Order[OrderID],tbl_Order[Order Year])</f>
        <v>2020</v>
      </c>
      <c r="G1904" t="str">
        <f>_xlfn.XLOOKUP(tbl_OrderProduct[[#This Row],[OrderID]],tbl_Order[OrderID],tbl_Order[Order Month Name])</f>
        <v>Jul</v>
      </c>
      <c r="H1904" t="str">
        <f>_xlfn.XLOOKUP(tbl_OrderProduct[[#This Row],[ProductID]],tbl_Product[ProductID],tbl_Product[ProductName])</f>
        <v>Roll for Regression</v>
      </c>
      <c r="I1904" t="str">
        <f>_xlfn.XLOOKUP(tbl_OrderProduct[[#This Row],[OrderID]],tbl_Order[OrderID],tbl_Order[CustomerID])</f>
        <v>CUST0397</v>
      </c>
    </row>
    <row r="1905" spans="1:9" x14ac:dyDescent="0.4">
      <c r="A1905" t="s">
        <v>942</v>
      </c>
      <c r="B1905" t="s">
        <v>129</v>
      </c>
      <c r="C1905" t="str">
        <f>_xlfn.XLOOKUP(tbl_OrderProduct[[#This Row],[ProductID]],tbl_Product[ProductID],tbl_Product[Category])</f>
        <v>Party</v>
      </c>
      <c r="D1905">
        <v>1</v>
      </c>
      <c r="E1905" s="3">
        <f>_xlfn.XLOOKUP(tbl_OrderProduct[[#This Row],[ProductID]],tbl_Product[ProductID],tbl_Product[ListPrice])*tbl_OrderProduct[[#This Row],[Quantity]]</f>
        <v>49.49</v>
      </c>
      <c r="F1905">
        <f>_xlfn.XLOOKUP(tbl_OrderProduct[[#This Row],[OrderID]],tbl_Order[OrderID],tbl_Order[Order Year])</f>
        <v>2020</v>
      </c>
      <c r="G1905" t="str">
        <f>_xlfn.XLOOKUP(tbl_OrderProduct[[#This Row],[OrderID]],tbl_Order[OrderID],tbl_Order[Order Month Name])</f>
        <v>Jul</v>
      </c>
      <c r="H1905" t="str">
        <f>_xlfn.XLOOKUP(tbl_OrderProduct[[#This Row],[ProductID]],tbl_Product[ProductID],tbl_Product[ProductName])</f>
        <v>Fieldnames</v>
      </c>
      <c r="I1905" t="str">
        <f>_xlfn.XLOOKUP(tbl_OrderProduct[[#This Row],[OrderID]],tbl_Order[OrderID],tbl_Order[CustomerID])</f>
        <v>CUST0400</v>
      </c>
    </row>
    <row r="1906" spans="1:9" x14ac:dyDescent="0.4">
      <c r="A1906" t="s">
        <v>942</v>
      </c>
      <c r="B1906" t="s">
        <v>4</v>
      </c>
      <c r="C1906" t="str">
        <f>_xlfn.XLOOKUP(tbl_OrderProduct[[#This Row],[ProductID]],tbl_Product[ProductID],tbl_Product[Category])</f>
        <v>Strategy</v>
      </c>
      <c r="D1906">
        <v>1</v>
      </c>
      <c r="E1906" s="3">
        <f>_xlfn.XLOOKUP(tbl_OrderProduct[[#This Row],[ProductID]],tbl_Product[ProductID],tbl_Product[ListPrice])*tbl_OrderProduct[[#This Row],[Quantity]]</f>
        <v>34.99</v>
      </c>
      <c r="F1906">
        <f>_xlfn.XLOOKUP(tbl_OrderProduct[[#This Row],[OrderID]],tbl_Order[OrderID],tbl_Order[Order Year])</f>
        <v>2020</v>
      </c>
      <c r="G1906" t="str">
        <f>_xlfn.XLOOKUP(tbl_OrderProduct[[#This Row],[OrderID]],tbl_Order[OrderID],tbl_Order[Order Month Name])</f>
        <v>Jul</v>
      </c>
      <c r="H1906" t="str">
        <f>_xlfn.XLOOKUP(tbl_OrderProduct[[#This Row],[ProductID]],tbl_Product[ProductID],tbl_Product[ProductName])</f>
        <v>Root Cause Analysis</v>
      </c>
      <c r="I1906" t="str">
        <f>_xlfn.XLOOKUP(tbl_OrderProduct[[#This Row],[OrderID]],tbl_Order[OrderID],tbl_Order[CustomerID])</f>
        <v>CUST0400</v>
      </c>
    </row>
    <row r="1907" spans="1:9" x14ac:dyDescent="0.4">
      <c r="A1907" t="s">
        <v>943</v>
      </c>
      <c r="B1907" t="s">
        <v>139</v>
      </c>
      <c r="C1907" t="str">
        <f>_xlfn.XLOOKUP(tbl_OrderProduct[[#This Row],[ProductID]],tbl_Product[ProductID],tbl_Product[Category])</f>
        <v>Strategy</v>
      </c>
      <c r="D1907">
        <v>2</v>
      </c>
      <c r="E1907" s="3">
        <f>_xlfn.XLOOKUP(tbl_OrderProduct[[#This Row],[ProductID]],tbl_Product[ProductID],tbl_Product[ListPrice])*tbl_OrderProduct[[#This Row],[Quantity]]</f>
        <v>109.98</v>
      </c>
      <c r="F1907">
        <f>_xlfn.XLOOKUP(tbl_OrderProduct[[#This Row],[OrderID]],tbl_Order[OrderID],tbl_Order[Order Year])</f>
        <v>2020</v>
      </c>
      <c r="G1907" t="str">
        <f>_xlfn.XLOOKUP(tbl_OrderProduct[[#This Row],[OrderID]],tbl_Order[OrderID],tbl_Order[Order Month Name])</f>
        <v>Jul</v>
      </c>
      <c r="H1907" t="str">
        <f>_xlfn.XLOOKUP(tbl_OrderProduct[[#This Row],[ProductID]],tbl_Product[ProductID],tbl_Product[ProductName])</f>
        <v>Azul: Pie Chart Edition</v>
      </c>
      <c r="I1907" t="str">
        <f>_xlfn.XLOOKUP(tbl_OrderProduct[[#This Row],[OrderID]],tbl_Order[OrderID],tbl_Order[CustomerID])</f>
        <v>CUST0947</v>
      </c>
    </row>
    <row r="1908" spans="1:9" x14ac:dyDescent="0.4">
      <c r="A1908" t="s">
        <v>943</v>
      </c>
      <c r="B1908" t="s">
        <v>141</v>
      </c>
      <c r="C1908" t="str">
        <f>_xlfn.XLOOKUP(tbl_OrderProduct[[#This Row],[ProductID]],tbl_Product[ProductID],tbl_Product[Category])</f>
        <v>Strategy</v>
      </c>
      <c r="D1908">
        <v>1</v>
      </c>
      <c r="E1908" s="3">
        <f>_xlfn.XLOOKUP(tbl_OrderProduct[[#This Row],[ProductID]],tbl_Product[ProductID],tbl_Product[ListPrice])*tbl_OrderProduct[[#This Row],[Quantity]]</f>
        <v>24</v>
      </c>
      <c r="F1908">
        <f>_xlfn.XLOOKUP(tbl_OrderProduct[[#This Row],[OrderID]],tbl_Order[OrderID],tbl_Order[Order Year])</f>
        <v>2020</v>
      </c>
      <c r="G1908" t="str">
        <f>_xlfn.XLOOKUP(tbl_OrderProduct[[#This Row],[OrderID]],tbl_Order[OrderID],tbl_Order[Order Month Name])</f>
        <v>Jul</v>
      </c>
      <c r="H1908" t="str">
        <f>_xlfn.XLOOKUP(tbl_OrderProduct[[#This Row],[ProductID]],tbl_Product[ProductID],tbl_Product[ProductName])</f>
        <v>Wingspanalytics</v>
      </c>
      <c r="I1908" t="str">
        <f>_xlfn.XLOOKUP(tbl_OrderProduct[[#This Row],[OrderID]],tbl_Order[OrderID],tbl_Order[CustomerID])</f>
        <v>CUST0947</v>
      </c>
    </row>
    <row r="1909" spans="1:9" x14ac:dyDescent="0.4">
      <c r="A1909" t="s">
        <v>944</v>
      </c>
      <c r="B1909" t="s">
        <v>135</v>
      </c>
      <c r="C1909" t="str">
        <f>_xlfn.XLOOKUP(tbl_OrderProduct[[#This Row],[ProductID]],tbl_Product[ProductID],tbl_Product[Category])</f>
        <v>Classic</v>
      </c>
      <c r="D1909">
        <v>1</v>
      </c>
      <c r="E1909" s="3">
        <f>_xlfn.XLOOKUP(tbl_OrderProduct[[#This Row],[ProductID]],tbl_Product[ProductID],tbl_Product[ListPrice])*tbl_OrderProduct[[#This Row],[Quantity]]</f>
        <v>16.989999999999998</v>
      </c>
      <c r="F1909">
        <f>_xlfn.XLOOKUP(tbl_OrderProduct[[#This Row],[OrderID]],tbl_Order[OrderID],tbl_Order[Order Year])</f>
        <v>2020</v>
      </c>
      <c r="G1909" t="str">
        <f>_xlfn.XLOOKUP(tbl_OrderProduct[[#This Row],[OrderID]],tbl_Order[OrderID],tbl_Order[Order Month Name])</f>
        <v>Jul</v>
      </c>
      <c r="H1909" t="str">
        <f>_xlfn.XLOOKUP(tbl_OrderProduct[[#This Row],[ProductID]],tbl_Product[ProductID],tbl_Product[ProductName])</f>
        <v>Monopoly: Pivot Table Edition</v>
      </c>
      <c r="I1909" t="str">
        <f>_xlfn.XLOOKUP(tbl_OrderProduct[[#This Row],[OrderID]],tbl_Order[OrderID],tbl_Order[CustomerID])</f>
        <v>CUST1047</v>
      </c>
    </row>
    <row r="1910" spans="1:9" x14ac:dyDescent="0.4">
      <c r="A1910" t="s">
        <v>944</v>
      </c>
      <c r="B1910" t="s">
        <v>148</v>
      </c>
      <c r="C1910" t="str">
        <f>_xlfn.XLOOKUP(tbl_OrderProduct[[#This Row],[ProductID]],tbl_Product[ProductID],tbl_Product[Category])</f>
        <v>Strategy</v>
      </c>
      <c r="D1910">
        <v>2</v>
      </c>
      <c r="E1910" s="3">
        <f>_xlfn.XLOOKUP(tbl_OrderProduct[[#This Row],[ProductID]],tbl_Product[ProductID],tbl_Product[ListPrice])*tbl_OrderProduct[[#This Row],[Quantity]]</f>
        <v>40.98</v>
      </c>
      <c r="F1910">
        <f>_xlfn.XLOOKUP(tbl_OrderProduct[[#This Row],[OrderID]],tbl_Order[OrderID],tbl_Order[Order Year])</f>
        <v>2020</v>
      </c>
      <c r="G1910" t="str">
        <f>_xlfn.XLOOKUP(tbl_OrderProduct[[#This Row],[OrderID]],tbl_Order[OrderID],tbl_Order[Order Month Name])</f>
        <v>Jul</v>
      </c>
      <c r="H1910" t="str">
        <f>_xlfn.XLOOKUP(tbl_OrderProduct[[#This Row],[ProductID]],tbl_Product[ProductID],tbl_Product[ProductName])</f>
        <v>Cashflow Cascadia</v>
      </c>
      <c r="I1910" t="str">
        <f>_xlfn.XLOOKUP(tbl_OrderProduct[[#This Row],[OrderID]],tbl_Order[OrderID],tbl_Order[CustomerID])</f>
        <v>CUST1047</v>
      </c>
    </row>
    <row r="1911" spans="1:9" x14ac:dyDescent="0.4">
      <c r="A1911" t="s">
        <v>945</v>
      </c>
      <c r="B1911" t="s">
        <v>137</v>
      </c>
      <c r="C1911" t="str">
        <f>_xlfn.XLOOKUP(tbl_OrderProduct[[#This Row],[ProductID]],tbl_Product[ProductID],tbl_Product[Category])</f>
        <v>Classic</v>
      </c>
      <c r="D1911">
        <v>3</v>
      </c>
      <c r="E1911" s="3">
        <f>_xlfn.XLOOKUP(tbl_OrderProduct[[#This Row],[ProductID]],tbl_Product[ProductID],tbl_Product[ListPrice])*tbl_OrderProduct[[#This Row],[Quantity]]</f>
        <v>212.96999999999997</v>
      </c>
      <c r="F1911">
        <f>_xlfn.XLOOKUP(tbl_OrderProduct[[#This Row],[OrderID]],tbl_Order[OrderID],tbl_Order[Order Year])</f>
        <v>2020</v>
      </c>
      <c r="G1911" t="str">
        <f>_xlfn.XLOOKUP(tbl_OrderProduct[[#This Row],[OrderID]],tbl_Order[OrderID],tbl_Order[Order Month Name])</f>
        <v>Jul</v>
      </c>
      <c r="H1911" t="str">
        <f>_xlfn.XLOOKUP(tbl_OrderProduct[[#This Row],[ProductID]],tbl_Product[ProductID],tbl_Product[ProductName])</f>
        <v>Ticket to Ride: Financial Express</v>
      </c>
      <c r="I1911" t="str">
        <f>_xlfn.XLOOKUP(tbl_OrderProduct[[#This Row],[OrderID]],tbl_Order[OrderID],tbl_Order[CustomerID])</f>
        <v>CUST0779</v>
      </c>
    </row>
    <row r="1912" spans="1:9" x14ac:dyDescent="0.4">
      <c r="A1912" t="s">
        <v>945</v>
      </c>
      <c r="B1912" t="s">
        <v>138</v>
      </c>
      <c r="C1912" t="str">
        <f>_xlfn.XLOOKUP(tbl_OrderProduct[[#This Row],[ProductID]],tbl_Product[ProductID],tbl_Product[Category])</f>
        <v>Classic</v>
      </c>
      <c r="D1912">
        <v>1</v>
      </c>
      <c r="E1912" s="3">
        <f>_xlfn.XLOOKUP(tbl_OrderProduct[[#This Row],[ProductID]],tbl_Product[ProductID],tbl_Product[ListPrice])*tbl_OrderProduct[[#This Row],[Quantity]]</f>
        <v>62</v>
      </c>
      <c r="F1912">
        <f>_xlfn.XLOOKUP(tbl_OrderProduct[[#This Row],[OrderID]],tbl_Order[OrderID],tbl_Order[Order Year])</f>
        <v>2020</v>
      </c>
      <c r="G1912" t="str">
        <f>_xlfn.XLOOKUP(tbl_OrderProduct[[#This Row],[OrderID]],tbl_Order[OrderID],tbl_Order[Order Month Name])</f>
        <v>Jul</v>
      </c>
      <c r="H1912" t="str">
        <f>_xlfn.XLOOKUP(tbl_OrderProduct[[#This Row],[ProductID]],tbl_Product[ProductID],tbl_Product[ProductName])</f>
        <v>YahtSheets</v>
      </c>
      <c r="I1912" t="str">
        <f>_xlfn.XLOOKUP(tbl_OrderProduct[[#This Row],[OrderID]],tbl_Order[OrderID],tbl_Order[CustomerID])</f>
        <v>CUST0779</v>
      </c>
    </row>
    <row r="1913" spans="1:9" x14ac:dyDescent="0.4">
      <c r="A1913" t="s">
        <v>945</v>
      </c>
      <c r="B1913" t="s">
        <v>147</v>
      </c>
      <c r="C1913" t="str">
        <f>_xlfn.XLOOKUP(tbl_OrderProduct[[#This Row],[ProductID]],tbl_Product[ProductID],tbl_Product[Category])</f>
        <v>Classic</v>
      </c>
      <c r="D1913">
        <v>1</v>
      </c>
      <c r="E1913" s="3">
        <f>_xlfn.XLOOKUP(tbl_OrderProduct[[#This Row],[ProductID]],tbl_Product[ProductID],tbl_Product[ListPrice])*tbl_OrderProduct[[#This Row],[Quantity]]</f>
        <v>40.950000000000003</v>
      </c>
      <c r="F1913">
        <f>_xlfn.XLOOKUP(tbl_OrderProduct[[#This Row],[OrderID]],tbl_Order[OrderID],tbl_Order[Order Year])</f>
        <v>2020</v>
      </c>
      <c r="G1913" t="str">
        <f>_xlfn.XLOOKUP(tbl_OrderProduct[[#This Row],[OrderID]],tbl_Order[OrderID],tbl_Order[Order Month Name])</f>
        <v>Jul</v>
      </c>
      <c r="H1913" t="str">
        <f>_xlfn.XLOOKUP(tbl_OrderProduct[[#This Row],[ProductID]],tbl_Product[ProductID],tbl_Product[ProductName])</f>
        <v>Formula Scrabble</v>
      </c>
      <c r="I1913" t="str">
        <f>_xlfn.XLOOKUP(tbl_OrderProduct[[#This Row],[OrderID]],tbl_Order[OrderID],tbl_Order[CustomerID])</f>
        <v>CUST0779</v>
      </c>
    </row>
    <row r="1914" spans="1:9" x14ac:dyDescent="0.4">
      <c r="A1914" t="s">
        <v>945</v>
      </c>
      <c r="B1914" t="s">
        <v>4</v>
      </c>
      <c r="C1914" t="str">
        <f>_xlfn.XLOOKUP(tbl_OrderProduct[[#This Row],[ProductID]],tbl_Product[ProductID],tbl_Product[Category])</f>
        <v>Strategy</v>
      </c>
      <c r="D1914">
        <v>1</v>
      </c>
      <c r="E1914" s="3">
        <f>_xlfn.XLOOKUP(tbl_OrderProduct[[#This Row],[ProductID]],tbl_Product[ProductID],tbl_Product[ListPrice])*tbl_OrderProduct[[#This Row],[Quantity]]</f>
        <v>34.99</v>
      </c>
      <c r="F1914">
        <f>_xlfn.XLOOKUP(tbl_OrderProduct[[#This Row],[OrderID]],tbl_Order[OrderID],tbl_Order[Order Year])</f>
        <v>2020</v>
      </c>
      <c r="G1914" t="str">
        <f>_xlfn.XLOOKUP(tbl_OrderProduct[[#This Row],[OrderID]],tbl_Order[OrderID],tbl_Order[Order Month Name])</f>
        <v>Jul</v>
      </c>
      <c r="H1914" t="str">
        <f>_xlfn.XLOOKUP(tbl_OrderProduct[[#This Row],[ProductID]],tbl_Product[ProductID],tbl_Product[ProductName])</f>
        <v>Root Cause Analysis</v>
      </c>
      <c r="I1914" t="str">
        <f>_xlfn.XLOOKUP(tbl_OrderProduct[[#This Row],[OrderID]],tbl_Order[OrderID],tbl_Order[CustomerID])</f>
        <v>CUST0779</v>
      </c>
    </row>
    <row r="1915" spans="1:9" x14ac:dyDescent="0.4">
      <c r="A1915" t="s">
        <v>946</v>
      </c>
      <c r="B1915" t="s">
        <v>153</v>
      </c>
      <c r="C1915" t="str">
        <f>_xlfn.XLOOKUP(tbl_OrderProduct[[#This Row],[ProductID]],tbl_Product[ProductID],tbl_Product[Category])</f>
        <v>Strategy</v>
      </c>
      <c r="D1915">
        <v>1</v>
      </c>
      <c r="E1915" s="3">
        <f>_xlfn.XLOOKUP(tbl_OrderProduct[[#This Row],[ProductID]],tbl_Product[ProductID],tbl_Product[ListPrice])*tbl_OrderProduct[[#This Row],[Quantity]]</f>
        <v>37.950000000000003</v>
      </c>
      <c r="F1915">
        <f>_xlfn.XLOOKUP(tbl_OrderProduct[[#This Row],[OrderID]],tbl_Order[OrderID],tbl_Order[Order Year])</f>
        <v>2020</v>
      </c>
      <c r="G1915" t="str">
        <f>_xlfn.XLOOKUP(tbl_OrderProduct[[#This Row],[OrderID]],tbl_Order[OrderID],tbl_Order[Order Month Name])</f>
        <v>Aug</v>
      </c>
      <c r="H1915" t="str">
        <f>_xlfn.XLOOKUP(tbl_OrderProduct[[#This Row],[ProductID]],tbl_Product[ProductID],tbl_Product[ProductName])</f>
        <v>Sheetstorm</v>
      </c>
      <c r="I1915" t="str">
        <f>_xlfn.XLOOKUP(tbl_OrderProduct[[#This Row],[OrderID]],tbl_Order[OrderID],tbl_Order[CustomerID])</f>
        <v>CUST0221</v>
      </c>
    </row>
    <row r="1916" spans="1:9" x14ac:dyDescent="0.4">
      <c r="A1916" t="s">
        <v>946</v>
      </c>
      <c r="B1916" t="s">
        <v>6</v>
      </c>
      <c r="C1916" t="str">
        <f>_xlfn.XLOOKUP(tbl_OrderProduct[[#This Row],[ProductID]],tbl_Product[ProductID],tbl_Product[Category])</f>
        <v>Adventure</v>
      </c>
      <c r="D1916">
        <v>1</v>
      </c>
      <c r="E1916" s="3">
        <f>_xlfn.XLOOKUP(tbl_OrderProduct[[#This Row],[ProductID]],tbl_Product[ProductID],tbl_Product[ListPrice])*tbl_OrderProduct[[#This Row],[Quantity]]</f>
        <v>17</v>
      </c>
      <c r="F1916">
        <f>_xlfn.XLOOKUP(tbl_OrderProduct[[#This Row],[OrderID]],tbl_Order[OrderID],tbl_Order[Order Year])</f>
        <v>2020</v>
      </c>
      <c r="G1916" t="str">
        <f>_xlfn.XLOOKUP(tbl_OrderProduct[[#This Row],[OrderID]],tbl_Order[OrderID],tbl_Order[Order Month Name])</f>
        <v>Aug</v>
      </c>
      <c r="H1916" t="str">
        <f>_xlfn.XLOOKUP(tbl_OrderProduct[[#This Row],[ProductID]],tbl_Product[ProductID],tbl_Product[ProductName])</f>
        <v>Pivot &amp; Paper</v>
      </c>
      <c r="I1916" t="str">
        <f>_xlfn.XLOOKUP(tbl_OrderProduct[[#This Row],[OrderID]],tbl_Order[OrderID],tbl_Order[CustomerID])</f>
        <v>CUST0221</v>
      </c>
    </row>
    <row r="1917" spans="1:9" x14ac:dyDescent="0.4">
      <c r="A1917" t="s">
        <v>946</v>
      </c>
      <c r="B1917" t="s">
        <v>149</v>
      </c>
      <c r="C1917" t="str">
        <f>_xlfn.XLOOKUP(tbl_OrderProduct[[#This Row],[ProductID]],tbl_Product[ProductID],tbl_Product[Category])</f>
        <v>Co-op</v>
      </c>
      <c r="D1917">
        <v>1</v>
      </c>
      <c r="E1917" s="3">
        <f>_xlfn.XLOOKUP(tbl_OrderProduct[[#This Row],[ProductID]],tbl_Product[ProductID],tbl_Product[ListPrice])*tbl_OrderProduct[[#This Row],[Quantity]]</f>
        <v>20.99</v>
      </c>
      <c r="F1917">
        <f>_xlfn.XLOOKUP(tbl_OrderProduct[[#This Row],[OrderID]],tbl_Order[OrderID],tbl_Order[Order Year])</f>
        <v>2020</v>
      </c>
      <c r="G1917" t="str">
        <f>_xlfn.XLOOKUP(tbl_OrderProduct[[#This Row],[OrderID]],tbl_Order[OrderID],tbl_Order[Order Month Name])</f>
        <v>Aug</v>
      </c>
      <c r="H1917" t="str">
        <f>_xlfn.XLOOKUP(tbl_OrderProduct[[#This Row],[ProductID]],tbl_Product[ProductID],tbl_Product[ProductName])</f>
        <v>Pandemic: #REF! Outbreak</v>
      </c>
      <c r="I1917" t="str">
        <f>_xlfn.XLOOKUP(tbl_OrderProduct[[#This Row],[OrderID]],tbl_Order[OrderID],tbl_Order[CustomerID])</f>
        <v>CUST0221</v>
      </c>
    </row>
    <row r="1918" spans="1:9" x14ac:dyDescent="0.4">
      <c r="A1918" t="s">
        <v>946</v>
      </c>
      <c r="B1918" t="s">
        <v>142</v>
      </c>
      <c r="C1918" t="str">
        <f>_xlfn.XLOOKUP(tbl_OrderProduct[[#This Row],[ProductID]],tbl_Product[ProductID],tbl_Product[Category])</f>
        <v>Classic</v>
      </c>
      <c r="D1918">
        <v>1</v>
      </c>
      <c r="E1918" s="3">
        <f>_xlfn.XLOOKUP(tbl_OrderProduct[[#This Row],[ProductID]],tbl_Product[ProductID],tbl_Product[ListPrice])*tbl_OrderProduct[[#This Row],[Quantity]]</f>
        <v>49.49</v>
      </c>
      <c r="F1918">
        <f>_xlfn.XLOOKUP(tbl_OrderProduct[[#This Row],[OrderID]],tbl_Order[OrderID],tbl_Order[Order Year])</f>
        <v>2020</v>
      </c>
      <c r="G1918" t="str">
        <f>_xlfn.XLOOKUP(tbl_OrderProduct[[#This Row],[OrderID]],tbl_Order[OrderID],tbl_Order[Order Month Name])</f>
        <v>Aug</v>
      </c>
      <c r="H1918" t="str">
        <f>_xlfn.XLOOKUP(tbl_OrderProduct[[#This Row],[ProductID]],tbl_Product[ProductID],tbl_Product[ProductName])</f>
        <v>Don't Wake the Stakeholders</v>
      </c>
      <c r="I1918" t="str">
        <f>_xlfn.XLOOKUP(tbl_OrderProduct[[#This Row],[OrderID]],tbl_Order[OrderID],tbl_Order[CustomerID])</f>
        <v>CUST0221</v>
      </c>
    </row>
    <row r="1919" spans="1:9" x14ac:dyDescent="0.4">
      <c r="A1919" t="s">
        <v>946</v>
      </c>
      <c r="B1919" t="s">
        <v>134</v>
      </c>
      <c r="C1919" t="str">
        <f>_xlfn.XLOOKUP(tbl_OrderProduct[[#This Row],[ProductID]],tbl_Product[ProductID],tbl_Product[Category])</f>
        <v>Co-op</v>
      </c>
      <c r="D1919">
        <v>1</v>
      </c>
      <c r="E1919" s="3">
        <f>_xlfn.XLOOKUP(tbl_OrderProduct[[#This Row],[ProductID]],tbl_Product[ProductID],tbl_Product[ListPrice])*tbl_OrderProduct[[#This Row],[Quantity]]</f>
        <v>33.5</v>
      </c>
      <c r="F1919">
        <f>_xlfn.XLOOKUP(tbl_OrderProduct[[#This Row],[OrderID]],tbl_Order[OrderID],tbl_Order[Order Year])</f>
        <v>2020</v>
      </c>
      <c r="G1919" t="str">
        <f>_xlfn.XLOOKUP(tbl_OrderProduct[[#This Row],[OrderID]],tbl_Order[OrderID],tbl_Order[Order Month Name])</f>
        <v>Aug</v>
      </c>
      <c r="H1919" t="str">
        <f>_xlfn.XLOOKUP(tbl_OrderProduct[[#This Row],[ProductID]],tbl_Product[ProductID],tbl_Product[ProductName])</f>
        <v>The Spill: Data Breach</v>
      </c>
      <c r="I1919" t="str">
        <f>_xlfn.XLOOKUP(tbl_OrderProduct[[#This Row],[OrderID]],tbl_Order[OrderID],tbl_Order[CustomerID])</f>
        <v>CUST0221</v>
      </c>
    </row>
    <row r="1920" spans="1:9" x14ac:dyDescent="0.4">
      <c r="A1920" t="s">
        <v>947</v>
      </c>
      <c r="B1920" t="s">
        <v>135</v>
      </c>
      <c r="C1920" t="str">
        <f>_xlfn.XLOOKUP(tbl_OrderProduct[[#This Row],[ProductID]],tbl_Product[ProductID],tbl_Product[Category])</f>
        <v>Classic</v>
      </c>
      <c r="D1920">
        <v>3</v>
      </c>
      <c r="E1920" s="3">
        <f>_xlfn.XLOOKUP(tbl_OrderProduct[[#This Row],[ProductID]],tbl_Product[ProductID],tbl_Product[ListPrice])*tbl_OrderProduct[[#This Row],[Quantity]]</f>
        <v>50.97</v>
      </c>
      <c r="F1920">
        <f>_xlfn.XLOOKUP(tbl_OrderProduct[[#This Row],[OrderID]],tbl_Order[OrderID],tbl_Order[Order Year])</f>
        <v>2020</v>
      </c>
      <c r="G1920" t="str">
        <f>_xlfn.XLOOKUP(tbl_OrderProduct[[#This Row],[OrderID]],tbl_Order[OrderID],tbl_Order[Order Month Name])</f>
        <v>Aug</v>
      </c>
      <c r="H1920" t="str">
        <f>_xlfn.XLOOKUP(tbl_OrderProduct[[#This Row],[ProductID]],tbl_Product[ProductID],tbl_Product[ProductName])</f>
        <v>Monopoly: Pivot Table Edition</v>
      </c>
      <c r="I1920" t="str">
        <f>_xlfn.XLOOKUP(tbl_OrderProduct[[#This Row],[OrderID]],tbl_Order[OrderID],tbl_Order[CustomerID])</f>
        <v>CUST0666</v>
      </c>
    </row>
    <row r="1921" spans="1:9" x14ac:dyDescent="0.4">
      <c r="A1921" t="s">
        <v>948</v>
      </c>
      <c r="B1921" t="s">
        <v>162</v>
      </c>
      <c r="C1921" t="str">
        <f>_xlfn.XLOOKUP(tbl_OrderProduct[[#This Row],[ProductID]],tbl_Product[ProductID],tbl_Product[Category])</f>
        <v>Strategy</v>
      </c>
      <c r="D1921">
        <v>1</v>
      </c>
      <c r="E1921" s="3">
        <f>_xlfn.XLOOKUP(tbl_OrderProduct[[#This Row],[ProductID]],tbl_Product[ProductID],tbl_Product[ListPrice])*tbl_OrderProduct[[#This Row],[Quantity]]</f>
        <v>17.5</v>
      </c>
      <c r="F1921">
        <f>_xlfn.XLOOKUP(tbl_OrderProduct[[#This Row],[OrderID]],tbl_Order[OrderID],tbl_Order[Order Year])</f>
        <v>2020</v>
      </c>
      <c r="G1921" t="str">
        <f>_xlfn.XLOOKUP(tbl_OrderProduct[[#This Row],[OrderID]],tbl_Order[OrderID],tbl_Order[Order Month Name])</f>
        <v>Aug</v>
      </c>
      <c r="H1921" t="str">
        <f>_xlfn.XLOOKUP(tbl_OrderProduct[[#This Row],[ProductID]],tbl_Product[ProductID],tbl_Product[ProductName])</f>
        <v>Spreadsheet Legacy</v>
      </c>
      <c r="I1921" t="str">
        <f>_xlfn.XLOOKUP(tbl_OrderProduct[[#This Row],[OrderID]],tbl_Order[OrderID],tbl_Order[CustomerID])</f>
        <v>CUST1296</v>
      </c>
    </row>
    <row r="1922" spans="1:9" x14ac:dyDescent="0.4">
      <c r="A1922" t="s">
        <v>949</v>
      </c>
      <c r="B1922" t="s">
        <v>9</v>
      </c>
      <c r="C1922" t="str">
        <f>_xlfn.XLOOKUP(tbl_OrderProduct[[#This Row],[ProductID]],tbl_Product[ProductID],tbl_Product[Category])</f>
        <v>Strategy</v>
      </c>
      <c r="D1922">
        <v>1</v>
      </c>
      <c r="E1922" s="3">
        <f>_xlfn.XLOOKUP(tbl_OrderProduct[[#This Row],[ProductID]],tbl_Product[ProductID],tbl_Product[ListPrice])*tbl_OrderProduct[[#This Row],[Quantity]]</f>
        <v>73.95</v>
      </c>
      <c r="F1922">
        <f>_xlfn.XLOOKUP(tbl_OrderProduct[[#This Row],[OrderID]],tbl_Order[OrderID],tbl_Order[Order Year])</f>
        <v>2020</v>
      </c>
      <c r="G1922" t="str">
        <f>_xlfn.XLOOKUP(tbl_OrderProduct[[#This Row],[OrderID]],tbl_Order[OrderID],tbl_Order[Order Month Name])</f>
        <v>Aug</v>
      </c>
      <c r="H1922" t="str">
        <f>_xlfn.XLOOKUP(tbl_OrderProduct[[#This Row],[ProductID]],tbl_Product[ProductID],tbl_Product[ProductName])</f>
        <v>Tiny Epic Formulas</v>
      </c>
      <c r="I1922" t="str">
        <f>_xlfn.XLOOKUP(tbl_OrderProduct[[#This Row],[OrderID]],tbl_Order[OrderID],tbl_Order[CustomerID])</f>
        <v>CUST1224</v>
      </c>
    </row>
    <row r="1923" spans="1:9" x14ac:dyDescent="0.4">
      <c r="A1923" t="s">
        <v>949</v>
      </c>
      <c r="B1923" t="s">
        <v>148</v>
      </c>
      <c r="C1923" t="str">
        <f>_xlfn.XLOOKUP(tbl_OrderProduct[[#This Row],[ProductID]],tbl_Product[ProductID],tbl_Product[Category])</f>
        <v>Strategy</v>
      </c>
      <c r="D1923">
        <v>1</v>
      </c>
      <c r="E1923" s="3">
        <f>_xlfn.XLOOKUP(tbl_OrderProduct[[#This Row],[ProductID]],tbl_Product[ProductID],tbl_Product[ListPrice])*tbl_OrderProduct[[#This Row],[Quantity]]</f>
        <v>20.49</v>
      </c>
      <c r="F1923">
        <f>_xlfn.XLOOKUP(tbl_OrderProduct[[#This Row],[OrderID]],tbl_Order[OrderID],tbl_Order[Order Year])</f>
        <v>2020</v>
      </c>
      <c r="G1923" t="str">
        <f>_xlfn.XLOOKUP(tbl_OrderProduct[[#This Row],[OrderID]],tbl_Order[OrderID],tbl_Order[Order Month Name])</f>
        <v>Aug</v>
      </c>
      <c r="H1923" t="str">
        <f>_xlfn.XLOOKUP(tbl_OrderProduct[[#This Row],[ProductID]],tbl_Product[ProductID],tbl_Product[ProductName])</f>
        <v>Cashflow Cascadia</v>
      </c>
      <c r="I1923" t="str">
        <f>_xlfn.XLOOKUP(tbl_OrderProduct[[#This Row],[OrderID]],tbl_Order[OrderID],tbl_Order[CustomerID])</f>
        <v>CUST1224</v>
      </c>
    </row>
    <row r="1924" spans="1:9" x14ac:dyDescent="0.4">
      <c r="A1924" t="s">
        <v>950</v>
      </c>
      <c r="B1924" t="s">
        <v>141</v>
      </c>
      <c r="C1924" t="str">
        <f>_xlfn.XLOOKUP(tbl_OrderProduct[[#This Row],[ProductID]],tbl_Product[ProductID],tbl_Product[Category])</f>
        <v>Strategy</v>
      </c>
      <c r="D1924">
        <v>1</v>
      </c>
      <c r="E1924" s="3">
        <f>_xlfn.XLOOKUP(tbl_OrderProduct[[#This Row],[ProductID]],tbl_Product[ProductID],tbl_Product[ListPrice])*tbl_OrderProduct[[#This Row],[Quantity]]</f>
        <v>24</v>
      </c>
      <c r="F1924">
        <f>_xlfn.XLOOKUP(tbl_OrderProduct[[#This Row],[OrderID]],tbl_Order[OrderID],tbl_Order[Order Year])</f>
        <v>2020</v>
      </c>
      <c r="G1924" t="str">
        <f>_xlfn.XLOOKUP(tbl_OrderProduct[[#This Row],[OrderID]],tbl_Order[OrderID],tbl_Order[Order Month Name])</f>
        <v>Aug</v>
      </c>
      <c r="H1924" t="str">
        <f>_xlfn.XLOOKUP(tbl_OrderProduct[[#This Row],[ProductID]],tbl_Product[ProductID],tbl_Product[ProductName])</f>
        <v>Wingspanalytics</v>
      </c>
      <c r="I1924" t="str">
        <f>_xlfn.XLOOKUP(tbl_OrderProduct[[#This Row],[OrderID]],tbl_Order[OrderID],tbl_Order[CustomerID])</f>
        <v>CUST0270</v>
      </c>
    </row>
    <row r="1925" spans="1:9" x14ac:dyDescent="0.4">
      <c r="A1925" t="s">
        <v>950</v>
      </c>
      <c r="B1925" t="s">
        <v>153</v>
      </c>
      <c r="C1925" t="str">
        <f>_xlfn.XLOOKUP(tbl_OrderProduct[[#This Row],[ProductID]],tbl_Product[ProductID],tbl_Product[Category])</f>
        <v>Strategy</v>
      </c>
      <c r="D1925">
        <v>2</v>
      </c>
      <c r="E1925" s="3">
        <f>_xlfn.XLOOKUP(tbl_OrderProduct[[#This Row],[ProductID]],tbl_Product[ProductID],tbl_Product[ListPrice])*tbl_OrderProduct[[#This Row],[Quantity]]</f>
        <v>75.900000000000006</v>
      </c>
      <c r="F1925">
        <f>_xlfn.XLOOKUP(tbl_OrderProduct[[#This Row],[OrderID]],tbl_Order[OrderID],tbl_Order[Order Year])</f>
        <v>2020</v>
      </c>
      <c r="G1925" t="str">
        <f>_xlfn.XLOOKUP(tbl_OrderProduct[[#This Row],[OrderID]],tbl_Order[OrderID],tbl_Order[Order Month Name])</f>
        <v>Aug</v>
      </c>
      <c r="H1925" t="str">
        <f>_xlfn.XLOOKUP(tbl_OrderProduct[[#This Row],[ProductID]],tbl_Product[ProductID],tbl_Product[ProductName])</f>
        <v>Sheetstorm</v>
      </c>
      <c r="I1925" t="str">
        <f>_xlfn.XLOOKUP(tbl_OrderProduct[[#This Row],[OrderID]],tbl_Order[OrderID],tbl_Order[CustomerID])</f>
        <v>CUST0270</v>
      </c>
    </row>
    <row r="1926" spans="1:9" x14ac:dyDescent="0.4">
      <c r="A1926" t="s">
        <v>950</v>
      </c>
      <c r="B1926" t="s">
        <v>9</v>
      </c>
      <c r="C1926" t="str">
        <f>_xlfn.XLOOKUP(tbl_OrderProduct[[#This Row],[ProductID]],tbl_Product[ProductID],tbl_Product[Category])</f>
        <v>Strategy</v>
      </c>
      <c r="D1926">
        <v>1</v>
      </c>
      <c r="E1926" s="3">
        <f>_xlfn.XLOOKUP(tbl_OrderProduct[[#This Row],[ProductID]],tbl_Product[ProductID],tbl_Product[ListPrice])*tbl_OrderProduct[[#This Row],[Quantity]]</f>
        <v>73.95</v>
      </c>
      <c r="F1926">
        <f>_xlfn.XLOOKUP(tbl_OrderProduct[[#This Row],[OrderID]],tbl_Order[OrderID],tbl_Order[Order Year])</f>
        <v>2020</v>
      </c>
      <c r="G1926" t="str">
        <f>_xlfn.XLOOKUP(tbl_OrderProduct[[#This Row],[OrderID]],tbl_Order[OrderID],tbl_Order[Order Month Name])</f>
        <v>Aug</v>
      </c>
      <c r="H1926" t="str">
        <f>_xlfn.XLOOKUP(tbl_OrderProduct[[#This Row],[ProductID]],tbl_Product[ProductID],tbl_Product[ProductName])</f>
        <v>Tiny Epic Formulas</v>
      </c>
      <c r="I1926" t="str">
        <f>_xlfn.XLOOKUP(tbl_OrderProduct[[#This Row],[OrderID]],tbl_Order[OrderID],tbl_Order[CustomerID])</f>
        <v>CUST0270</v>
      </c>
    </row>
    <row r="1927" spans="1:9" x14ac:dyDescent="0.4">
      <c r="A1927" t="s">
        <v>950</v>
      </c>
      <c r="B1927" t="s">
        <v>149</v>
      </c>
      <c r="C1927" t="str">
        <f>_xlfn.XLOOKUP(tbl_OrderProduct[[#This Row],[ProductID]],tbl_Product[ProductID],tbl_Product[Category])</f>
        <v>Co-op</v>
      </c>
      <c r="D1927">
        <v>2</v>
      </c>
      <c r="E1927" s="3">
        <f>_xlfn.XLOOKUP(tbl_OrderProduct[[#This Row],[ProductID]],tbl_Product[ProductID],tbl_Product[ListPrice])*tbl_OrderProduct[[#This Row],[Quantity]]</f>
        <v>41.98</v>
      </c>
      <c r="F1927">
        <f>_xlfn.XLOOKUP(tbl_OrderProduct[[#This Row],[OrderID]],tbl_Order[OrderID],tbl_Order[Order Year])</f>
        <v>2020</v>
      </c>
      <c r="G1927" t="str">
        <f>_xlfn.XLOOKUP(tbl_OrderProduct[[#This Row],[OrderID]],tbl_Order[OrderID],tbl_Order[Order Month Name])</f>
        <v>Aug</v>
      </c>
      <c r="H1927" t="str">
        <f>_xlfn.XLOOKUP(tbl_OrderProduct[[#This Row],[ProductID]],tbl_Product[ProductID],tbl_Product[ProductName])</f>
        <v>Pandemic: #REF! Outbreak</v>
      </c>
      <c r="I1927" t="str">
        <f>_xlfn.XLOOKUP(tbl_OrderProduct[[#This Row],[OrderID]],tbl_Order[OrderID],tbl_Order[CustomerID])</f>
        <v>CUST0270</v>
      </c>
    </row>
    <row r="1928" spans="1:9" x14ac:dyDescent="0.4">
      <c r="A1928" t="s">
        <v>951</v>
      </c>
      <c r="B1928" t="s">
        <v>153</v>
      </c>
      <c r="C1928" t="str">
        <f>_xlfn.XLOOKUP(tbl_OrderProduct[[#This Row],[ProductID]],tbl_Product[ProductID],tbl_Product[Category])</f>
        <v>Strategy</v>
      </c>
      <c r="D1928">
        <v>1</v>
      </c>
      <c r="E1928" s="3">
        <f>_xlfn.XLOOKUP(tbl_OrderProduct[[#This Row],[ProductID]],tbl_Product[ProductID],tbl_Product[ListPrice])*tbl_OrderProduct[[#This Row],[Quantity]]</f>
        <v>37.950000000000003</v>
      </c>
      <c r="F1928">
        <f>_xlfn.XLOOKUP(tbl_OrderProduct[[#This Row],[OrderID]],tbl_Order[OrderID],tbl_Order[Order Year])</f>
        <v>2020</v>
      </c>
      <c r="G1928" t="str">
        <f>_xlfn.XLOOKUP(tbl_OrderProduct[[#This Row],[OrderID]],tbl_Order[OrderID],tbl_Order[Order Month Name])</f>
        <v>Aug</v>
      </c>
      <c r="H1928" t="str">
        <f>_xlfn.XLOOKUP(tbl_OrderProduct[[#This Row],[ProductID]],tbl_Product[ProductID],tbl_Product[ProductName])</f>
        <v>Sheetstorm</v>
      </c>
      <c r="I1928" t="str">
        <f>_xlfn.XLOOKUP(tbl_OrderProduct[[#This Row],[OrderID]],tbl_Order[OrderID],tbl_Order[CustomerID])</f>
        <v>CUST0375</v>
      </c>
    </row>
    <row r="1929" spans="1:9" x14ac:dyDescent="0.4">
      <c r="A1929" t="s">
        <v>951</v>
      </c>
      <c r="B1929" t="s">
        <v>7</v>
      </c>
      <c r="C1929" t="str">
        <f>_xlfn.XLOOKUP(tbl_OrderProduct[[#This Row],[ProductID]],tbl_Product[ProductID],tbl_Product[Category])</f>
        <v>Strategy</v>
      </c>
      <c r="D1929">
        <v>1</v>
      </c>
      <c r="E1929" s="3">
        <f>_xlfn.XLOOKUP(tbl_OrderProduct[[#This Row],[ProductID]],tbl_Product[ProductID],tbl_Product[ListPrice])*tbl_OrderProduct[[#This Row],[Quantity]]</f>
        <v>53</v>
      </c>
      <c r="F1929">
        <f>_xlfn.XLOOKUP(tbl_OrderProduct[[#This Row],[OrderID]],tbl_Order[OrderID],tbl_Order[Order Year])</f>
        <v>2020</v>
      </c>
      <c r="G1929" t="str">
        <f>_xlfn.XLOOKUP(tbl_OrderProduct[[#This Row],[OrderID]],tbl_Order[OrderID],tbl_Order[Order Month Name])</f>
        <v>Aug</v>
      </c>
      <c r="H1929" t="str">
        <f>_xlfn.XLOOKUP(tbl_OrderProduct[[#This Row],[ProductID]],tbl_Product[ProductID],tbl_Product[ProductName])</f>
        <v>Evercell</v>
      </c>
      <c r="I1929" t="str">
        <f>_xlfn.XLOOKUP(tbl_OrderProduct[[#This Row],[OrderID]],tbl_Order[OrderID],tbl_Order[CustomerID])</f>
        <v>CUST0375</v>
      </c>
    </row>
    <row r="1930" spans="1:9" x14ac:dyDescent="0.4">
      <c r="A1930" t="s">
        <v>952</v>
      </c>
      <c r="B1930" t="s">
        <v>158</v>
      </c>
      <c r="C1930" t="str">
        <f>_xlfn.XLOOKUP(tbl_OrderProduct[[#This Row],[ProductID]],tbl_Product[ProductID],tbl_Product[Category])</f>
        <v>Classic</v>
      </c>
      <c r="D1930">
        <v>2</v>
      </c>
      <c r="E1930" s="3">
        <f>_xlfn.XLOOKUP(tbl_OrderProduct[[#This Row],[ProductID]],tbl_Product[ProductID],tbl_Product[ListPrice])*tbl_OrderProduct[[#This Row],[Quantity]]</f>
        <v>90</v>
      </c>
      <c r="F1930">
        <f>_xlfn.XLOOKUP(tbl_OrderProduct[[#This Row],[OrderID]],tbl_Order[OrderID],tbl_Order[Order Year])</f>
        <v>2020</v>
      </c>
      <c r="G1930" t="str">
        <f>_xlfn.XLOOKUP(tbl_OrderProduct[[#This Row],[OrderID]],tbl_Order[OrderID],tbl_Order[Order Month Name])</f>
        <v>Aug</v>
      </c>
      <c r="H1930" t="str">
        <f>_xlfn.XLOOKUP(tbl_OrderProduct[[#This Row],[ProductID]],tbl_Product[ProductID],tbl_Product[ProductName])</f>
        <v>Carcassone: Financial Quarters</v>
      </c>
      <c r="I1930" t="str">
        <f>_xlfn.XLOOKUP(tbl_OrderProduct[[#This Row],[OrderID]],tbl_Order[OrderID],tbl_Order[CustomerID])</f>
        <v>CUST0679</v>
      </c>
    </row>
    <row r="1931" spans="1:9" x14ac:dyDescent="0.4">
      <c r="A1931" t="s">
        <v>952</v>
      </c>
      <c r="B1931" t="s">
        <v>11</v>
      </c>
      <c r="C1931" t="str">
        <f>_xlfn.XLOOKUP(tbl_OrderProduct[[#This Row],[ProductID]],tbl_Product[ProductID],tbl_Product[Category])</f>
        <v>Adventure</v>
      </c>
      <c r="D1931">
        <v>1</v>
      </c>
      <c r="E1931" s="3">
        <f>_xlfn.XLOOKUP(tbl_OrderProduct[[#This Row],[ProductID]],tbl_Product[ProductID],tbl_Product[ListPrice])*tbl_OrderProduct[[#This Row],[Quantity]]</f>
        <v>19.95</v>
      </c>
      <c r="F1931">
        <f>_xlfn.XLOOKUP(tbl_OrderProduct[[#This Row],[OrderID]],tbl_Order[OrderID],tbl_Order[Order Year])</f>
        <v>2020</v>
      </c>
      <c r="G1931" t="str">
        <f>_xlfn.XLOOKUP(tbl_OrderProduct[[#This Row],[OrderID]],tbl_Order[OrderID],tbl_Order[Order Month Name])</f>
        <v>Aug</v>
      </c>
      <c r="H1931" t="str">
        <f>_xlfn.XLOOKUP(tbl_OrderProduct[[#This Row],[ProductID]],tbl_Product[ProductID],tbl_Product[ProductName])</f>
        <v>Dungeons &amp; Datasets</v>
      </c>
      <c r="I1931" t="str">
        <f>_xlfn.XLOOKUP(tbl_OrderProduct[[#This Row],[OrderID]],tbl_Order[OrderID],tbl_Order[CustomerID])</f>
        <v>CUST0679</v>
      </c>
    </row>
    <row r="1932" spans="1:9" x14ac:dyDescent="0.4">
      <c r="A1932" t="s">
        <v>952</v>
      </c>
      <c r="B1932" t="s">
        <v>132</v>
      </c>
      <c r="C1932" t="str">
        <f>_xlfn.XLOOKUP(tbl_OrderProduct[[#This Row],[ProductID]],tbl_Product[ProductID],tbl_Product[Category])</f>
        <v>Strategy</v>
      </c>
      <c r="D1932">
        <v>1</v>
      </c>
      <c r="E1932" s="3">
        <f>_xlfn.XLOOKUP(tbl_OrderProduct[[#This Row],[ProductID]],tbl_Product[ProductID],tbl_Product[ListPrice])*tbl_OrderProduct[[#This Row],[Quantity]]</f>
        <v>16.5</v>
      </c>
      <c r="F1932">
        <f>_xlfn.XLOOKUP(tbl_OrderProduct[[#This Row],[OrderID]],tbl_Order[OrderID],tbl_Order[Order Year])</f>
        <v>2020</v>
      </c>
      <c r="G1932" t="str">
        <f>_xlfn.XLOOKUP(tbl_OrderProduct[[#This Row],[OrderID]],tbl_Order[OrderID],tbl_Order[Order Month Name])</f>
        <v>Aug</v>
      </c>
      <c r="H1932" t="str">
        <f>_xlfn.XLOOKUP(tbl_OrderProduct[[#This Row],[ProductID]],tbl_Product[ProductID],tbl_Product[ProductName])</f>
        <v>Pax Excel</v>
      </c>
      <c r="I1932" t="str">
        <f>_xlfn.XLOOKUP(tbl_OrderProduct[[#This Row],[OrderID]],tbl_Order[OrderID],tbl_Order[CustomerID])</f>
        <v>CUST0679</v>
      </c>
    </row>
    <row r="1933" spans="1:9" x14ac:dyDescent="0.4">
      <c r="A1933" t="s">
        <v>953</v>
      </c>
      <c r="B1933" t="s">
        <v>159</v>
      </c>
      <c r="C1933" t="str">
        <f>_xlfn.XLOOKUP(tbl_OrderProduct[[#This Row],[ProductID]],tbl_Product[ProductID],tbl_Product[Category])</f>
        <v>Strategy</v>
      </c>
      <c r="D1933">
        <v>1</v>
      </c>
      <c r="E1933" s="3">
        <f>_xlfn.XLOOKUP(tbl_OrderProduct[[#This Row],[ProductID]],tbl_Product[ProductID],tbl_Product[ListPrice])*tbl_OrderProduct[[#This Row],[Quantity]]</f>
        <v>58</v>
      </c>
      <c r="F1933">
        <f>_xlfn.XLOOKUP(tbl_OrderProduct[[#This Row],[OrderID]],tbl_Order[OrderID],tbl_Order[Order Year])</f>
        <v>2020</v>
      </c>
      <c r="G1933" t="str">
        <f>_xlfn.XLOOKUP(tbl_OrderProduct[[#This Row],[OrderID]],tbl_Order[OrderID],tbl_Order[Order Month Name])</f>
        <v>Aug</v>
      </c>
      <c r="H1933" t="str">
        <f>_xlfn.XLOOKUP(tbl_OrderProduct[[#This Row],[ProductID]],tbl_Product[ProductID],tbl_Product[ProductName])</f>
        <v>Welcome To … The Dashboard</v>
      </c>
      <c r="I1933" t="str">
        <f>_xlfn.XLOOKUP(tbl_OrderProduct[[#This Row],[OrderID]],tbl_Order[OrderID],tbl_Order[CustomerID])</f>
        <v>CUST0743</v>
      </c>
    </row>
    <row r="1934" spans="1:9" x14ac:dyDescent="0.4">
      <c r="A1934" t="s">
        <v>954</v>
      </c>
      <c r="B1934" t="s">
        <v>11</v>
      </c>
      <c r="C1934" t="str">
        <f>_xlfn.XLOOKUP(tbl_OrderProduct[[#This Row],[ProductID]],tbl_Product[ProductID],tbl_Product[Category])</f>
        <v>Adventure</v>
      </c>
      <c r="D1934">
        <v>1</v>
      </c>
      <c r="E1934" s="3">
        <f>_xlfn.XLOOKUP(tbl_OrderProduct[[#This Row],[ProductID]],tbl_Product[ProductID],tbl_Product[ListPrice])*tbl_OrderProduct[[#This Row],[Quantity]]</f>
        <v>19.95</v>
      </c>
      <c r="F1934">
        <f>_xlfn.XLOOKUP(tbl_OrderProduct[[#This Row],[OrderID]],tbl_Order[OrderID],tbl_Order[Order Year])</f>
        <v>2020</v>
      </c>
      <c r="G1934" t="str">
        <f>_xlfn.XLOOKUP(tbl_OrderProduct[[#This Row],[OrderID]],tbl_Order[OrderID],tbl_Order[Order Month Name])</f>
        <v>Aug</v>
      </c>
      <c r="H1934" t="str">
        <f>_xlfn.XLOOKUP(tbl_OrderProduct[[#This Row],[ProductID]],tbl_Product[ProductID],tbl_Product[ProductName])</f>
        <v>Dungeons &amp; Datasets</v>
      </c>
      <c r="I1934" t="str">
        <f>_xlfn.XLOOKUP(tbl_OrderProduct[[#This Row],[OrderID]],tbl_Order[OrderID],tbl_Order[CustomerID])</f>
        <v>CUST0982</v>
      </c>
    </row>
    <row r="1935" spans="1:9" x14ac:dyDescent="0.4">
      <c r="A1935" t="s">
        <v>954</v>
      </c>
      <c r="B1935" t="s">
        <v>154</v>
      </c>
      <c r="C1935" t="str">
        <f>_xlfn.XLOOKUP(tbl_OrderProduct[[#This Row],[ProductID]],tbl_Product[ProductID],tbl_Product[Category])</f>
        <v>Strategy</v>
      </c>
      <c r="D1935">
        <v>3</v>
      </c>
      <c r="E1935" s="3">
        <f>_xlfn.XLOOKUP(tbl_OrderProduct[[#This Row],[ProductID]],tbl_Product[ProductID],tbl_Product[ListPrice])*tbl_OrderProduct[[#This Row],[Quantity]]</f>
        <v>93</v>
      </c>
      <c r="F1935">
        <f>_xlfn.XLOOKUP(tbl_OrderProduct[[#This Row],[OrderID]],tbl_Order[OrderID],tbl_Order[Order Year])</f>
        <v>2020</v>
      </c>
      <c r="G1935" t="str">
        <f>_xlfn.XLOOKUP(tbl_OrderProduct[[#This Row],[OrderID]],tbl_Order[OrderID],tbl_Order[Order Month Name])</f>
        <v>Aug</v>
      </c>
      <c r="H1935" t="str">
        <f>_xlfn.XLOOKUP(tbl_OrderProduct[[#This Row],[ProductID]],tbl_Product[ProductID],tbl_Product[ProductName])</f>
        <v>Roll for Regression</v>
      </c>
      <c r="I1935" t="str">
        <f>_xlfn.XLOOKUP(tbl_OrderProduct[[#This Row],[OrderID]],tbl_Order[OrderID],tbl_Order[CustomerID])</f>
        <v>CUST0982</v>
      </c>
    </row>
    <row r="1936" spans="1:9" x14ac:dyDescent="0.4">
      <c r="A1936" t="s">
        <v>954</v>
      </c>
      <c r="B1936" t="s">
        <v>7</v>
      </c>
      <c r="C1936" t="str">
        <f>_xlfn.XLOOKUP(tbl_OrderProduct[[#This Row],[ProductID]],tbl_Product[ProductID],tbl_Product[Category])</f>
        <v>Strategy</v>
      </c>
      <c r="D1936">
        <v>1</v>
      </c>
      <c r="E1936" s="3">
        <f>_xlfn.XLOOKUP(tbl_OrderProduct[[#This Row],[ProductID]],tbl_Product[ProductID],tbl_Product[ListPrice])*tbl_OrderProduct[[#This Row],[Quantity]]</f>
        <v>53</v>
      </c>
      <c r="F1936">
        <f>_xlfn.XLOOKUP(tbl_OrderProduct[[#This Row],[OrderID]],tbl_Order[OrderID],tbl_Order[Order Year])</f>
        <v>2020</v>
      </c>
      <c r="G1936" t="str">
        <f>_xlfn.XLOOKUP(tbl_OrderProduct[[#This Row],[OrderID]],tbl_Order[OrderID],tbl_Order[Order Month Name])</f>
        <v>Aug</v>
      </c>
      <c r="H1936" t="str">
        <f>_xlfn.XLOOKUP(tbl_OrderProduct[[#This Row],[ProductID]],tbl_Product[ProductID],tbl_Product[ProductName])</f>
        <v>Evercell</v>
      </c>
      <c r="I1936" t="str">
        <f>_xlfn.XLOOKUP(tbl_OrderProduct[[#This Row],[OrderID]],tbl_Order[OrderID],tbl_Order[CustomerID])</f>
        <v>CUST0982</v>
      </c>
    </row>
    <row r="1937" spans="1:9" x14ac:dyDescent="0.4">
      <c r="A1937" t="s">
        <v>954</v>
      </c>
      <c r="B1937" t="s">
        <v>151</v>
      </c>
      <c r="C1937" t="str">
        <f>_xlfn.XLOOKUP(tbl_OrderProduct[[#This Row],[ProductID]],tbl_Product[ProductID],tbl_Product[Category])</f>
        <v>Adventure</v>
      </c>
      <c r="D1937">
        <v>2</v>
      </c>
      <c r="E1937" s="3">
        <f>_xlfn.XLOOKUP(tbl_OrderProduct[[#This Row],[ProductID]],tbl_Product[ProductID],tbl_Product[ListPrice])*tbl_OrderProduct[[#This Row],[Quantity]]</f>
        <v>121.9</v>
      </c>
      <c r="F1937">
        <f>_xlfn.XLOOKUP(tbl_OrderProduct[[#This Row],[OrderID]],tbl_Order[OrderID],tbl_Order[Order Year])</f>
        <v>2020</v>
      </c>
      <c r="G1937" t="str">
        <f>_xlfn.XLOOKUP(tbl_OrderProduct[[#This Row],[OrderID]],tbl_Order[OrderID],tbl_Order[Order Month Name])</f>
        <v>Aug</v>
      </c>
      <c r="H1937" t="str">
        <f>_xlfn.XLOOKUP(tbl_OrderProduct[[#This Row],[ProductID]],tbl_Product[ProductID],tbl_Product[ProductName])</f>
        <v>Unmatched: Analyst's Edition</v>
      </c>
      <c r="I1937" t="str">
        <f>_xlfn.XLOOKUP(tbl_OrderProduct[[#This Row],[OrderID]],tbl_Order[OrderID],tbl_Order[CustomerID])</f>
        <v>CUST0982</v>
      </c>
    </row>
    <row r="1938" spans="1:9" x14ac:dyDescent="0.4">
      <c r="A1938" t="s">
        <v>954</v>
      </c>
      <c r="B1938" t="s">
        <v>143</v>
      </c>
      <c r="C1938" t="str">
        <f>_xlfn.XLOOKUP(tbl_OrderProduct[[#This Row],[ProductID]],tbl_Product[ProductID],tbl_Product[Category])</f>
        <v>Party</v>
      </c>
      <c r="D1938">
        <v>1</v>
      </c>
      <c r="E1938" s="3">
        <f>_xlfn.XLOOKUP(tbl_OrderProduct[[#This Row],[ProductID]],tbl_Product[ProductID],tbl_Product[ListPrice])*tbl_OrderProduct[[#This Row],[Quantity]]</f>
        <v>21.95</v>
      </c>
      <c r="F1938">
        <f>_xlfn.XLOOKUP(tbl_OrderProduct[[#This Row],[OrderID]],tbl_Order[OrderID],tbl_Order[Order Year])</f>
        <v>2020</v>
      </c>
      <c r="G1938" t="str">
        <f>_xlfn.XLOOKUP(tbl_OrderProduct[[#This Row],[OrderID]],tbl_Order[OrderID],tbl_Order[Order Month Name])</f>
        <v>Aug</v>
      </c>
      <c r="H1938" t="str">
        <f>_xlfn.XLOOKUP(tbl_OrderProduct[[#This Row],[ProductID]],tbl_Product[ProductID],tbl_Product[ProductName])</f>
        <v>Sheets of Nottingham</v>
      </c>
      <c r="I1938" t="str">
        <f>_xlfn.XLOOKUP(tbl_OrderProduct[[#This Row],[OrderID]],tbl_Order[OrderID],tbl_Order[CustomerID])</f>
        <v>CUST0982</v>
      </c>
    </row>
    <row r="1939" spans="1:9" x14ac:dyDescent="0.4">
      <c r="A1939" t="s">
        <v>955</v>
      </c>
      <c r="B1939" t="s">
        <v>163</v>
      </c>
      <c r="C1939" t="str">
        <f>_xlfn.XLOOKUP(tbl_OrderProduct[[#This Row],[ProductID]],tbl_Product[ProductID],tbl_Product[Category])</f>
        <v>Party</v>
      </c>
      <c r="D1939">
        <v>1</v>
      </c>
      <c r="E1939" s="3">
        <f>_xlfn.XLOOKUP(tbl_OrderProduct[[#This Row],[ProductID]],tbl_Product[ProductID],tbl_Product[ListPrice])*tbl_OrderProduct[[#This Row],[Quantity]]</f>
        <v>38</v>
      </c>
      <c r="F1939">
        <f>_xlfn.XLOOKUP(tbl_OrderProduct[[#This Row],[OrderID]],tbl_Order[OrderID],tbl_Order[Order Year])</f>
        <v>2020</v>
      </c>
      <c r="G1939" t="str">
        <f>_xlfn.XLOOKUP(tbl_OrderProduct[[#This Row],[OrderID]],tbl_Order[OrderID],tbl_Order[Order Month Name])</f>
        <v>Aug</v>
      </c>
      <c r="H1939" t="str">
        <f>_xlfn.XLOOKUP(tbl_OrderProduct[[#This Row],[ProductID]],tbl_Product[ProductID],tbl_Product[ProductName])</f>
        <v>Charts Against Humanity</v>
      </c>
      <c r="I1939" t="str">
        <f>_xlfn.XLOOKUP(tbl_OrderProduct[[#This Row],[OrderID]],tbl_Order[OrderID],tbl_Order[CustomerID])</f>
        <v>CUST0196</v>
      </c>
    </row>
    <row r="1940" spans="1:9" x14ac:dyDescent="0.4">
      <c r="A1940" t="s">
        <v>956</v>
      </c>
      <c r="B1940" t="s">
        <v>139</v>
      </c>
      <c r="C1940" t="str">
        <f>_xlfn.XLOOKUP(tbl_OrderProduct[[#This Row],[ProductID]],tbl_Product[ProductID],tbl_Product[Category])</f>
        <v>Strategy</v>
      </c>
      <c r="D1940">
        <v>1</v>
      </c>
      <c r="E1940" s="3">
        <f>_xlfn.XLOOKUP(tbl_OrderProduct[[#This Row],[ProductID]],tbl_Product[ProductID],tbl_Product[ListPrice])*tbl_OrderProduct[[#This Row],[Quantity]]</f>
        <v>54.99</v>
      </c>
      <c r="F1940">
        <f>_xlfn.XLOOKUP(tbl_OrderProduct[[#This Row],[OrderID]],tbl_Order[OrderID],tbl_Order[Order Year])</f>
        <v>2020</v>
      </c>
      <c r="G1940" t="str">
        <f>_xlfn.XLOOKUP(tbl_OrderProduct[[#This Row],[OrderID]],tbl_Order[OrderID],tbl_Order[Order Month Name])</f>
        <v>Aug</v>
      </c>
      <c r="H1940" t="str">
        <f>_xlfn.XLOOKUP(tbl_OrderProduct[[#This Row],[ProductID]],tbl_Product[ProductID],tbl_Product[ProductName])</f>
        <v>Azul: Pie Chart Edition</v>
      </c>
      <c r="I1940" t="str">
        <f>_xlfn.XLOOKUP(tbl_OrderProduct[[#This Row],[OrderID]],tbl_Order[OrderID],tbl_Order[CustomerID])</f>
        <v>CUST0925</v>
      </c>
    </row>
    <row r="1941" spans="1:9" x14ac:dyDescent="0.4">
      <c r="A1941" t="s">
        <v>957</v>
      </c>
      <c r="B1941" t="s">
        <v>129</v>
      </c>
      <c r="C1941" t="str">
        <f>_xlfn.XLOOKUP(tbl_OrderProduct[[#This Row],[ProductID]],tbl_Product[ProductID],tbl_Product[Category])</f>
        <v>Party</v>
      </c>
      <c r="D1941">
        <v>1</v>
      </c>
      <c r="E1941" s="3">
        <f>_xlfn.XLOOKUP(tbl_OrderProduct[[#This Row],[ProductID]],tbl_Product[ProductID],tbl_Product[ListPrice])*tbl_OrderProduct[[#This Row],[Quantity]]</f>
        <v>49.49</v>
      </c>
      <c r="F1941">
        <f>_xlfn.XLOOKUP(tbl_OrderProduct[[#This Row],[OrderID]],tbl_Order[OrderID],tbl_Order[Order Year])</f>
        <v>2020</v>
      </c>
      <c r="G1941" t="str">
        <f>_xlfn.XLOOKUP(tbl_OrderProduct[[#This Row],[OrderID]],tbl_Order[OrderID],tbl_Order[Order Month Name])</f>
        <v>Aug</v>
      </c>
      <c r="H1941" t="str">
        <f>_xlfn.XLOOKUP(tbl_OrderProduct[[#This Row],[ProductID]],tbl_Product[ProductID],tbl_Product[ProductName])</f>
        <v>Fieldnames</v>
      </c>
      <c r="I1941" t="str">
        <f>_xlfn.XLOOKUP(tbl_OrderProduct[[#This Row],[OrderID]],tbl_Order[OrderID],tbl_Order[CustomerID])</f>
        <v>CUST0510</v>
      </c>
    </row>
    <row r="1942" spans="1:9" x14ac:dyDescent="0.4">
      <c r="A1942" t="s">
        <v>957</v>
      </c>
      <c r="B1942" t="s">
        <v>145</v>
      </c>
      <c r="C1942" t="str">
        <f>_xlfn.XLOOKUP(tbl_OrderProduct[[#This Row],[ProductID]],tbl_Product[ProductID],tbl_Product[Category])</f>
        <v>Adventure</v>
      </c>
      <c r="D1942">
        <v>1</v>
      </c>
      <c r="E1942" s="3">
        <f>_xlfn.XLOOKUP(tbl_OrderProduct[[#This Row],[ProductID]],tbl_Product[ProductID],tbl_Product[ListPrice])*tbl_OrderProduct[[#This Row],[Quantity]]</f>
        <v>40.5</v>
      </c>
      <c r="F1942">
        <f>_xlfn.XLOOKUP(tbl_OrderProduct[[#This Row],[OrderID]],tbl_Order[OrderID],tbl_Order[Order Year])</f>
        <v>2020</v>
      </c>
      <c r="G1942" t="str">
        <f>_xlfn.XLOOKUP(tbl_OrderProduct[[#This Row],[OrderID]],tbl_Order[OrderID],tbl_Order[Order Month Name])</f>
        <v>Aug</v>
      </c>
      <c r="H1942" t="str">
        <f>_xlfn.XLOOKUP(tbl_OrderProduct[[#This Row],[ProductID]],tbl_Product[ProductID],tbl_Product[ProductName])</f>
        <v>Audit Call of Cthulhu</v>
      </c>
      <c r="I1942" t="str">
        <f>_xlfn.XLOOKUP(tbl_OrderProduct[[#This Row],[OrderID]],tbl_Order[OrderID],tbl_Order[CustomerID])</f>
        <v>CUST0510</v>
      </c>
    </row>
    <row r="1943" spans="1:9" x14ac:dyDescent="0.4">
      <c r="A1943" t="s">
        <v>958</v>
      </c>
      <c r="B1943" t="s">
        <v>10</v>
      </c>
      <c r="C1943" t="str">
        <f>_xlfn.XLOOKUP(tbl_OrderProduct[[#This Row],[ProductID]],tbl_Product[ProductID],tbl_Product[Category])</f>
        <v>Party</v>
      </c>
      <c r="D1943">
        <v>2</v>
      </c>
      <c r="E1943" s="3">
        <f>_xlfn.XLOOKUP(tbl_OrderProduct[[#This Row],[ProductID]],tbl_Product[ProductID],tbl_Product[ListPrice])*tbl_OrderProduct[[#This Row],[Quantity]]</f>
        <v>98</v>
      </c>
      <c r="F1943">
        <f>_xlfn.XLOOKUP(tbl_OrderProduct[[#This Row],[OrderID]],tbl_Order[OrderID],tbl_Order[Order Year])</f>
        <v>2020</v>
      </c>
      <c r="G1943" t="str">
        <f>_xlfn.XLOOKUP(tbl_OrderProduct[[#This Row],[OrderID]],tbl_Order[OrderID],tbl_Order[Order Month Name])</f>
        <v>Aug</v>
      </c>
      <c r="H1943" t="str">
        <f>_xlfn.XLOOKUP(tbl_OrderProduct[[#This Row],[ProductID]],tbl_Product[ProductID],tbl_Product[ProductName])</f>
        <v>Pivot or Perish</v>
      </c>
      <c r="I1943" t="str">
        <f>_xlfn.XLOOKUP(tbl_OrderProduct[[#This Row],[OrderID]],tbl_Order[OrderID],tbl_Order[CustomerID])</f>
        <v>CUST0104</v>
      </c>
    </row>
    <row r="1944" spans="1:9" x14ac:dyDescent="0.4">
      <c r="A1944" t="s">
        <v>958</v>
      </c>
      <c r="B1944" t="s">
        <v>154</v>
      </c>
      <c r="C1944" t="str">
        <f>_xlfn.XLOOKUP(tbl_OrderProduct[[#This Row],[ProductID]],tbl_Product[ProductID],tbl_Product[Category])</f>
        <v>Strategy</v>
      </c>
      <c r="D1944">
        <v>1</v>
      </c>
      <c r="E1944" s="3">
        <f>_xlfn.XLOOKUP(tbl_OrderProduct[[#This Row],[ProductID]],tbl_Product[ProductID],tbl_Product[ListPrice])*tbl_OrderProduct[[#This Row],[Quantity]]</f>
        <v>31</v>
      </c>
      <c r="F1944">
        <f>_xlfn.XLOOKUP(tbl_OrderProduct[[#This Row],[OrderID]],tbl_Order[OrderID],tbl_Order[Order Year])</f>
        <v>2020</v>
      </c>
      <c r="G1944" t="str">
        <f>_xlfn.XLOOKUP(tbl_OrderProduct[[#This Row],[OrderID]],tbl_Order[OrderID],tbl_Order[Order Month Name])</f>
        <v>Aug</v>
      </c>
      <c r="H1944" t="str">
        <f>_xlfn.XLOOKUP(tbl_OrderProduct[[#This Row],[ProductID]],tbl_Product[ProductID],tbl_Product[ProductName])</f>
        <v>Roll for Regression</v>
      </c>
      <c r="I1944" t="str">
        <f>_xlfn.XLOOKUP(tbl_OrderProduct[[#This Row],[OrderID]],tbl_Order[OrderID],tbl_Order[CustomerID])</f>
        <v>CUST0104</v>
      </c>
    </row>
    <row r="1945" spans="1:9" x14ac:dyDescent="0.4">
      <c r="A1945" t="s">
        <v>959</v>
      </c>
      <c r="B1945" t="s">
        <v>136</v>
      </c>
      <c r="C1945" t="str">
        <f>_xlfn.XLOOKUP(tbl_OrderProduct[[#This Row],[ProductID]],tbl_Product[ProductID],tbl_Product[Category])</f>
        <v>Party</v>
      </c>
      <c r="D1945">
        <v>2</v>
      </c>
      <c r="E1945" s="3">
        <f>_xlfn.XLOOKUP(tbl_OrderProduct[[#This Row],[ProductID]],tbl_Product[ProductID],tbl_Product[ListPrice])*tbl_OrderProduct[[#This Row],[Quantity]]</f>
        <v>66</v>
      </c>
      <c r="F1945">
        <f>_xlfn.XLOOKUP(tbl_OrderProduct[[#This Row],[OrderID]],tbl_Order[OrderID],tbl_Order[Order Year])</f>
        <v>2020</v>
      </c>
      <c r="G1945" t="str">
        <f>_xlfn.XLOOKUP(tbl_OrderProduct[[#This Row],[OrderID]],tbl_Order[OrderID],tbl_Order[Order Month Name])</f>
        <v>Aug</v>
      </c>
      <c r="H1945" t="str">
        <f>_xlfn.XLOOKUP(tbl_OrderProduct[[#This Row],[ProductID]],tbl_Product[ProductID],tbl_Product[ProductName])</f>
        <v>Don't Split the Data</v>
      </c>
      <c r="I1945" t="str">
        <f>_xlfn.XLOOKUP(tbl_OrderProduct[[#This Row],[OrderID]],tbl_Order[OrderID],tbl_Order[CustomerID])</f>
        <v>CUST0596</v>
      </c>
    </row>
    <row r="1946" spans="1:9" x14ac:dyDescent="0.4">
      <c r="A1946" t="s">
        <v>959</v>
      </c>
      <c r="B1946" t="s">
        <v>165</v>
      </c>
      <c r="C1946" t="str">
        <f>_xlfn.XLOOKUP(tbl_OrderProduct[[#This Row],[ProductID]],tbl_Product[ProductID],tbl_Product[Category])</f>
        <v>Party</v>
      </c>
      <c r="D1946">
        <v>2</v>
      </c>
      <c r="E1946" s="3">
        <f>_xlfn.XLOOKUP(tbl_OrderProduct[[#This Row],[ProductID]],tbl_Product[ProductID],tbl_Product[ListPrice])*tbl_OrderProduct[[#This Row],[Quantity]]</f>
        <v>52.98</v>
      </c>
      <c r="F1946">
        <f>_xlfn.XLOOKUP(tbl_OrderProduct[[#This Row],[OrderID]],tbl_Order[OrderID],tbl_Order[Order Year])</f>
        <v>2020</v>
      </c>
      <c r="G1946" t="str">
        <f>_xlfn.XLOOKUP(tbl_OrderProduct[[#This Row],[OrderID]],tbl_Order[OrderID],tbl_Order[Order Month Name])</f>
        <v>Aug</v>
      </c>
      <c r="H1946" t="str">
        <f>_xlfn.XLOOKUP(tbl_OrderProduct[[#This Row],[ProductID]],tbl_Product[ProductID],tbl_Product[ProductName])</f>
        <v>Dashboard Wavelength</v>
      </c>
      <c r="I1946" t="str">
        <f>_xlfn.XLOOKUP(tbl_OrderProduct[[#This Row],[OrderID]],tbl_Order[OrderID],tbl_Order[CustomerID])</f>
        <v>CUST0596</v>
      </c>
    </row>
    <row r="1947" spans="1:9" x14ac:dyDescent="0.4">
      <c r="A1947" t="s">
        <v>960</v>
      </c>
      <c r="B1947" t="s">
        <v>9</v>
      </c>
      <c r="C1947" t="str">
        <f>_xlfn.XLOOKUP(tbl_OrderProduct[[#This Row],[ProductID]],tbl_Product[ProductID],tbl_Product[Category])</f>
        <v>Strategy</v>
      </c>
      <c r="D1947">
        <v>1</v>
      </c>
      <c r="E1947" s="3">
        <f>_xlfn.XLOOKUP(tbl_OrderProduct[[#This Row],[ProductID]],tbl_Product[ProductID],tbl_Product[ListPrice])*tbl_OrderProduct[[#This Row],[Quantity]]</f>
        <v>73.95</v>
      </c>
      <c r="F1947">
        <f>_xlfn.XLOOKUP(tbl_OrderProduct[[#This Row],[OrderID]],tbl_Order[OrderID],tbl_Order[Order Year])</f>
        <v>2020</v>
      </c>
      <c r="G1947" t="str">
        <f>_xlfn.XLOOKUP(tbl_OrderProduct[[#This Row],[OrderID]],tbl_Order[OrderID],tbl_Order[Order Month Name])</f>
        <v>Aug</v>
      </c>
      <c r="H1947" t="str">
        <f>_xlfn.XLOOKUP(tbl_OrderProduct[[#This Row],[ProductID]],tbl_Product[ProductID],tbl_Product[ProductName])</f>
        <v>Tiny Epic Formulas</v>
      </c>
      <c r="I1947" t="str">
        <f>_xlfn.XLOOKUP(tbl_OrderProduct[[#This Row],[OrderID]],tbl_Order[OrderID],tbl_Order[CustomerID])</f>
        <v>CUST0967</v>
      </c>
    </row>
    <row r="1948" spans="1:9" x14ac:dyDescent="0.4">
      <c r="A1948" t="s">
        <v>961</v>
      </c>
      <c r="B1948" t="s">
        <v>134</v>
      </c>
      <c r="C1948" t="str">
        <f>_xlfn.XLOOKUP(tbl_OrderProduct[[#This Row],[ProductID]],tbl_Product[ProductID],tbl_Product[Category])</f>
        <v>Co-op</v>
      </c>
      <c r="D1948">
        <v>1</v>
      </c>
      <c r="E1948" s="3">
        <f>_xlfn.XLOOKUP(tbl_OrderProduct[[#This Row],[ProductID]],tbl_Product[ProductID],tbl_Product[ListPrice])*tbl_OrderProduct[[#This Row],[Quantity]]</f>
        <v>33.5</v>
      </c>
      <c r="F1948">
        <f>_xlfn.XLOOKUP(tbl_OrderProduct[[#This Row],[OrderID]],tbl_Order[OrderID],tbl_Order[Order Year])</f>
        <v>2020</v>
      </c>
      <c r="G1948" t="str">
        <f>_xlfn.XLOOKUP(tbl_OrderProduct[[#This Row],[OrderID]],tbl_Order[OrderID],tbl_Order[Order Month Name])</f>
        <v>Aug</v>
      </c>
      <c r="H1948" t="str">
        <f>_xlfn.XLOOKUP(tbl_OrderProduct[[#This Row],[ProductID]],tbl_Product[ProductID],tbl_Product[ProductName])</f>
        <v>The Spill: Data Breach</v>
      </c>
      <c r="I1948" t="str">
        <f>_xlfn.XLOOKUP(tbl_OrderProduct[[#This Row],[OrderID]],tbl_Order[OrderID],tbl_Order[CustomerID])</f>
        <v>CUST0237</v>
      </c>
    </row>
    <row r="1949" spans="1:9" x14ac:dyDescent="0.4">
      <c r="A1949" t="s">
        <v>961</v>
      </c>
      <c r="B1949" t="s">
        <v>8</v>
      </c>
      <c r="C1949" t="str">
        <f>_xlfn.XLOOKUP(tbl_OrderProduct[[#This Row],[ProductID]],tbl_Product[ProductID],tbl_Product[Category])</f>
        <v>Adventure</v>
      </c>
      <c r="D1949">
        <v>1</v>
      </c>
      <c r="E1949" s="3">
        <f>_xlfn.XLOOKUP(tbl_OrderProduct[[#This Row],[ProductID]],tbl_Product[ProductID],tbl_Product[ListPrice])*tbl_OrderProduct[[#This Row],[Quantity]]</f>
        <v>54.5</v>
      </c>
      <c r="F1949">
        <f>_xlfn.XLOOKUP(tbl_OrderProduct[[#This Row],[OrderID]],tbl_Order[OrderID],tbl_Order[Order Year])</f>
        <v>2020</v>
      </c>
      <c r="G1949" t="str">
        <f>_xlfn.XLOOKUP(tbl_OrderProduct[[#This Row],[OrderID]],tbl_Order[OrderID],tbl_Order[Order Month Name])</f>
        <v>Aug</v>
      </c>
      <c r="H1949" t="str">
        <f>_xlfn.XLOOKUP(tbl_OrderProduct[[#This Row],[ProductID]],tbl_Product[ProductID],tbl_Product[ProductName])</f>
        <v>Spreadsheets &amp; Sidequests</v>
      </c>
      <c r="I1949" t="str">
        <f>_xlfn.XLOOKUP(tbl_OrderProduct[[#This Row],[OrderID]],tbl_Order[OrderID],tbl_Order[CustomerID])</f>
        <v>CUST0237</v>
      </c>
    </row>
    <row r="1950" spans="1:9" x14ac:dyDescent="0.4">
      <c r="A1950" t="s">
        <v>961</v>
      </c>
      <c r="B1950" t="s">
        <v>150</v>
      </c>
      <c r="C1950" t="str">
        <f>_xlfn.XLOOKUP(tbl_OrderProduct[[#This Row],[ProductID]],tbl_Product[ProductID],tbl_Product[Category])</f>
        <v>Party</v>
      </c>
      <c r="D1950">
        <v>2</v>
      </c>
      <c r="E1950" s="3">
        <f>_xlfn.XLOOKUP(tbl_OrderProduct[[#This Row],[ProductID]],tbl_Product[ProductID],tbl_Product[ListPrice])*tbl_OrderProduct[[#This Row],[Quantity]]</f>
        <v>70</v>
      </c>
      <c r="F1950">
        <f>_xlfn.XLOOKUP(tbl_OrderProduct[[#This Row],[OrderID]],tbl_Order[OrderID],tbl_Order[Order Year])</f>
        <v>2020</v>
      </c>
      <c r="G1950" t="str">
        <f>_xlfn.XLOOKUP(tbl_OrderProduct[[#This Row],[OrderID]],tbl_Order[OrderID],tbl_Order[Order Month Name])</f>
        <v>Aug</v>
      </c>
      <c r="H1950" t="str">
        <f>_xlfn.XLOOKUP(tbl_OrderProduct[[#This Row],[ProductID]],tbl_Product[ProductID],tbl_Product[ProductName])</f>
        <v>Data: The Resistance</v>
      </c>
      <c r="I1950" t="str">
        <f>_xlfn.XLOOKUP(tbl_OrderProduct[[#This Row],[OrderID]],tbl_Order[OrderID],tbl_Order[CustomerID])</f>
        <v>CUST0237</v>
      </c>
    </row>
    <row r="1951" spans="1:9" x14ac:dyDescent="0.4">
      <c r="A1951" t="s">
        <v>962</v>
      </c>
      <c r="B1951" t="s">
        <v>150</v>
      </c>
      <c r="C1951" t="str">
        <f>_xlfn.XLOOKUP(tbl_OrderProduct[[#This Row],[ProductID]],tbl_Product[ProductID],tbl_Product[Category])</f>
        <v>Party</v>
      </c>
      <c r="D1951">
        <v>1</v>
      </c>
      <c r="E1951" s="3">
        <f>_xlfn.XLOOKUP(tbl_OrderProduct[[#This Row],[ProductID]],tbl_Product[ProductID],tbl_Product[ListPrice])*tbl_OrderProduct[[#This Row],[Quantity]]</f>
        <v>35</v>
      </c>
      <c r="F1951">
        <f>_xlfn.XLOOKUP(tbl_OrderProduct[[#This Row],[OrderID]],tbl_Order[OrderID],tbl_Order[Order Year])</f>
        <v>2020</v>
      </c>
      <c r="G1951" t="str">
        <f>_xlfn.XLOOKUP(tbl_OrderProduct[[#This Row],[OrderID]],tbl_Order[OrderID],tbl_Order[Order Month Name])</f>
        <v>Aug</v>
      </c>
      <c r="H1951" t="str">
        <f>_xlfn.XLOOKUP(tbl_OrderProduct[[#This Row],[ProductID]],tbl_Product[ProductID],tbl_Product[ProductName])</f>
        <v>Data: The Resistance</v>
      </c>
      <c r="I1951" t="str">
        <f>_xlfn.XLOOKUP(tbl_OrderProduct[[#This Row],[OrderID]],tbl_Order[OrderID],tbl_Order[CustomerID])</f>
        <v>CUST1102</v>
      </c>
    </row>
    <row r="1952" spans="1:9" x14ac:dyDescent="0.4">
      <c r="A1952" t="s">
        <v>962</v>
      </c>
      <c r="B1952" t="s">
        <v>5</v>
      </c>
      <c r="C1952" t="str">
        <f>_xlfn.XLOOKUP(tbl_OrderProduct[[#This Row],[ProductID]],tbl_Product[ProductID],tbl_Product[Category])</f>
        <v>Strategy</v>
      </c>
      <c r="D1952">
        <v>2</v>
      </c>
      <c r="E1952" s="3">
        <f>_xlfn.XLOOKUP(tbl_OrderProduct[[#This Row],[ProductID]],tbl_Product[ProductID],tbl_Product[ListPrice])*tbl_OrderProduct[[#This Row],[Quantity]]</f>
        <v>99.9</v>
      </c>
      <c r="F1952">
        <f>_xlfn.XLOOKUP(tbl_OrderProduct[[#This Row],[OrderID]],tbl_Order[OrderID],tbl_Order[Order Year])</f>
        <v>2020</v>
      </c>
      <c r="G1952" t="str">
        <f>_xlfn.XLOOKUP(tbl_OrderProduct[[#This Row],[OrderID]],tbl_Order[OrderID],tbl_Order[Order Month Name])</f>
        <v>Aug</v>
      </c>
      <c r="H1952" t="str">
        <f>_xlfn.XLOOKUP(tbl_OrderProduct[[#This Row],[ProductID]],tbl_Product[ProductID],tbl_Product[ProductName])</f>
        <v>Power B.I. the Board Game</v>
      </c>
      <c r="I1952" t="str">
        <f>_xlfn.XLOOKUP(tbl_OrderProduct[[#This Row],[OrderID]],tbl_Order[OrderID],tbl_Order[CustomerID])</f>
        <v>CUST1102</v>
      </c>
    </row>
    <row r="1953" spans="1:9" x14ac:dyDescent="0.4">
      <c r="A1953" t="s">
        <v>963</v>
      </c>
      <c r="B1953" t="s">
        <v>8</v>
      </c>
      <c r="C1953" t="str">
        <f>_xlfn.XLOOKUP(tbl_OrderProduct[[#This Row],[ProductID]],tbl_Product[ProductID],tbl_Product[Category])</f>
        <v>Adventure</v>
      </c>
      <c r="D1953">
        <v>1</v>
      </c>
      <c r="E1953" s="3">
        <f>_xlfn.XLOOKUP(tbl_OrderProduct[[#This Row],[ProductID]],tbl_Product[ProductID],tbl_Product[ListPrice])*tbl_OrderProduct[[#This Row],[Quantity]]</f>
        <v>54.5</v>
      </c>
      <c r="F1953">
        <f>_xlfn.XLOOKUP(tbl_OrderProduct[[#This Row],[OrderID]],tbl_Order[OrderID],tbl_Order[Order Year])</f>
        <v>2020</v>
      </c>
      <c r="G1953" t="str">
        <f>_xlfn.XLOOKUP(tbl_OrderProduct[[#This Row],[OrderID]],tbl_Order[OrderID],tbl_Order[Order Month Name])</f>
        <v>Sep</v>
      </c>
      <c r="H1953" t="str">
        <f>_xlfn.XLOOKUP(tbl_OrderProduct[[#This Row],[ProductID]],tbl_Product[ProductID],tbl_Product[ProductName])</f>
        <v>Spreadsheets &amp; Sidequests</v>
      </c>
      <c r="I1953" t="str">
        <f>_xlfn.XLOOKUP(tbl_OrderProduct[[#This Row],[OrderID]],tbl_Order[OrderID],tbl_Order[CustomerID])</f>
        <v>CUST0672</v>
      </c>
    </row>
    <row r="1954" spans="1:9" x14ac:dyDescent="0.4">
      <c r="A1954" t="s">
        <v>963</v>
      </c>
      <c r="B1954" t="s">
        <v>147</v>
      </c>
      <c r="C1954" t="str">
        <f>_xlfn.XLOOKUP(tbl_OrderProduct[[#This Row],[ProductID]],tbl_Product[ProductID],tbl_Product[Category])</f>
        <v>Classic</v>
      </c>
      <c r="D1954">
        <v>2</v>
      </c>
      <c r="E1954" s="3">
        <f>_xlfn.XLOOKUP(tbl_OrderProduct[[#This Row],[ProductID]],tbl_Product[ProductID],tbl_Product[ListPrice])*tbl_OrderProduct[[#This Row],[Quantity]]</f>
        <v>81.900000000000006</v>
      </c>
      <c r="F1954">
        <f>_xlfn.XLOOKUP(tbl_OrderProduct[[#This Row],[OrderID]],tbl_Order[OrderID],tbl_Order[Order Year])</f>
        <v>2020</v>
      </c>
      <c r="G1954" t="str">
        <f>_xlfn.XLOOKUP(tbl_OrderProduct[[#This Row],[OrderID]],tbl_Order[OrderID],tbl_Order[Order Month Name])</f>
        <v>Sep</v>
      </c>
      <c r="H1954" t="str">
        <f>_xlfn.XLOOKUP(tbl_OrderProduct[[#This Row],[ProductID]],tbl_Product[ProductID],tbl_Product[ProductName])</f>
        <v>Formula Scrabble</v>
      </c>
      <c r="I1954" t="str">
        <f>_xlfn.XLOOKUP(tbl_OrderProduct[[#This Row],[OrderID]],tbl_Order[OrderID],tbl_Order[CustomerID])</f>
        <v>CUST0672</v>
      </c>
    </row>
    <row r="1955" spans="1:9" x14ac:dyDescent="0.4">
      <c r="A1955" t="s">
        <v>963</v>
      </c>
      <c r="B1955" t="s">
        <v>149</v>
      </c>
      <c r="C1955" t="str">
        <f>_xlfn.XLOOKUP(tbl_OrderProduct[[#This Row],[ProductID]],tbl_Product[ProductID],tbl_Product[Category])</f>
        <v>Co-op</v>
      </c>
      <c r="D1955">
        <v>1</v>
      </c>
      <c r="E1955" s="3">
        <f>_xlfn.XLOOKUP(tbl_OrderProduct[[#This Row],[ProductID]],tbl_Product[ProductID],tbl_Product[ListPrice])*tbl_OrderProduct[[#This Row],[Quantity]]</f>
        <v>20.99</v>
      </c>
      <c r="F1955">
        <f>_xlfn.XLOOKUP(tbl_OrderProduct[[#This Row],[OrderID]],tbl_Order[OrderID],tbl_Order[Order Year])</f>
        <v>2020</v>
      </c>
      <c r="G1955" t="str">
        <f>_xlfn.XLOOKUP(tbl_OrderProduct[[#This Row],[OrderID]],tbl_Order[OrderID],tbl_Order[Order Month Name])</f>
        <v>Sep</v>
      </c>
      <c r="H1955" t="str">
        <f>_xlfn.XLOOKUP(tbl_OrderProduct[[#This Row],[ProductID]],tbl_Product[ProductID],tbl_Product[ProductName])</f>
        <v>Pandemic: #REF! Outbreak</v>
      </c>
      <c r="I1955" t="str">
        <f>_xlfn.XLOOKUP(tbl_OrderProduct[[#This Row],[OrderID]],tbl_Order[OrderID],tbl_Order[CustomerID])</f>
        <v>CUST0672</v>
      </c>
    </row>
    <row r="1956" spans="1:9" x14ac:dyDescent="0.4">
      <c r="A1956" t="s">
        <v>963</v>
      </c>
      <c r="B1956" t="s">
        <v>10</v>
      </c>
      <c r="C1956" t="str">
        <f>_xlfn.XLOOKUP(tbl_OrderProduct[[#This Row],[ProductID]],tbl_Product[ProductID],tbl_Product[Category])</f>
        <v>Party</v>
      </c>
      <c r="D1956">
        <v>2</v>
      </c>
      <c r="E1956" s="3">
        <f>_xlfn.XLOOKUP(tbl_OrderProduct[[#This Row],[ProductID]],tbl_Product[ProductID],tbl_Product[ListPrice])*tbl_OrderProduct[[#This Row],[Quantity]]</f>
        <v>98</v>
      </c>
      <c r="F1956">
        <f>_xlfn.XLOOKUP(tbl_OrderProduct[[#This Row],[OrderID]],tbl_Order[OrderID],tbl_Order[Order Year])</f>
        <v>2020</v>
      </c>
      <c r="G1956" t="str">
        <f>_xlfn.XLOOKUP(tbl_OrderProduct[[#This Row],[OrderID]],tbl_Order[OrderID],tbl_Order[Order Month Name])</f>
        <v>Sep</v>
      </c>
      <c r="H1956" t="str">
        <f>_xlfn.XLOOKUP(tbl_OrderProduct[[#This Row],[ProductID]],tbl_Product[ProductID],tbl_Product[ProductName])</f>
        <v>Pivot or Perish</v>
      </c>
      <c r="I1956" t="str">
        <f>_xlfn.XLOOKUP(tbl_OrderProduct[[#This Row],[OrderID]],tbl_Order[OrderID],tbl_Order[CustomerID])</f>
        <v>CUST0672</v>
      </c>
    </row>
    <row r="1957" spans="1:9" x14ac:dyDescent="0.4">
      <c r="A1957" t="s">
        <v>964</v>
      </c>
      <c r="B1957" t="s">
        <v>5</v>
      </c>
      <c r="C1957" t="str">
        <f>_xlfn.XLOOKUP(tbl_OrderProduct[[#This Row],[ProductID]],tbl_Product[ProductID],tbl_Product[Category])</f>
        <v>Strategy</v>
      </c>
      <c r="D1957">
        <v>1</v>
      </c>
      <c r="E1957" s="3">
        <f>_xlfn.XLOOKUP(tbl_OrderProduct[[#This Row],[ProductID]],tbl_Product[ProductID],tbl_Product[ListPrice])*tbl_OrderProduct[[#This Row],[Quantity]]</f>
        <v>49.95</v>
      </c>
      <c r="F1957">
        <f>_xlfn.XLOOKUP(tbl_OrderProduct[[#This Row],[OrderID]],tbl_Order[OrderID],tbl_Order[Order Year])</f>
        <v>2020</v>
      </c>
      <c r="G1957" t="str">
        <f>_xlfn.XLOOKUP(tbl_OrderProduct[[#This Row],[OrderID]],tbl_Order[OrderID],tbl_Order[Order Month Name])</f>
        <v>Sep</v>
      </c>
      <c r="H1957" t="str">
        <f>_xlfn.XLOOKUP(tbl_OrderProduct[[#This Row],[ProductID]],tbl_Product[ProductID],tbl_Product[ProductName])</f>
        <v>Power B.I. the Board Game</v>
      </c>
      <c r="I1957" t="str">
        <f>_xlfn.XLOOKUP(tbl_OrderProduct[[#This Row],[OrderID]],tbl_Order[OrderID],tbl_Order[CustomerID])</f>
        <v>CUST0070</v>
      </c>
    </row>
    <row r="1958" spans="1:9" x14ac:dyDescent="0.4">
      <c r="A1958" t="s">
        <v>964</v>
      </c>
      <c r="B1958" t="s">
        <v>134</v>
      </c>
      <c r="C1958" t="str">
        <f>_xlfn.XLOOKUP(tbl_OrderProduct[[#This Row],[ProductID]],tbl_Product[ProductID],tbl_Product[Category])</f>
        <v>Co-op</v>
      </c>
      <c r="D1958">
        <v>1</v>
      </c>
      <c r="E1958" s="3">
        <f>_xlfn.XLOOKUP(tbl_OrderProduct[[#This Row],[ProductID]],tbl_Product[ProductID],tbl_Product[ListPrice])*tbl_OrderProduct[[#This Row],[Quantity]]</f>
        <v>33.5</v>
      </c>
      <c r="F1958">
        <f>_xlfn.XLOOKUP(tbl_OrderProduct[[#This Row],[OrderID]],tbl_Order[OrderID],tbl_Order[Order Year])</f>
        <v>2020</v>
      </c>
      <c r="G1958" t="str">
        <f>_xlfn.XLOOKUP(tbl_OrderProduct[[#This Row],[OrderID]],tbl_Order[OrderID],tbl_Order[Order Month Name])</f>
        <v>Sep</v>
      </c>
      <c r="H1958" t="str">
        <f>_xlfn.XLOOKUP(tbl_OrderProduct[[#This Row],[ProductID]],tbl_Product[ProductID],tbl_Product[ProductName])</f>
        <v>The Spill: Data Breach</v>
      </c>
      <c r="I1958" t="str">
        <f>_xlfn.XLOOKUP(tbl_OrderProduct[[#This Row],[OrderID]],tbl_Order[OrderID],tbl_Order[CustomerID])</f>
        <v>CUST0070</v>
      </c>
    </row>
    <row r="1959" spans="1:9" x14ac:dyDescent="0.4">
      <c r="A1959" t="s">
        <v>965</v>
      </c>
      <c r="B1959" t="s">
        <v>154</v>
      </c>
      <c r="C1959" t="str">
        <f>_xlfn.XLOOKUP(tbl_OrderProduct[[#This Row],[ProductID]],tbl_Product[ProductID],tbl_Product[Category])</f>
        <v>Strategy</v>
      </c>
      <c r="D1959">
        <v>1</v>
      </c>
      <c r="E1959" s="3">
        <f>_xlfn.XLOOKUP(tbl_OrderProduct[[#This Row],[ProductID]],tbl_Product[ProductID],tbl_Product[ListPrice])*tbl_OrderProduct[[#This Row],[Quantity]]</f>
        <v>31</v>
      </c>
      <c r="F1959">
        <f>_xlfn.XLOOKUP(tbl_OrderProduct[[#This Row],[OrderID]],tbl_Order[OrderID],tbl_Order[Order Year])</f>
        <v>2020</v>
      </c>
      <c r="G1959" t="str">
        <f>_xlfn.XLOOKUP(tbl_OrderProduct[[#This Row],[OrderID]],tbl_Order[OrderID],tbl_Order[Order Month Name])</f>
        <v>Sep</v>
      </c>
      <c r="H1959" t="str">
        <f>_xlfn.XLOOKUP(tbl_OrderProduct[[#This Row],[ProductID]],tbl_Product[ProductID],tbl_Product[ProductName])</f>
        <v>Roll for Regression</v>
      </c>
      <c r="I1959" t="str">
        <f>_xlfn.XLOOKUP(tbl_OrderProduct[[#This Row],[OrderID]],tbl_Order[OrderID],tbl_Order[CustomerID])</f>
        <v>CUST0150</v>
      </c>
    </row>
    <row r="1960" spans="1:9" x14ac:dyDescent="0.4">
      <c r="A1960" t="s">
        <v>966</v>
      </c>
      <c r="B1960" t="s">
        <v>159</v>
      </c>
      <c r="C1960" t="str">
        <f>_xlfn.XLOOKUP(tbl_OrderProduct[[#This Row],[ProductID]],tbl_Product[ProductID],tbl_Product[Category])</f>
        <v>Strategy</v>
      </c>
      <c r="D1960">
        <v>1</v>
      </c>
      <c r="E1960" s="3">
        <f>_xlfn.XLOOKUP(tbl_OrderProduct[[#This Row],[ProductID]],tbl_Product[ProductID],tbl_Product[ListPrice])*tbl_OrderProduct[[#This Row],[Quantity]]</f>
        <v>58</v>
      </c>
      <c r="F1960">
        <f>_xlfn.XLOOKUP(tbl_OrderProduct[[#This Row],[OrderID]],tbl_Order[OrderID],tbl_Order[Order Year])</f>
        <v>2020</v>
      </c>
      <c r="G1960" t="str">
        <f>_xlfn.XLOOKUP(tbl_OrderProduct[[#This Row],[OrderID]],tbl_Order[OrderID],tbl_Order[Order Month Name])</f>
        <v>Sep</v>
      </c>
      <c r="H1960" t="str">
        <f>_xlfn.XLOOKUP(tbl_OrderProduct[[#This Row],[ProductID]],tbl_Product[ProductID],tbl_Product[ProductName])</f>
        <v>Welcome To … The Dashboard</v>
      </c>
      <c r="I1960" t="str">
        <f>_xlfn.XLOOKUP(tbl_OrderProduct[[#This Row],[OrderID]],tbl_Order[OrderID],tbl_Order[CustomerID])</f>
        <v>CUST0573</v>
      </c>
    </row>
    <row r="1961" spans="1:9" x14ac:dyDescent="0.4">
      <c r="A1961" t="s">
        <v>966</v>
      </c>
      <c r="B1961" t="s">
        <v>153</v>
      </c>
      <c r="C1961" t="str">
        <f>_xlfn.XLOOKUP(tbl_OrderProduct[[#This Row],[ProductID]],tbl_Product[ProductID],tbl_Product[Category])</f>
        <v>Strategy</v>
      </c>
      <c r="D1961">
        <v>1</v>
      </c>
      <c r="E1961" s="3">
        <f>_xlfn.XLOOKUP(tbl_OrderProduct[[#This Row],[ProductID]],tbl_Product[ProductID],tbl_Product[ListPrice])*tbl_OrderProduct[[#This Row],[Quantity]]</f>
        <v>37.950000000000003</v>
      </c>
      <c r="F1961">
        <f>_xlfn.XLOOKUP(tbl_OrderProduct[[#This Row],[OrderID]],tbl_Order[OrderID],tbl_Order[Order Year])</f>
        <v>2020</v>
      </c>
      <c r="G1961" t="str">
        <f>_xlfn.XLOOKUP(tbl_OrderProduct[[#This Row],[OrderID]],tbl_Order[OrderID],tbl_Order[Order Month Name])</f>
        <v>Sep</v>
      </c>
      <c r="H1961" t="str">
        <f>_xlfn.XLOOKUP(tbl_OrderProduct[[#This Row],[ProductID]],tbl_Product[ProductID],tbl_Product[ProductName])</f>
        <v>Sheetstorm</v>
      </c>
      <c r="I1961" t="str">
        <f>_xlfn.XLOOKUP(tbl_OrderProduct[[#This Row],[OrderID]],tbl_Order[OrderID],tbl_Order[CustomerID])</f>
        <v>CUST0573</v>
      </c>
    </row>
    <row r="1962" spans="1:9" x14ac:dyDescent="0.4">
      <c r="A1962" t="s">
        <v>967</v>
      </c>
      <c r="B1962" t="s">
        <v>132</v>
      </c>
      <c r="C1962" t="str">
        <f>_xlfn.XLOOKUP(tbl_OrderProduct[[#This Row],[ProductID]],tbl_Product[ProductID],tbl_Product[Category])</f>
        <v>Strategy</v>
      </c>
      <c r="D1962">
        <v>1</v>
      </c>
      <c r="E1962" s="3">
        <f>_xlfn.XLOOKUP(tbl_OrderProduct[[#This Row],[ProductID]],tbl_Product[ProductID],tbl_Product[ListPrice])*tbl_OrderProduct[[#This Row],[Quantity]]</f>
        <v>16.5</v>
      </c>
      <c r="F1962">
        <f>_xlfn.XLOOKUP(tbl_OrderProduct[[#This Row],[OrderID]],tbl_Order[OrderID],tbl_Order[Order Year])</f>
        <v>2020</v>
      </c>
      <c r="G1962" t="str">
        <f>_xlfn.XLOOKUP(tbl_OrderProduct[[#This Row],[OrderID]],tbl_Order[OrderID],tbl_Order[Order Month Name])</f>
        <v>Sep</v>
      </c>
      <c r="H1962" t="str">
        <f>_xlfn.XLOOKUP(tbl_OrderProduct[[#This Row],[ProductID]],tbl_Product[ProductID],tbl_Product[ProductName])</f>
        <v>Pax Excel</v>
      </c>
      <c r="I1962" t="str">
        <f>_xlfn.XLOOKUP(tbl_OrderProduct[[#This Row],[OrderID]],tbl_Order[OrderID],tbl_Order[CustomerID])</f>
        <v>CUST0619</v>
      </c>
    </row>
    <row r="1963" spans="1:9" x14ac:dyDescent="0.4">
      <c r="A1963" t="s">
        <v>968</v>
      </c>
      <c r="B1963" t="s">
        <v>156</v>
      </c>
      <c r="C1963" t="str">
        <f>_xlfn.XLOOKUP(tbl_OrderProduct[[#This Row],[ProductID]],tbl_Product[ProductID],tbl_Product[Category])</f>
        <v>Strategy</v>
      </c>
      <c r="D1963">
        <v>1</v>
      </c>
      <c r="E1963" s="3">
        <f>_xlfn.XLOOKUP(tbl_OrderProduct[[#This Row],[ProductID]],tbl_Product[ProductID],tbl_Product[ListPrice])*tbl_OrderProduct[[#This Row],[Quantity]]</f>
        <v>40.99</v>
      </c>
      <c r="F1963">
        <f>_xlfn.XLOOKUP(tbl_OrderProduct[[#This Row],[OrderID]],tbl_Order[OrderID],tbl_Order[Order Year])</f>
        <v>2020</v>
      </c>
      <c r="G1963" t="str">
        <f>_xlfn.XLOOKUP(tbl_OrderProduct[[#This Row],[OrderID]],tbl_Order[OrderID],tbl_Order[Order Month Name])</f>
        <v>Sep</v>
      </c>
      <c r="H1963" t="str">
        <f>_xlfn.XLOOKUP(tbl_OrderProduct[[#This Row],[ProductID]],tbl_Product[ProductID],tbl_Product[ProductName])</f>
        <v>Cells of Caledonia</v>
      </c>
      <c r="I1963" t="str">
        <f>_xlfn.XLOOKUP(tbl_OrderProduct[[#This Row],[OrderID]],tbl_Order[OrderID],tbl_Order[CustomerID])</f>
        <v>CUST0766</v>
      </c>
    </row>
    <row r="1964" spans="1:9" x14ac:dyDescent="0.4">
      <c r="A1964" t="s">
        <v>969</v>
      </c>
      <c r="B1964" t="s">
        <v>133</v>
      </c>
      <c r="C1964" t="str">
        <f>_xlfn.XLOOKUP(tbl_OrderProduct[[#This Row],[ProductID]],tbl_Product[ProductID],tbl_Product[Category])</f>
        <v>Adventure</v>
      </c>
      <c r="D1964">
        <v>2</v>
      </c>
      <c r="E1964" s="3">
        <f>_xlfn.XLOOKUP(tbl_OrderProduct[[#This Row],[ProductID]],tbl_Product[ProductID],tbl_Product[ListPrice])*tbl_OrderProduct[[#This Row],[Quantity]]</f>
        <v>47.9</v>
      </c>
      <c r="F1964">
        <f>_xlfn.XLOOKUP(tbl_OrderProduct[[#This Row],[OrderID]],tbl_Order[OrderID],tbl_Order[Order Year])</f>
        <v>2020</v>
      </c>
      <c r="G1964" t="str">
        <f>_xlfn.XLOOKUP(tbl_OrderProduct[[#This Row],[OrderID]],tbl_Order[OrderID],tbl_Order[Order Month Name])</f>
        <v>Sep</v>
      </c>
      <c r="H1964" t="str">
        <f>_xlfn.XLOOKUP(tbl_OrderProduct[[#This Row],[ProductID]],tbl_Product[ProductID],tbl_Product[ProductName])</f>
        <v>DataCraft: Fields &amp; Measures</v>
      </c>
      <c r="I1964" t="str">
        <f>_xlfn.XLOOKUP(tbl_OrderProduct[[#This Row],[OrderID]],tbl_Order[OrderID],tbl_Order[CustomerID])</f>
        <v>CUST0285</v>
      </c>
    </row>
    <row r="1965" spans="1:9" x14ac:dyDescent="0.4">
      <c r="A1965" t="s">
        <v>969</v>
      </c>
      <c r="B1965" t="s">
        <v>9</v>
      </c>
      <c r="C1965" t="str">
        <f>_xlfn.XLOOKUP(tbl_OrderProduct[[#This Row],[ProductID]],tbl_Product[ProductID],tbl_Product[Category])</f>
        <v>Strategy</v>
      </c>
      <c r="D1965">
        <v>1</v>
      </c>
      <c r="E1965" s="3">
        <f>_xlfn.XLOOKUP(tbl_OrderProduct[[#This Row],[ProductID]],tbl_Product[ProductID],tbl_Product[ListPrice])*tbl_OrderProduct[[#This Row],[Quantity]]</f>
        <v>73.95</v>
      </c>
      <c r="F1965">
        <f>_xlfn.XLOOKUP(tbl_OrderProduct[[#This Row],[OrderID]],tbl_Order[OrderID],tbl_Order[Order Year])</f>
        <v>2020</v>
      </c>
      <c r="G1965" t="str">
        <f>_xlfn.XLOOKUP(tbl_OrderProduct[[#This Row],[OrderID]],tbl_Order[OrderID],tbl_Order[Order Month Name])</f>
        <v>Sep</v>
      </c>
      <c r="H1965" t="str">
        <f>_xlfn.XLOOKUP(tbl_OrderProduct[[#This Row],[ProductID]],tbl_Product[ProductID],tbl_Product[ProductName])</f>
        <v>Tiny Epic Formulas</v>
      </c>
      <c r="I1965" t="str">
        <f>_xlfn.XLOOKUP(tbl_OrderProduct[[#This Row],[OrderID]],tbl_Order[OrderID],tbl_Order[CustomerID])</f>
        <v>CUST0285</v>
      </c>
    </row>
    <row r="1966" spans="1:9" x14ac:dyDescent="0.4">
      <c r="A1966" t="s">
        <v>969</v>
      </c>
      <c r="B1966" t="s">
        <v>129</v>
      </c>
      <c r="C1966" t="str">
        <f>_xlfn.XLOOKUP(tbl_OrderProduct[[#This Row],[ProductID]],tbl_Product[ProductID],tbl_Product[Category])</f>
        <v>Party</v>
      </c>
      <c r="D1966">
        <v>1</v>
      </c>
      <c r="E1966" s="3">
        <f>_xlfn.XLOOKUP(tbl_OrderProduct[[#This Row],[ProductID]],tbl_Product[ProductID],tbl_Product[ListPrice])*tbl_OrderProduct[[#This Row],[Quantity]]</f>
        <v>49.49</v>
      </c>
      <c r="F1966">
        <f>_xlfn.XLOOKUP(tbl_OrderProduct[[#This Row],[OrderID]],tbl_Order[OrderID],tbl_Order[Order Year])</f>
        <v>2020</v>
      </c>
      <c r="G1966" t="str">
        <f>_xlfn.XLOOKUP(tbl_OrderProduct[[#This Row],[OrderID]],tbl_Order[OrderID],tbl_Order[Order Month Name])</f>
        <v>Sep</v>
      </c>
      <c r="H1966" t="str">
        <f>_xlfn.XLOOKUP(tbl_OrderProduct[[#This Row],[ProductID]],tbl_Product[ProductID],tbl_Product[ProductName])</f>
        <v>Fieldnames</v>
      </c>
      <c r="I1966" t="str">
        <f>_xlfn.XLOOKUP(tbl_OrderProduct[[#This Row],[OrderID]],tbl_Order[OrderID],tbl_Order[CustomerID])</f>
        <v>CUST0285</v>
      </c>
    </row>
    <row r="1967" spans="1:9" x14ac:dyDescent="0.4">
      <c r="A1967" t="s">
        <v>969</v>
      </c>
      <c r="B1967" t="s">
        <v>164</v>
      </c>
      <c r="C1967" t="str">
        <f>_xlfn.XLOOKUP(tbl_OrderProduct[[#This Row],[ProductID]],tbl_Product[ProductID],tbl_Product[Category])</f>
        <v>Strategy</v>
      </c>
      <c r="D1967">
        <v>1</v>
      </c>
      <c r="E1967" s="3">
        <f>_xlfn.XLOOKUP(tbl_OrderProduct[[#This Row],[ProductID]],tbl_Product[ProductID],tbl_Product[ListPrice])*tbl_OrderProduct[[#This Row],[Quantity]]</f>
        <v>29</v>
      </c>
      <c r="F1967">
        <f>_xlfn.XLOOKUP(tbl_OrderProduct[[#This Row],[OrderID]],tbl_Order[OrderID],tbl_Order[Order Year])</f>
        <v>2020</v>
      </c>
      <c r="G1967" t="str">
        <f>_xlfn.XLOOKUP(tbl_OrderProduct[[#This Row],[OrderID]],tbl_Order[OrderID],tbl_Order[Order Month Name])</f>
        <v>Sep</v>
      </c>
      <c r="H1967" t="str">
        <f>_xlfn.XLOOKUP(tbl_OrderProduct[[#This Row],[ProductID]],tbl_Product[ProductID],tbl_Product[ProductName])</f>
        <v>Great Western Lookup</v>
      </c>
      <c r="I1967" t="str">
        <f>_xlfn.XLOOKUP(tbl_OrderProduct[[#This Row],[OrderID]],tbl_Order[OrderID],tbl_Order[CustomerID])</f>
        <v>CUST0285</v>
      </c>
    </row>
    <row r="1968" spans="1:9" x14ac:dyDescent="0.4">
      <c r="A1968" t="s">
        <v>970</v>
      </c>
      <c r="B1968" t="s">
        <v>11</v>
      </c>
      <c r="C1968" t="str">
        <f>_xlfn.XLOOKUP(tbl_OrderProduct[[#This Row],[ProductID]],tbl_Product[ProductID],tbl_Product[Category])</f>
        <v>Adventure</v>
      </c>
      <c r="D1968">
        <v>1</v>
      </c>
      <c r="E1968" s="3">
        <f>_xlfn.XLOOKUP(tbl_OrderProduct[[#This Row],[ProductID]],tbl_Product[ProductID],tbl_Product[ListPrice])*tbl_OrderProduct[[#This Row],[Quantity]]</f>
        <v>19.95</v>
      </c>
      <c r="F1968">
        <f>_xlfn.XLOOKUP(tbl_OrderProduct[[#This Row],[OrderID]],tbl_Order[OrderID],tbl_Order[Order Year])</f>
        <v>2020</v>
      </c>
      <c r="G1968" t="str">
        <f>_xlfn.XLOOKUP(tbl_OrderProduct[[#This Row],[OrderID]],tbl_Order[OrderID],tbl_Order[Order Month Name])</f>
        <v>Sep</v>
      </c>
      <c r="H1968" t="str">
        <f>_xlfn.XLOOKUP(tbl_OrderProduct[[#This Row],[ProductID]],tbl_Product[ProductID],tbl_Product[ProductName])</f>
        <v>Dungeons &amp; Datasets</v>
      </c>
      <c r="I1968" t="str">
        <f>_xlfn.XLOOKUP(tbl_OrderProduct[[#This Row],[OrderID]],tbl_Order[OrderID],tbl_Order[CustomerID])</f>
        <v>CUST0828</v>
      </c>
    </row>
    <row r="1969" spans="1:9" x14ac:dyDescent="0.4">
      <c r="A1969" t="s">
        <v>971</v>
      </c>
      <c r="B1969" t="s">
        <v>7</v>
      </c>
      <c r="C1969" t="str">
        <f>_xlfn.XLOOKUP(tbl_OrderProduct[[#This Row],[ProductID]],tbl_Product[ProductID],tbl_Product[Category])</f>
        <v>Strategy</v>
      </c>
      <c r="D1969">
        <v>3</v>
      </c>
      <c r="E1969" s="3">
        <f>_xlfn.XLOOKUP(tbl_OrderProduct[[#This Row],[ProductID]],tbl_Product[ProductID],tbl_Product[ListPrice])*tbl_OrderProduct[[#This Row],[Quantity]]</f>
        <v>159</v>
      </c>
      <c r="F1969">
        <f>_xlfn.XLOOKUP(tbl_OrderProduct[[#This Row],[OrderID]],tbl_Order[OrderID],tbl_Order[Order Year])</f>
        <v>2020</v>
      </c>
      <c r="G1969" t="str">
        <f>_xlfn.XLOOKUP(tbl_OrderProduct[[#This Row],[OrderID]],tbl_Order[OrderID],tbl_Order[Order Month Name])</f>
        <v>Sep</v>
      </c>
      <c r="H1969" t="str">
        <f>_xlfn.XLOOKUP(tbl_OrderProduct[[#This Row],[ProductID]],tbl_Product[ProductID],tbl_Product[ProductName])</f>
        <v>Evercell</v>
      </c>
      <c r="I1969" t="str">
        <f>_xlfn.XLOOKUP(tbl_OrderProduct[[#This Row],[OrderID]],tbl_Order[OrderID],tbl_Order[CustomerID])</f>
        <v>CUST0455</v>
      </c>
    </row>
    <row r="1970" spans="1:9" x14ac:dyDescent="0.4">
      <c r="A1970" t="s">
        <v>972</v>
      </c>
      <c r="B1970" t="s">
        <v>11</v>
      </c>
      <c r="C1970" t="str">
        <f>_xlfn.XLOOKUP(tbl_OrderProduct[[#This Row],[ProductID]],tbl_Product[ProductID],tbl_Product[Category])</f>
        <v>Adventure</v>
      </c>
      <c r="D1970">
        <v>1</v>
      </c>
      <c r="E1970" s="3">
        <f>_xlfn.XLOOKUP(tbl_OrderProduct[[#This Row],[ProductID]],tbl_Product[ProductID],tbl_Product[ListPrice])*tbl_OrderProduct[[#This Row],[Quantity]]</f>
        <v>19.95</v>
      </c>
      <c r="F1970">
        <f>_xlfn.XLOOKUP(tbl_OrderProduct[[#This Row],[OrderID]],tbl_Order[OrderID],tbl_Order[Order Year])</f>
        <v>2020</v>
      </c>
      <c r="G1970" t="str">
        <f>_xlfn.XLOOKUP(tbl_OrderProduct[[#This Row],[OrderID]],tbl_Order[OrderID],tbl_Order[Order Month Name])</f>
        <v>Sep</v>
      </c>
      <c r="H1970" t="str">
        <f>_xlfn.XLOOKUP(tbl_OrderProduct[[#This Row],[ProductID]],tbl_Product[ProductID],tbl_Product[ProductName])</f>
        <v>Dungeons &amp; Datasets</v>
      </c>
      <c r="I1970" t="str">
        <f>_xlfn.XLOOKUP(tbl_OrderProduct[[#This Row],[OrderID]],tbl_Order[OrderID],tbl_Order[CustomerID])</f>
        <v>CUST1152</v>
      </c>
    </row>
    <row r="1971" spans="1:9" x14ac:dyDescent="0.4">
      <c r="A1971" t="s">
        <v>972</v>
      </c>
      <c r="B1971" t="s">
        <v>165</v>
      </c>
      <c r="C1971" t="str">
        <f>_xlfn.XLOOKUP(tbl_OrderProduct[[#This Row],[ProductID]],tbl_Product[ProductID],tbl_Product[Category])</f>
        <v>Party</v>
      </c>
      <c r="D1971">
        <v>2</v>
      </c>
      <c r="E1971" s="3">
        <f>_xlfn.XLOOKUP(tbl_OrderProduct[[#This Row],[ProductID]],tbl_Product[ProductID],tbl_Product[ListPrice])*tbl_OrderProduct[[#This Row],[Quantity]]</f>
        <v>52.98</v>
      </c>
      <c r="F1971">
        <f>_xlfn.XLOOKUP(tbl_OrderProduct[[#This Row],[OrderID]],tbl_Order[OrderID],tbl_Order[Order Year])</f>
        <v>2020</v>
      </c>
      <c r="G1971" t="str">
        <f>_xlfn.XLOOKUP(tbl_OrderProduct[[#This Row],[OrderID]],tbl_Order[OrderID],tbl_Order[Order Month Name])</f>
        <v>Sep</v>
      </c>
      <c r="H1971" t="str">
        <f>_xlfn.XLOOKUP(tbl_OrderProduct[[#This Row],[ProductID]],tbl_Product[ProductID],tbl_Product[ProductName])</f>
        <v>Dashboard Wavelength</v>
      </c>
      <c r="I1971" t="str">
        <f>_xlfn.XLOOKUP(tbl_OrderProduct[[#This Row],[OrderID]],tbl_Order[OrderID],tbl_Order[CustomerID])</f>
        <v>CUST1152</v>
      </c>
    </row>
    <row r="1972" spans="1:9" x14ac:dyDescent="0.4">
      <c r="A1972" t="s">
        <v>973</v>
      </c>
      <c r="B1972" t="s">
        <v>140</v>
      </c>
      <c r="C1972" t="str">
        <f>_xlfn.XLOOKUP(tbl_OrderProduct[[#This Row],[ProductID]],tbl_Product[ProductID],tbl_Product[Category])</f>
        <v>Strategy</v>
      </c>
      <c r="D1972">
        <v>1</v>
      </c>
      <c r="E1972" s="3">
        <f>_xlfn.XLOOKUP(tbl_OrderProduct[[#This Row],[ProductID]],tbl_Product[ProductID],tbl_Product[ListPrice])*tbl_OrderProduct[[#This Row],[Quantity]]</f>
        <v>63.49</v>
      </c>
      <c r="F1972">
        <f>_xlfn.XLOOKUP(tbl_OrderProduct[[#This Row],[OrderID]],tbl_Order[OrderID],tbl_Order[Order Year])</f>
        <v>2020</v>
      </c>
      <c r="G1972" t="str">
        <f>_xlfn.XLOOKUP(tbl_OrderProduct[[#This Row],[OrderID]],tbl_Order[OrderID],tbl_Order[Order Month Name])</f>
        <v>Sep</v>
      </c>
      <c r="H1972" t="str">
        <f>_xlfn.XLOOKUP(tbl_OrderProduct[[#This Row],[ProductID]],tbl_Product[ProductID],tbl_Product[ProductName])</f>
        <v>The Castles of Mad King Lambda</v>
      </c>
      <c r="I1972" t="str">
        <f>_xlfn.XLOOKUP(tbl_OrderProduct[[#This Row],[OrderID]],tbl_Order[OrderID],tbl_Order[CustomerID])</f>
        <v>CUST1269</v>
      </c>
    </row>
    <row r="1973" spans="1:9" x14ac:dyDescent="0.4">
      <c r="A1973" t="s">
        <v>974</v>
      </c>
      <c r="B1973" t="s">
        <v>163</v>
      </c>
      <c r="C1973" t="str">
        <f>_xlfn.XLOOKUP(tbl_OrderProduct[[#This Row],[ProductID]],tbl_Product[ProductID],tbl_Product[Category])</f>
        <v>Party</v>
      </c>
      <c r="D1973">
        <v>2</v>
      </c>
      <c r="E1973" s="3">
        <f>_xlfn.XLOOKUP(tbl_OrderProduct[[#This Row],[ProductID]],tbl_Product[ProductID],tbl_Product[ListPrice])*tbl_OrderProduct[[#This Row],[Quantity]]</f>
        <v>76</v>
      </c>
      <c r="F1973">
        <f>_xlfn.XLOOKUP(tbl_OrderProduct[[#This Row],[OrderID]],tbl_Order[OrderID],tbl_Order[Order Year])</f>
        <v>2020</v>
      </c>
      <c r="G1973" t="str">
        <f>_xlfn.XLOOKUP(tbl_OrderProduct[[#This Row],[OrderID]],tbl_Order[OrderID],tbl_Order[Order Month Name])</f>
        <v>Sep</v>
      </c>
      <c r="H1973" t="str">
        <f>_xlfn.XLOOKUP(tbl_OrderProduct[[#This Row],[ProductID]],tbl_Product[ProductID],tbl_Product[ProductName])</f>
        <v>Charts Against Humanity</v>
      </c>
      <c r="I1973" t="str">
        <f>_xlfn.XLOOKUP(tbl_OrderProduct[[#This Row],[OrderID]],tbl_Order[OrderID],tbl_Order[CustomerID])</f>
        <v>CUST0665</v>
      </c>
    </row>
    <row r="1974" spans="1:9" x14ac:dyDescent="0.4">
      <c r="A1974" t="s">
        <v>975</v>
      </c>
      <c r="B1974" t="s">
        <v>149</v>
      </c>
      <c r="C1974" t="str">
        <f>_xlfn.XLOOKUP(tbl_OrderProduct[[#This Row],[ProductID]],tbl_Product[ProductID],tbl_Product[Category])</f>
        <v>Co-op</v>
      </c>
      <c r="D1974">
        <v>1</v>
      </c>
      <c r="E1974" s="3">
        <f>_xlfn.XLOOKUP(tbl_OrderProduct[[#This Row],[ProductID]],tbl_Product[ProductID],tbl_Product[ListPrice])*tbl_OrderProduct[[#This Row],[Quantity]]</f>
        <v>20.99</v>
      </c>
      <c r="F1974">
        <f>_xlfn.XLOOKUP(tbl_OrderProduct[[#This Row],[OrderID]],tbl_Order[OrderID],tbl_Order[Order Year])</f>
        <v>2020</v>
      </c>
      <c r="G1974" t="str">
        <f>_xlfn.XLOOKUP(tbl_OrderProduct[[#This Row],[OrderID]],tbl_Order[OrderID],tbl_Order[Order Month Name])</f>
        <v>Sep</v>
      </c>
      <c r="H1974" t="str">
        <f>_xlfn.XLOOKUP(tbl_OrderProduct[[#This Row],[ProductID]],tbl_Product[ProductID],tbl_Product[ProductName])</f>
        <v>Pandemic: #REF! Outbreak</v>
      </c>
      <c r="I1974" t="str">
        <f>_xlfn.XLOOKUP(tbl_OrderProduct[[#This Row],[OrderID]],tbl_Order[OrderID],tbl_Order[CustomerID])</f>
        <v>CUST0207</v>
      </c>
    </row>
    <row r="1975" spans="1:9" x14ac:dyDescent="0.4">
      <c r="A1975" t="s">
        <v>975</v>
      </c>
      <c r="B1975" t="s">
        <v>156</v>
      </c>
      <c r="C1975" t="str">
        <f>_xlfn.XLOOKUP(tbl_OrderProduct[[#This Row],[ProductID]],tbl_Product[ProductID],tbl_Product[Category])</f>
        <v>Strategy</v>
      </c>
      <c r="D1975">
        <v>1</v>
      </c>
      <c r="E1975" s="3">
        <f>_xlfn.XLOOKUP(tbl_OrderProduct[[#This Row],[ProductID]],tbl_Product[ProductID],tbl_Product[ListPrice])*tbl_OrderProduct[[#This Row],[Quantity]]</f>
        <v>40.99</v>
      </c>
      <c r="F1975">
        <f>_xlfn.XLOOKUP(tbl_OrderProduct[[#This Row],[OrderID]],tbl_Order[OrderID],tbl_Order[Order Year])</f>
        <v>2020</v>
      </c>
      <c r="G1975" t="str">
        <f>_xlfn.XLOOKUP(tbl_OrderProduct[[#This Row],[OrderID]],tbl_Order[OrderID],tbl_Order[Order Month Name])</f>
        <v>Sep</v>
      </c>
      <c r="H1975" t="str">
        <f>_xlfn.XLOOKUP(tbl_OrderProduct[[#This Row],[ProductID]],tbl_Product[ProductID],tbl_Product[ProductName])</f>
        <v>Cells of Caledonia</v>
      </c>
      <c r="I1975" t="str">
        <f>_xlfn.XLOOKUP(tbl_OrderProduct[[#This Row],[OrderID]],tbl_Order[OrderID],tbl_Order[CustomerID])</f>
        <v>CUST0207</v>
      </c>
    </row>
    <row r="1976" spans="1:9" x14ac:dyDescent="0.4">
      <c r="A1976" t="s">
        <v>975</v>
      </c>
      <c r="B1976" t="s">
        <v>141</v>
      </c>
      <c r="C1976" t="str">
        <f>_xlfn.XLOOKUP(tbl_OrderProduct[[#This Row],[ProductID]],tbl_Product[ProductID],tbl_Product[Category])</f>
        <v>Strategy</v>
      </c>
      <c r="D1976">
        <v>1</v>
      </c>
      <c r="E1976" s="3">
        <f>_xlfn.XLOOKUP(tbl_OrderProduct[[#This Row],[ProductID]],tbl_Product[ProductID],tbl_Product[ListPrice])*tbl_OrderProduct[[#This Row],[Quantity]]</f>
        <v>24</v>
      </c>
      <c r="F1976">
        <f>_xlfn.XLOOKUP(tbl_OrderProduct[[#This Row],[OrderID]],tbl_Order[OrderID],tbl_Order[Order Year])</f>
        <v>2020</v>
      </c>
      <c r="G1976" t="str">
        <f>_xlfn.XLOOKUP(tbl_OrderProduct[[#This Row],[OrderID]],tbl_Order[OrderID],tbl_Order[Order Month Name])</f>
        <v>Sep</v>
      </c>
      <c r="H1976" t="str">
        <f>_xlfn.XLOOKUP(tbl_OrderProduct[[#This Row],[ProductID]],tbl_Product[ProductID],tbl_Product[ProductName])</f>
        <v>Wingspanalytics</v>
      </c>
      <c r="I1976" t="str">
        <f>_xlfn.XLOOKUP(tbl_OrderProduct[[#This Row],[OrderID]],tbl_Order[OrderID],tbl_Order[CustomerID])</f>
        <v>CUST0207</v>
      </c>
    </row>
    <row r="1977" spans="1:9" x14ac:dyDescent="0.4">
      <c r="A1977" t="s">
        <v>975</v>
      </c>
      <c r="B1977" t="s">
        <v>160</v>
      </c>
      <c r="C1977" t="str">
        <f>_xlfn.XLOOKUP(tbl_OrderProduct[[#This Row],[ProductID]],tbl_Product[ProductID],tbl_Product[Category])</f>
        <v>Co-op</v>
      </c>
      <c r="D1977">
        <v>1</v>
      </c>
      <c r="E1977" s="3">
        <f>_xlfn.XLOOKUP(tbl_OrderProduct[[#This Row],[ProductID]],tbl_Product[ProductID],tbl_Product[ListPrice])*tbl_OrderProduct[[#This Row],[Quantity]]</f>
        <v>38.49</v>
      </c>
      <c r="F1977">
        <f>_xlfn.XLOOKUP(tbl_OrderProduct[[#This Row],[OrderID]],tbl_Order[OrderID],tbl_Order[Order Year])</f>
        <v>2020</v>
      </c>
      <c r="G1977" t="str">
        <f>_xlfn.XLOOKUP(tbl_OrderProduct[[#This Row],[OrderID]],tbl_Order[OrderID],tbl_Order[Order Month Name])</f>
        <v>Sep</v>
      </c>
      <c r="H1977" t="str">
        <f>_xlfn.XLOOKUP(tbl_OrderProduct[[#This Row],[ProductID]],tbl_Product[ProductID],tbl_Product[ProductName])</f>
        <v>Forbidden Functions</v>
      </c>
      <c r="I1977" t="str">
        <f>_xlfn.XLOOKUP(tbl_OrderProduct[[#This Row],[OrderID]],tbl_Order[OrderID],tbl_Order[CustomerID])</f>
        <v>CUST0207</v>
      </c>
    </row>
    <row r="1978" spans="1:9" x14ac:dyDescent="0.4">
      <c r="A1978" t="s">
        <v>975</v>
      </c>
      <c r="B1978" t="s">
        <v>5</v>
      </c>
      <c r="C1978" t="str">
        <f>_xlfn.XLOOKUP(tbl_OrderProduct[[#This Row],[ProductID]],tbl_Product[ProductID],tbl_Product[Category])</f>
        <v>Strategy</v>
      </c>
      <c r="D1978">
        <v>2</v>
      </c>
      <c r="E1978" s="3">
        <f>_xlfn.XLOOKUP(tbl_OrderProduct[[#This Row],[ProductID]],tbl_Product[ProductID],tbl_Product[ListPrice])*tbl_OrderProduct[[#This Row],[Quantity]]</f>
        <v>99.9</v>
      </c>
      <c r="F1978">
        <f>_xlfn.XLOOKUP(tbl_OrderProduct[[#This Row],[OrderID]],tbl_Order[OrderID],tbl_Order[Order Year])</f>
        <v>2020</v>
      </c>
      <c r="G1978" t="str">
        <f>_xlfn.XLOOKUP(tbl_OrderProduct[[#This Row],[OrderID]],tbl_Order[OrderID],tbl_Order[Order Month Name])</f>
        <v>Sep</v>
      </c>
      <c r="H1978" t="str">
        <f>_xlfn.XLOOKUP(tbl_OrderProduct[[#This Row],[ProductID]],tbl_Product[ProductID],tbl_Product[ProductName])</f>
        <v>Power B.I. the Board Game</v>
      </c>
      <c r="I1978" t="str">
        <f>_xlfn.XLOOKUP(tbl_OrderProduct[[#This Row],[OrderID]],tbl_Order[OrderID],tbl_Order[CustomerID])</f>
        <v>CUST0207</v>
      </c>
    </row>
    <row r="1979" spans="1:9" x14ac:dyDescent="0.4">
      <c r="A1979" t="s">
        <v>976</v>
      </c>
      <c r="B1979" t="s">
        <v>134</v>
      </c>
      <c r="C1979" t="str">
        <f>_xlfn.XLOOKUP(tbl_OrderProduct[[#This Row],[ProductID]],tbl_Product[ProductID],tbl_Product[Category])</f>
        <v>Co-op</v>
      </c>
      <c r="D1979">
        <v>1</v>
      </c>
      <c r="E1979" s="3">
        <f>_xlfn.XLOOKUP(tbl_OrderProduct[[#This Row],[ProductID]],tbl_Product[ProductID],tbl_Product[ListPrice])*tbl_OrderProduct[[#This Row],[Quantity]]</f>
        <v>33.5</v>
      </c>
      <c r="F1979">
        <f>_xlfn.XLOOKUP(tbl_OrderProduct[[#This Row],[OrderID]],tbl_Order[OrderID],tbl_Order[Order Year])</f>
        <v>2020</v>
      </c>
      <c r="G1979" t="str">
        <f>_xlfn.XLOOKUP(tbl_OrderProduct[[#This Row],[OrderID]],tbl_Order[OrderID],tbl_Order[Order Month Name])</f>
        <v>Sep</v>
      </c>
      <c r="H1979" t="str">
        <f>_xlfn.XLOOKUP(tbl_OrderProduct[[#This Row],[ProductID]],tbl_Product[ProductID],tbl_Product[ProductName])</f>
        <v>The Spill: Data Breach</v>
      </c>
      <c r="I1979" t="str">
        <f>_xlfn.XLOOKUP(tbl_OrderProduct[[#This Row],[OrderID]],tbl_Order[OrderID],tbl_Order[CustomerID])</f>
        <v>CUST1219</v>
      </c>
    </row>
    <row r="1980" spans="1:9" x14ac:dyDescent="0.4">
      <c r="A1980" t="s">
        <v>976</v>
      </c>
      <c r="B1980" t="s">
        <v>161</v>
      </c>
      <c r="C1980" t="str">
        <f>_xlfn.XLOOKUP(tbl_OrderProduct[[#This Row],[ProductID]],tbl_Product[ProductID],tbl_Product[Category])</f>
        <v>Strategy</v>
      </c>
      <c r="D1980">
        <v>1</v>
      </c>
      <c r="E1980" s="3">
        <f>_xlfn.XLOOKUP(tbl_OrderProduct[[#This Row],[ProductID]],tbl_Product[ProductID],tbl_Product[ListPrice])*tbl_OrderProduct[[#This Row],[Quantity]]</f>
        <v>55.95</v>
      </c>
      <c r="F1980">
        <f>_xlfn.XLOOKUP(tbl_OrderProduct[[#This Row],[OrderID]],tbl_Order[OrderID],tbl_Order[Order Year])</f>
        <v>2020</v>
      </c>
      <c r="G1980" t="str">
        <f>_xlfn.XLOOKUP(tbl_OrderProduct[[#This Row],[OrderID]],tbl_Order[OrderID],tbl_Order[Order Month Name])</f>
        <v>Sep</v>
      </c>
      <c r="H1980" t="str">
        <f>_xlfn.XLOOKUP(tbl_OrderProduct[[#This Row],[ProductID]],tbl_Product[ProductID],tbl_Product[ProductName])</f>
        <v>The Quacks of Quarterburg</v>
      </c>
      <c r="I1980" t="str">
        <f>_xlfn.XLOOKUP(tbl_OrderProduct[[#This Row],[OrderID]],tbl_Order[OrderID],tbl_Order[CustomerID])</f>
        <v>CUST1219</v>
      </c>
    </row>
    <row r="1981" spans="1:9" x14ac:dyDescent="0.4">
      <c r="A1981" t="s">
        <v>976</v>
      </c>
      <c r="B1981" t="s">
        <v>148</v>
      </c>
      <c r="C1981" t="str">
        <f>_xlfn.XLOOKUP(tbl_OrderProduct[[#This Row],[ProductID]],tbl_Product[ProductID],tbl_Product[Category])</f>
        <v>Strategy</v>
      </c>
      <c r="D1981">
        <v>1</v>
      </c>
      <c r="E1981" s="3">
        <f>_xlfn.XLOOKUP(tbl_OrderProduct[[#This Row],[ProductID]],tbl_Product[ProductID],tbl_Product[ListPrice])*tbl_OrderProduct[[#This Row],[Quantity]]</f>
        <v>20.49</v>
      </c>
      <c r="F1981">
        <f>_xlfn.XLOOKUP(tbl_OrderProduct[[#This Row],[OrderID]],tbl_Order[OrderID],tbl_Order[Order Year])</f>
        <v>2020</v>
      </c>
      <c r="G1981" t="str">
        <f>_xlfn.XLOOKUP(tbl_OrderProduct[[#This Row],[OrderID]],tbl_Order[OrderID],tbl_Order[Order Month Name])</f>
        <v>Sep</v>
      </c>
      <c r="H1981" t="str">
        <f>_xlfn.XLOOKUP(tbl_OrderProduct[[#This Row],[ProductID]],tbl_Product[ProductID],tbl_Product[ProductName])</f>
        <v>Cashflow Cascadia</v>
      </c>
      <c r="I1981" t="str">
        <f>_xlfn.XLOOKUP(tbl_OrderProduct[[#This Row],[OrderID]],tbl_Order[OrderID],tbl_Order[CustomerID])</f>
        <v>CUST1219</v>
      </c>
    </row>
    <row r="1982" spans="1:9" x14ac:dyDescent="0.4">
      <c r="A1982" t="s">
        <v>976</v>
      </c>
      <c r="B1982" t="s">
        <v>132</v>
      </c>
      <c r="C1982" t="str">
        <f>_xlfn.XLOOKUP(tbl_OrderProduct[[#This Row],[ProductID]],tbl_Product[ProductID],tbl_Product[Category])</f>
        <v>Strategy</v>
      </c>
      <c r="D1982">
        <v>1</v>
      </c>
      <c r="E1982" s="3">
        <f>_xlfn.XLOOKUP(tbl_OrderProduct[[#This Row],[ProductID]],tbl_Product[ProductID],tbl_Product[ListPrice])*tbl_OrderProduct[[#This Row],[Quantity]]</f>
        <v>16.5</v>
      </c>
      <c r="F1982">
        <f>_xlfn.XLOOKUP(tbl_OrderProduct[[#This Row],[OrderID]],tbl_Order[OrderID],tbl_Order[Order Year])</f>
        <v>2020</v>
      </c>
      <c r="G1982" t="str">
        <f>_xlfn.XLOOKUP(tbl_OrderProduct[[#This Row],[OrderID]],tbl_Order[OrderID],tbl_Order[Order Month Name])</f>
        <v>Sep</v>
      </c>
      <c r="H1982" t="str">
        <f>_xlfn.XLOOKUP(tbl_OrderProduct[[#This Row],[ProductID]],tbl_Product[ProductID],tbl_Product[ProductName])</f>
        <v>Pax Excel</v>
      </c>
      <c r="I1982" t="str">
        <f>_xlfn.XLOOKUP(tbl_OrderProduct[[#This Row],[OrderID]],tbl_Order[OrderID],tbl_Order[CustomerID])</f>
        <v>CUST1219</v>
      </c>
    </row>
    <row r="1983" spans="1:9" x14ac:dyDescent="0.4">
      <c r="A1983" t="s">
        <v>977</v>
      </c>
      <c r="B1983" t="s">
        <v>129</v>
      </c>
      <c r="C1983" t="str">
        <f>_xlfn.XLOOKUP(tbl_OrderProduct[[#This Row],[ProductID]],tbl_Product[ProductID],tbl_Product[Category])</f>
        <v>Party</v>
      </c>
      <c r="D1983">
        <v>1</v>
      </c>
      <c r="E1983" s="3">
        <f>_xlfn.XLOOKUP(tbl_OrderProduct[[#This Row],[ProductID]],tbl_Product[ProductID],tbl_Product[ListPrice])*tbl_OrderProduct[[#This Row],[Quantity]]</f>
        <v>49.49</v>
      </c>
      <c r="F1983">
        <f>_xlfn.XLOOKUP(tbl_OrderProduct[[#This Row],[OrderID]],tbl_Order[OrderID],tbl_Order[Order Year])</f>
        <v>2020</v>
      </c>
      <c r="G1983" t="str">
        <f>_xlfn.XLOOKUP(tbl_OrderProduct[[#This Row],[OrderID]],tbl_Order[OrderID],tbl_Order[Order Month Name])</f>
        <v>Oct</v>
      </c>
      <c r="H1983" t="str">
        <f>_xlfn.XLOOKUP(tbl_OrderProduct[[#This Row],[ProductID]],tbl_Product[ProductID],tbl_Product[ProductName])</f>
        <v>Fieldnames</v>
      </c>
      <c r="I1983" t="str">
        <f>_xlfn.XLOOKUP(tbl_OrderProduct[[#This Row],[OrderID]],tbl_Order[OrderID],tbl_Order[CustomerID])</f>
        <v>CUST0584</v>
      </c>
    </row>
    <row r="1984" spans="1:9" x14ac:dyDescent="0.4">
      <c r="A1984" t="s">
        <v>977</v>
      </c>
      <c r="B1984" t="s">
        <v>160</v>
      </c>
      <c r="C1984" t="str">
        <f>_xlfn.XLOOKUP(tbl_OrderProduct[[#This Row],[ProductID]],tbl_Product[ProductID],tbl_Product[Category])</f>
        <v>Co-op</v>
      </c>
      <c r="D1984">
        <v>3</v>
      </c>
      <c r="E1984" s="3">
        <f>_xlfn.XLOOKUP(tbl_OrderProduct[[#This Row],[ProductID]],tbl_Product[ProductID],tbl_Product[ListPrice])*tbl_OrderProduct[[#This Row],[Quantity]]</f>
        <v>115.47</v>
      </c>
      <c r="F1984">
        <f>_xlfn.XLOOKUP(tbl_OrderProduct[[#This Row],[OrderID]],tbl_Order[OrderID],tbl_Order[Order Year])</f>
        <v>2020</v>
      </c>
      <c r="G1984" t="str">
        <f>_xlfn.XLOOKUP(tbl_OrderProduct[[#This Row],[OrderID]],tbl_Order[OrderID],tbl_Order[Order Month Name])</f>
        <v>Oct</v>
      </c>
      <c r="H1984" t="str">
        <f>_xlfn.XLOOKUP(tbl_OrderProduct[[#This Row],[ProductID]],tbl_Product[ProductID],tbl_Product[ProductName])</f>
        <v>Forbidden Functions</v>
      </c>
      <c r="I1984" t="str">
        <f>_xlfn.XLOOKUP(tbl_OrderProduct[[#This Row],[OrderID]],tbl_Order[OrderID],tbl_Order[CustomerID])</f>
        <v>CUST0584</v>
      </c>
    </row>
    <row r="1985" spans="1:9" x14ac:dyDescent="0.4">
      <c r="A1985" t="s">
        <v>977</v>
      </c>
      <c r="B1985" t="s">
        <v>164</v>
      </c>
      <c r="C1985" t="str">
        <f>_xlfn.XLOOKUP(tbl_OrderProduct[[#This Row],[ProductID]],tbl_Product[ProductID],tbl_Product[Category])</f>
        <v>Strategy</v>
      </c>
      <c r="D1985">
        <v>1</v>
      </c>
      <c r="E1985" s="3">
        <f>_xlfn.XLOOKUP(tbl_OrderProduct[[#This Row],[ProductID]],tbl_Product[ProductID],tbl_Product[ListPrice])*tbl_OrderProduct[[#This Row],[Quantity]]</f>
        <v>29</v>
      </c>
      <c r="F1985">
        <f>_xlfn.XLOOKUP(tbl_OrderProduct[[#This Row],[OrderID]],tbl_Order[OrderID],tbl_Order[Order Year])</f>
        <v>2020</v>
      </c>
      <c r="G1985" t="str">
        <f>_xlfn.XLOOKUP(tbl_OrderProduct[[#This Row],[OrderID]],tbl_Order[OrderID],tbl_Order[Order Month Name])</f>
        <v>Oct</v>
      </c>
      <c r="H1985" t="str">
        <f>_xlfn.XLOOKUP(tbl_OrderProduct[[#This Row],[ProductID]],tbl_Product[ProductID],tbl_Product[ProductName])</f>
        <v>Great Western Lookup</v>
      </c>
      <c r="I1985" t="str">
        <f>_xlfn.XLOOKUP(tbl_OrderProduct[[#This Row],[OrderID]],tbl_Order[OrderID],tbl_Order[CustomerID])</f>
        <v>CUST0584</v>
      </c>
    </row>
    <row r="1986" spans="1:9" x14ac:dyDescent="0.4">
      <c r="A1986" t="s">
        <v>977</v>
      </c>
      <c r="B1986" t="s">
        <v>143</v>
      </c>
      <c r="C1986" t="str">
        <f>_xlfn.XLOOKUP(tbl_OrderProduct[[#This Row],[ProductID]],tbl_Product[ProductID],tbl_Product[Category])</f>
        <v>Party</v>
      </c>
      <c r="D1986">
        <v>1</v>
      </c>
      <c r="E1986" s="3">
        <f>_xlfn.XLOOKUP(tbl_OrderProduct[[#This Row],[ProductID]],tbl_Product[ProductID],tbl_Product[ListPrice])*tbl_OrderProduct[[#This Row],[Quantity]]</f>
        <v>21.95</v>
      </c>
      <c r="F1986">
        <f>_xlfn.XLOOKUP(tbl_OrderProduct[[#This Row],[OrderID]],tbl_Order[OrderID],tbl_Order[Order Year])</f>
        <v>2020</v>
      </c>
      <c r="G1986" t="str">
        <f>_xlfn.XLOOKUP(tbl_OrderProduct[[#This Row],[OrderID]],tbl_Order[OrderID],tbl_Order[Order Month Name])</f>
        <v>Oct</v>
      </c>
      <c r="H1986" t="str">
        <f>_xlfn.XLOOKUP(tbl_OrderProduct[[#This Row],[ProductID]],tbl_Product[ProductID],tbl_Product[ProductName])</f>
        <v>Sheets of Nottingham</v>
      </c>
      <c r="I1986" t="str">
        <f>_xlfn.XLOOKUP(tbl_OrderProduct[[#This Row],[OrderID]],tbl_Order[OrderID],tbl_Order[CustomerID])</f>
        <v>CUST0584</v>
      </c>
    </row>
    <row r="1987" spans="1:9" x14ac:dyDescent="0.4">
      <c r="A1987" t="s">
        <v>978</v>
      </c>
      <c r="B1987" t="s">
        <v>158</v>
      </c>
      <c r="C1987" t="str">
        <f>_xlfn.XLOOKUP(tbl_OrderProduct[[#This Row],[ProductID]],tbl_Product[ProductID],tbl_Product[Category])</f>
        <v>Classic</v>
      </c>
      <c r="D1987">
        <v>1</v>
      </c>
      <c r="E1987" s="3">
        <f>_xlfn.XLOOKUP(tbl_OrderProduct[[#This Row],[ProductID]],tbl_Product[ProductID],tbl_Product[ListPrice])*tbl_OrderProduct[[#This Row],[Quantity]]</f>
        <v>45</v>
      </c>
      <c r="F1987">
        <f>_xlfn.XLOOKUP(tbl_OrderProduct[[#This Row],[OrderID]],tbl_Order[OrderID],tbl_Order[Order Year])</f>
        <v>2020</v>
      </c>
      <c r="G1987" t="str">
        <f>_xlfn.XLOOKUP(tbl_OrderProduct[[#This Row],[OrderID]],tbl_Order[OrderID],tbl_Order[Order Month Name])</f>
        <v>Oct</v>
      </c>
      <c r="H1987" t="str">
        <f>_xlfn.XLOOKUP(tbl_OrderProduct[[#This Row],[ProductID]],tbl_Product[ProductID],tbl_Product[ProductName])</f>
        <v>Carcassone: Financial Quarters</v>
      </c>
      <c r="I1987" t="str">
        <f>_xlfn.XLOOKUP(tbl_OrderProduct[[#This Row],[OrderID]],tbl_Order[OrderID],tbl_Order[CustomerID])</f>
        <v>CUST1205</v>
      </c>
    </row>
    <row r="1988" spans="1:9" x14ac:dyDescent="0.4">
      <c r="A1988" t="s">
        <v>978</v>
      </c>
      <c r="B1988" t="s">
        <v>160</v>
      </c>
      <c r="C1988" t="str">
        <f>_xlfn.XLOOKUP(tbl_OrderProduct[[#This Row],[ProductID]],tbl_Product[ProductID],tbl_Product[Category])</f>
        <v>Co-op</v>
      </c>
      <c r="D1988">
        <v>1</v>
      </c>
      <c r="E1988" s="3">
        <f>_xlfn.XLOOKUP(tbl_OrderProduct[[#This Row],[ProductID]],tbl_Product[ProductID],tbl_Product[ListPrice])*tbl_OrderProduct[[#This Row],[Quantity]]</f>
        <v>38.49</v>
      </c>
      <c r="F1988">
        <f>_xlfn.XLOOKUP(tbl_OrderProduct[[#This Row],[OrderID]],tbl_Order[OrderID],tbl_Order[Order Year])</f>
        <v>2020</v>
      </c>
      <c r="G1988" t="str">
        <f>_xlfn.XLOOKUP(tbl_OrderProduct[[#This Row],[OrderID]],tbl_Order[OrderID],tbl_Order[Order Month Name])</f>
        <v>Oct</v>
      </c>
      <c r="H1988" t="str">
        <f>_xlfn.XLOOKUP(tbl_OrderProduct[[#This Row],[ProductID]],tbl_Product[ProductID],tbl_Product[ProductName])</f>
        <v>Forbidden Functions</v>
      </c>
      <c r="I1988" t="str">
        <f>_xlfn.XLOOKUP(tbl_OrderProduct[[#This Row],[OrderID]],tbl_Order[OrderID],tbl_Order[CustomerID])</f>
        <v>CUST1205</v>
      </c>
    </row>
    <row r="1989" spans="1:9" x14ac:dyDescent="0.4">
      <c r="A1989" t="s">
        <v>978</v>
      </c>
      <c r="B1989" t="s">
        <v>143</v>
      </c>
      <c r="C1989" t="str">
        <f>_xlfn.XLOOKUP(tbl_OrderProduct[[#This Row],[ProductID]],tbl_Product[ProductID],tbl_Product[Category])</f>
        <v>Party</v>
      </c>
      <c r="D1989">
        <v>1</v>
      </c>
      <c r="E1989" s="3">
        <f>_xlfn.XLOOKUP(tbl_OrderProduct[[#This Row],[ProductID]],tbl_Product[ProductID],tbl_Product[ListPrice])*tbl_OrderProduct[[#This Row],[Quantity]]</f>
        <v>21.95</v>
      </c>
      <c r="F1989">
        <f>_xlfn.XLOOKUP(tbl_OrderProduct[[#This Row],[OrderID]],tbl_Order[OrderID],tbl_Order[Order Year])</f>
        <v>2020</v>
      </c>
      <c r="G1989" t="str">
        <f>_xlfn.XLOOKUP(tbl_OrderProduct[[#This Row],[OrderID]],tbl_Order[OrderID],tbl_Order[Order Month Name])</f>
        <v>Oct</v>
      </c>
      <c r="H1989" t="str">
        <f>_xlfn.XLOOKUP(tbl_OrderProduct[[#This Row],[ProductID]],tbl_Product[ProductID],tbl_Product[ProductName])</f>
        <v>Sheets of Nottingham</v>
      </c>
      <c r="I1989" t="str">
        <f>_xlfn.XLOOKUP(tbl_OrderProduct[[#This Row],[OrderID]],tbl_Order[OrderID],tbl_Order[CustomerID])</f>
        <v>CUST1205</v>
      </c>
    </row>
    <row r="1990" spans="1:9" x14ac:dyDescent="0.4">
      <c r="A1990" t="s">
        <v>978</v>
      </c>
      <c r="B1990" t="s">
        <v>161</v>
      </c>
      <c r="C1990" t="str">
        <f>_xlfn.XLOOKUP(tbl_OrderProduct[[#This Row],[ProductID]],tbl_Product[ProductID],tbl_Product[Category])</f>
        <v>Strategy</v>
      </c>
      <c r="D1990">
        <v>1</v>
      </c>
      <c r="E1990" s="3">
        <f>_xlfn.XLOOKUP(tbl_OrderProduct[[#This Row],[ProductID]],tbl_Product[ProductID],tbl_Product[ListPrice])*tbl_OrderProduct[[#This Row],[Quantity]]</f>
        <v>55.95</v>
      </c>
      <c r="F1990">
        <f>_xlfn.XLOOKUP(tbl_OrderProduct[[#This Row],[OrderID]],tbl_Order[OrderID],tbl_Order[Order Year])</f>
        <v>2020</v>
      </c>
      <c r="G1990" t="str">
        <f>_xlfn.XLOOKUP(tbl_OrderProduct[[#This Row],[OrderID]],tbl_Order[OrderID],tbl_Order[Order Month Name])</f>
        <v>Oct</v>
      </c>
      <c r="H1990" t="str">
        <f>_xlfn.XLOOKUP(tbl_OrderProduct[[#This Row],[ProductID]],tbl_Product[ProductID],tbl_Product[ProductName])</f>
        <v>The Quacks of Quarterburg</v>
      </c>
      <c r="I1990" t="str">
        <f>_xlfn.XLOOKUP(tbl_OrderProduct[[#This Row],[OrderID]],tbl_Order[OrderID],tbl_Order[CustomerID])</f>
        <v>CUST1205</v>
      </c>
    </row>
    <row r="1991" spans="1:9" x14ac:dyDescent="0.4">
      <c r="A1991" t="s">
        <v>979</v>
      </c>
      <c r="B1991" t="s">
        <v>5</v>
      </c>
      <c r="C1991" t="str">
        <f>_xlfn.XLOOKUP(tbl_OrderProduct[[#This Row],[ProductID]],tbl_Product[ProductID],tbl_Product[Category])</f>
        <v>Strategy</v>
      </c>
      <c r="D1991">
        <v>1</v>
      </c>
      <c r="E1991" s="3">
        <f>_xlfn.XLOOKUP(tbl_OrderProduct[[#This Row],[ProductID]],tbl_Product[ProductID],tbl_Product[ListPrice])*tbl_OrderProduct[[#This Row],[Quantity]]</f>
        <v>49.95</v>
      </c>
      <c r="F1991">
        <f>_xlfn.XLOOKUP(tbl_OrderProduct[[#This Row],[OrderID]],tbl_Order[OrderID],tbl_Order[Order Year])</f>
        <v>2020</v>
      </c>
      <c r="G1991" t="str">
        <f>_xlfn.XLOOKUP(tbl_OrderProduct[[#This Row],[OrderID]],tbl_Order[OrderID],tbl_Order[Order Month Name])</f>
        <v>Oct</v>
      </c>
      <c r="H1991" t="str">
        <f>_xlfn.XLOOKUP(tbl_OrderProduct[[#This Row],[ProductID]],tbl_Product[ProductID],tbl_Product[ProductName])</f>
        <v>Power B.I. the Board Game</v>
      </c>
      <c r="I1991" t="str">
        <f>_xlfn.XLOOKUP(tbl_OrderProduct[[#This Row],[OrderID]],tbl_Order[OrderID],tbl_Order[CustomerID])</f>
        <v>CUST0954</v>
      </c>
    </row>
    <row r="1992" spans="1:9" x14ac:dyDescent="0.4">
      <c r="A1992" t="s">
        <v>979</v>
      </c>
      <c r="B1992" t="s">
        <v>148</v>
      </c>
      <c r="C1992" t="str">
        <f>_xlfn.XLOOKUP(tbl_OrderProduct[[#This Row],[ProductID]],tbl_Product[ProductID],tbl_Product[Category])</f>
        <v>Strategy</v>
      </c>
      <c r="D1992">
        <v>1</v>
      </c>
      <c r="E1992" s="3">
        <f>_xlfn.XLOOKUP(tbl_OrderProduct[[#This Row],[ProductID]],tbl_Product[ProductID],tbl_Product[ListPrice])*tbl_OrderProduct[[#This Row],[Quantity]]</f>
        <v>20.49</v>
      </c>
      <c r="F1992">
        <f>_xlfn.XLOOKUP(tbl_OrderProduct[[#This Row],[OrderID]],tbl_Order[OrderID],tbl_Order[Order Year])</f>
        <v>2020</v>
      </c>
      <c r="G1992" t="str">
        <f>_xlfn.XLOOKUP(tbl_OrderProduct[[#This Row],[OrderID]],tbl_Order[OrderID],tbl_Order[Order Month Name])</f>
        <v>Oct</v>
      </c>
      <c r="H1992" t="str">
        <f>_xlfn.XLOOKUP(tbl_OrderProduct[[#This Row],[ProductID]],tbl_Product[ProductID],tbl_Product[ProductName])</f>
        <v>Cashflow Cascadia</v>
      </c>
      <c r="I1992" t="str">
        <f>_xlfn.XLOOKUP(tbl_OrderProduct[[#This Row],[OrderID]],tbl_Order[OrderID],tbl_Order[CustomerID])</f>
        <v>CUST0954</v>
      </c>
    </row>
    <row r="1993" spans="1:9" x14ac:dyDescent="0.4">
      <c r="A1993" t="s">
        <v>980</v>
      </c>
      <c r="B1993" t="s">
        <v>157</v>
      </c>
      <c r="C1993" t="str">
        <f>_xlfn.XLOOKUP(tbl_OrderProduct[[#This Row],[ProductID]],tbl_Product[ProductID],tbl_Product[Category])</f>
        <v>Strategy</v>
      </c>
      <c r="D1993">
        <v>1</v>
      </c>
      <c r="E1993" s="3">
        <f>_xlfn.XLOOKUP(tbl_OrderProduct[[#This Row],[ProductID]],tbl_Product[ProductID],tbl_Product[ListPrice])*tbl_OrderProduct[[#This Row],[Quantity]]</f>
        <v>47</v>
      </c>
      <c r="F1993">
        <f>_xlfn.XLOOKUP(tbl_OrderProduct[[#This Row],[OrderID]],tbl_Order[OrderID],tbl_Order[Order Year])</f>
        <v>2020</v>
      </c>
      <c r="G1993" t="str">
        <f>_xlfn.XLOOKUP(tbl_OrderProduct[[#This Row],[OrderID]],tbl_Order[OrderID],tbl_Order[Order Month Name])</f>
        <v>Oct</v>
      </c>
      <c r="H1993" t="str">
        <f>_xlfn.XLOOKUP(tbl_OrderProduct[[#This Row],[ProductID]],tbl_Product[ProductID],tbl_Product[ProductName])</f>
        <v>A Dasboard Contrived</v>
      </c>
      <c r="I1993" t="str">
        <f>_xlfn.XLOOKUP(tbl_OrderProduct[[#This Row],[OrderID]],tbl_Order[OrderID],tbl_Order[CustomerID])</f>
        <v>CUST1157</v>
      </c>
    </row>
    <row r="1994" spans="1:9" x14ac:dyDescent="0.4">
      <c r="A1994" t="s">
        <v>981</v>
      </c>
      <c r="B1994" t="s">
        <v>149</v>
      </c>
      <c r="C1994" t="str">
        <f>_xlfn.XLOOKUP(tbl_OrderProduct[[#This Row],[ProductID]],tbl_Product[ProductID],tbl_Product[Category])</f>
        <v>Co-op</v>
      </c>
      <c r="D1994">
        <v>1</v>
      </c>
      <c r="E1994" s="3">
        <f>_xlfn.XLOOKUP(tbl_OrderProduct[[#This Row],[ProductID]],tbl_Product[ProductID],tbl_Product[ListPrice])*tbl_OrderProduct[[#This Row],[Quantity]]</f>
        <v>20.99</v>
      </c>
      <c r="F1994">
        <f>_xlfn.XLOOKUP(tbl_OrderProduct[[#This Row],[OrderID]],tbl_Order[OrderID],tbl_Order[Order Year])</f>
        <v>2020</v>
      </c>
      <c r="G1994" t="str">
        <f>_xlfn.XLOOKUP(tbl_OrderProduct[[#This Row],[OrderID]],tbl_Order[OrderID],tbl_Order[Order Month Name])</f>
        <v>Oct</v>
      </c>
      <c r="H1994" t="str">
        <f>_xlfn.XLOOKUP(tbl_OrderProduct[[#This Row],[ProductID]],tbl_Product[ProductID],tbl_Product[ProductName])</f>
        <v>Pandemic: #REF! Outbreak</v>
      </c>
      <c r="I1994" t="str">
        <f>_xlfn.XLOOKUP(tbl_OrderProduct[[#This Row],[OrderID]],tbl_Order[OrderID],tbl_Order[CustomerID])</f>
        <v>CUST0600</v>
      </c>
    </row>
    <row r="1995" spans="1:9" x14ac:dyDescent="0.4">
      <c r="A1995" t="s">
        <v>981</v>
      </c>
      <c r="B1995" t="s">
        <v>130</v>
      </c>
      <c r="C1995" t="str">
        <f>_xlfn.XLOOKUP(tbl_OrderProduct[[#This Row],[ProductID]],tbl_Product[ProductID],tbl_Product[Category])</f>
        <v>Strategy</v>
      </c>
      <c r="D1995">
        <v>1</v>
      </c>
      <c r="E1995" s="3">
        <f>_xlfn.XLOOKUP(tbl_OrderProduct[[#This Row],[ProductID]],tbl_Product[ProductID],tbl_Product[ListPrice])*tbl_OrderProduct[[#This Row],[Quantity]]</f>
        <v>15.5</v>
      </c>
      <c r="F1995">
        <f>_xlfn.XLOOKUP(tbl_OrderProduct[[#This Row],[OrderID]],tbl_Order[OrderID],tbl_Order[Order Year])</f>
        <v>2020</v>
      </c>
      <c r="G1995" t="str">
        <f>_xlfn.XLOOKUP(tbl_OrderProduct[[#This Row],[OrderID]],tbl_Order[OrderID],tbl_Order[Order Month Name])</f>
        <v>Oct</v>
      </c>
      <c r="H1995" t="str">
        <f>_xlfn.XLOOKUP(tbl_OrderProduct[[#This Row],[ProductID]],tbl_Product[ProductID],tbl_Product[ProductName])</f>
        <v>Brass: Budget</v>
      </c>
      <c r="I1995" t="str">
        <f>_xlfn.XLOOKUP(tbl_OrderProduct[[#This Row],[OrderID]],tbl_Order[OrderID],tbl_Order[CustomerID])</f>
        <v>CUST0600</v>
      </c>
    </row>
    <row r="1996" spans="1:9" x14ac:dyDescent="0.4">
      <c r="A1996" t="s">
        <v>981</v>
      </c>
      <c r="B1996" t="s">
        <v>159</v>
      </c>
      <c r="C1996" t="str">
        <f>_xlfn.XLOOKUP(tbl_OrderProduct[[#This Row],[ProductID]],tbl_Product[ProductID],tbl_Product[Category])</f>
        <v>Strategy</v>
      </c>
      <c r="D1996">
        <v>1</v>
      </c>
      <c r="E1996" s="3">
        <f>_xlfn.XLOOKUP(tbl_OrderProduct[[#This Row],[ProductID]],tbl_Product[ProductID],tbl_Product[ListPrice])*tbl_OrderProduct[[#This Row],[Quantity]]</f>
        <v>58</v>
      </c>
      <c r="F1996">
        <f>_xlfn.XLOOKUP(tbl_OrderProduct[[#This Row],[OrderID]],tbl_Order[OrderID],tbl_Order[Order Year])</f>
        <v>2020</v>
      </c>
      <c r="G1996" t="str">
        <f>_xlfn.XLOOKUP(tbl_OrderProduct[[#This Row],[OrderID]],tbl_Order[OrderID],tbl_Order[Order Month Name])</f>
        <v>Oct</v>
      </c>
      <c r="H1996" t="str">
        <f>_xlfn.XLOOKUP(tbl_OrderProduct[[#This Row],[ProductID]],tbl_Product[ProductID],tbl_Product[ProductName])</f>
        <v>Welcome To … The Dashboard</v>
      </c>
      <c r="I1996" t="str">
        <f>_xlfn.XLOOKUP(tbl_OrderProduct[[#This Row],[OrderID]],tbl_Order[OrderID],tbl_Order[CustomerID])</f>
        <v>CUST0600</v>
      </c>
    </row>
    <row r="1997" spans="1:9" x14ac:dyDescent="0.4">
      <c r="A1997" t="s">
        <v>982</v>
      </c>
      <c r="B1997" t="s">
        <v>11</v>
      </c>
      <c r="C1997" t="str">
        <f>_xlfn.XLOOKUP(tbl_OrderProduct[[#This Row],[ProductID]],tbl_Product[ProductID],tbl_Product[Category])</f>
        <v>Adventure</v>
      </c>
      <c r="D1997">
        <v>1</v>
      </c>
      <c r="E1997" s="3">
        <f>_xlfn.XLOOKUP(tbl_OrderProduct[[#This Row],[ProductID]],tbl_Product[ProductID],tbl_Product[ListPrice])*tbl_OrderProduct[[#This Row],[Quantity]]</f>
        <v>19.95</v>
      </c>
      <c r="F1997">
        <f>_xlfn.XLOOKUP(tbl_OrderProduct[[#This Row],[OrderID]],tbl_Order[OrderID],tbl_Order[Order Year])</f>
        <v>2020</v>
      </c>
      <c r="G1997" t="str">
        <f>_xlfn.XLOOKUP(tbl_OrderProduct[[#This Row],[OrderID]],tbl_Order[OrderID],tbl_Order[Order Month Name])</f>
        <v>Oct</v>
      </c>
      <c r="H1997" t="str">
        <f>_xlfn.XLOOKUP(tbl_OrderProduct[[#This Row],[ProductID]],tbl_Product[ProductID],tbl_Product[ProductName])</f>
        <v>Dungeons &amp; Datasets</v>
      </c>
      <c r="I1997" t="str">
        <f>_xlfn.XLOOKUP(tbl_OrderProduct[[#This Row],[OrderID]],tbl_Order[OrderID],tbl_Order[CustomerID])</f>
        <v>CUST0918</v>
      </c>
    </row>
    <row r="1998" spans="1:9" x14ac:dyDescent="0.4">
      <c r="A1998" t="s">
        <v>983</v>
      </c>
      <c r="B1998" t="s">
        <v>164</v>
      </c>
      <c r="C1998" t="str">
        <f>_xlfn.XLOOKUP(tbl_OrderProduct[[#This Row],[ProductID]],tbl_Product[ProductID],tbl_Product[Category])</f>
        <v>Strategy</v>
      </c>
      <c r="D1998">
        <v>1</v>
      </c>
      <c r="E1998" s="3">
        <f>_xlfn.XLOOKUP(tbl_OrderProduct[[#This Row],[ProductID]],tbl_Product[ProductID],tbl_Product[ListPrice])*tbl_OrderProduct[[#This Row],[Quantity]]</f>
        <v>29</v>
      </c>
      <c r="F1998">
        <f>_xlfn.XLOOKUP(tbl_OrderProduct[[#This Row],[OrderID]],tbl_Order[OrderID],tbl_Order[Order Year])</f>
        <v>2020</v>
      </c>
      <c r="G1998" t="str">
        <f>_xlfn.XLOOKUP(tbl_OrderProduct[[#This Row],[OrderID]],tbl_Order[OrderID],tbl_Order[Order Month Name])</f>
        <v>Oct</v>
      </c>
      <c r="H1998" t="str">
        <f>_xlfn.XLOOKUP(tbl_OrderProduct[[#This Row],[ProductID]],tbl_Product[ProductID],tbl_Product[ProductName])</f>
        <v>Great Western Lookup</v>
      </c>
      <c r="I1998" t="str">
        <f>_xlfn.XLOOKUP(tbl_OrderProduct[[#This Row],[OrderID]],tbl_Order[OrderID],tbl_Order[CustomerID])</f>
        <v>CUST0258</v>
      </c>
    </row>
    <row r="1999" spans="1:9" x14ac:dyDescent="0.4">
      <c r="A1999" t="s">
        <v>984</v>
      </c>
      <c r="B1999" t="s">
        <v>162</v>
      </c>
      <c r="C1999" t="str">
        <f>_xlfn.XLOOKUP(tbl_OrderProduct[[#This Row],[ProductID]],tbl_Product[ProductID],tbl_Product[Category])</f>
        <v>Strategy</v>
      </c>
      <c r="D1999">
        <v>1</v>
      </c>
      <c r="E1999" s="3">
        <f>_xlfn.XLOOKUP(tbl_OrderProduct[[#This Row],[ProductID]],tbl_Product[ProductID],tbl_Product[ListPrice])*tbl_OrderProduct[[#This Row],[Quantity]]</f>
        <v>17.5</v>
      </c>
      <c r="F1999">
        <f>_xlfn.XLOOKUP(tbl_OrderProduct[[#This Row],[OrderID]],tbl_Order[OrderID],tbl_Order[Order Year])</f>
        <v>2020</v>
      </c>
      <c r="G1999" t="str">
        <f>_xlfn.XLOOKUP(tbl_OrderProduct[[#This Row],[OrderID]],tbl_Order[OrderID],tbl_Order[Order Month Name])</f>
        <v>Oct</v>
      </c>
      <c r="H1999" t="str">
        <f>_xlfn.XLOOKUP(tbl_OrderProduct[[#This Row],[ProductID]],tbl_Product[ProductID],tbl_Product[ProductName])</f>
        <v>Spreadsheet Legacy</v>
      </c>
      <c r="I1999" t="str">
        <f>_xlfn.XLOOKUP(tbl_OrderProduct[[#This Row],[OrderID]],tbl_Order[OrderID],tbl_Order[CustomerID])</f>
        <v>CUST0669</v>
      </c>
    </row>
    <row r="2000" spans="1:9" x14ac:dyDescent="0.4">
      <c r="A2000" t="s">
        <v>985</v>
      </c>
      <c r="B2000" t="s">
        <v>134</v>
      </c>
      <c r="C2000" t="str">
        <f>_xlfn.XLOOKUP(tbl_OrderProduct[[#This Row],[ProductID]],tbl_Product[ProductID],tbl_Product[Category])</f>
        <v>Co-op</v>
      </c>
      <c r="D2000">
        <v>2</v>
      </c>
      <c r="E2000" s="3">
        <f>_xlfn.XLOOKUP(tbl_OrderProduct[[#This Row],[ProductID]],tbl_Product[ProductID],tbl_Product[ListPrice])*tbl_OrderProduct[[#This Row],[Quantity]]</f>
        <v>67</v>
      </c>
      <c r="F2000">
        <f>_xlfn.XLOOKUP(tbl_OrderProduct[[#This Row],[OrderID]],tbl_Order[OrderID],tbl_Order[Order Year])</f>
        <v>2020</v>
      </c>
      <c r="G2000" t="str">
        <f>_xlfn.XLOOKUP(tbl_OrderProduct[[#This Row],[OrderID]],tbl_Order[OrderID],tbl_Order[Order Month Name])</f>
        <v>Oct</v>
      </c>
      <c r="H2000" t="str">
        <f>_xlfn.XLOOKUP(tbl_OrderProduct[[#This Row],[ProductID]],tbl_Product[ProductID],tbl_Product[ProductName])</f>
        <v>The Spill: Data Breach</v>
      </c>
      <c r="I2000" t="str">
        <f>_xlfn.XLOOKUP(tbl_OrderProduct[[#This Row],[OrderID]],tbl_Order[OrderID],tbl_Order[CustomerID])</f>
        <v>CUST0923</v>
      </c>
    </row>
    <row r="2001" spans="1:9" x14ac:dyDescent="0.4">
      <c r="A2001" t="s">
        <v>985</v>
      </c>
      <c r="B2001" t="s">
        <v>143</v>
      </c>
      <c r="C2001" t="str">
        <f>_xlfn.XLOOKUP(tbl_OrderProduct[[#This Row],[ProductID]],tbl_Product[ProductID],tbl_Product[Category])</f>
        <v>Party</v>
      </c>
      <c r="D2001">
        <v>2</v>
      </c>
      <c r="E2001" s="3">
        <f>_xlfn.XLOOKUP(tbl_OrderProduct[[#This Row],[ProductID]],tbl_Product[ProductID],tbl_Product[ListPrice])*tbl_OrderProduct[[#This Row],[Quantity]]</f>
        <v>43.9</v>
      </c>
      <c r="F2001">
        <f>_xlfn.XLOOKUP(tbl_OrderProduct[[#This Row],[OrderID]],tbl_Order[OrderID],tbl_Order[Order Year])</f>
        <v>2020</v>
      </c>
      <c r="G2001" t="str">
        <f>_xlfn.XLOOKUP(tbl_OrderProduct[[#This Row],[OrderID]],tbl_Order[OrderID],tbl_Order[Order Month Name])</f>
        <v>Oct</v>
      </c>
      <c r="H2001" t="str">
        <f>_xlfn.XLOOKUP(tbl_OrderProduct[[#This Row],[ProductID]],tbl_Product[ProductID],tbl_Product[ProductName])</f>
        <v>Sheets of Nottingham</v>
      </c>
      <c r="I2001" t="str">
        <f>_xlfn.XLOOKUP(tbl_OrderProduct[[#This Row],[OrderID]],tbl_Order[OrderID],tbl_Order[CustomerID])</f>
        <v>CUST0923</v>
      </c>
    </row>
    <row r="2002" spans="1:9" x14ac:dyDescent="0.4">
      <c r="A2002" t="s">
        <v>985</v>
      </c>
      <c r="B2002" t="s">
        <v>139</v>
      </c>
      <c r="C2002" t="str">
        <f>_xlfn.XLOOKUP(tbl_OrderProduct[[#This Row],[ProductID]],tbl_Product[ProductID],tbl_Product[Category])</f>
        <v>Strategy</v>
      </c>
      <c r="D2002">
        <v>1</v>
      </c>
      <c r="E2002" s="3">
        <f>_xlfn.XLOOKUP(tbl_OrderProduct[[#This Row],[ProductID]],tbl_Product[ProductID],tbl_Product[ListPrice])*tbl_OrderProduct[[#This Row],[Quantity]]</f>
        <v>54.99</v>
      </c>
      <c r="F2002">
        <f>_xlfn.XLOOKUP(tbl_OrderProduct[[#This Row],[OrderID]],tbl_Order[OrderID],tbl_Order[Order Year])</f>
        <v>2020</v>
      </c>
      <c r="G2002" t="str">
        <f>_xlfn.XLOOKUP(tbl_OrderProduct[[#This Row],[OrderID]],tbl_Order[OrderID],tbl_Order[Order Month Name])</f>
        <v>Oct</v>
      </c>
      <c r="H2002" t="str">
        <f>_xlfn.XLOOKUP(tbl_OrderProduct[[#This Row],[ProductID]],tbl_Product[ProductID],tbl_Product[ProductName])</f>
        <v>Azul: Pie Chart Edition</v>
      </c>
      <c r="I2002" t="str">
        <f>_xlfn.XLOOKUP(tbl_OrderProduct[[#This Row],[OrderID]],tbl_Order[OrderID],tbl_Order[CustomerID])</f>
        <v>CUST0923</v>
      </c>
    </row>
    <row r="2003" spans="1:9" x14ac:dyDescent="0.4">
      <c r="A2003" t="s">
        <v>985</v>
      </c>
      <c r="B2003" t="s">
        <v>10</v>
      </c>
      <c r="C2003" t="str">
        <f>_xlfn.XLOOKUP(tbl_OrderProduct[[#This Row],[ProductID]],tbl_Product[ProductID],tbl_Product[Category])</f>
        <v>Party</v>
      </c>
      <c r="D2003">
        <v>1</v>
      </c>
      <c r="E2003" s="3">
        <f>_xlfn.XLOOKUP(tbl_OrderProduct[[#This Row],[ProductID]],tbl_Product[ProductID],tbl_Product[ListPrice])*tbl_OrderProduct[[#This Row],[Quantity]]</f>
        <v>49</v>
      </c>
      <c r="F2003">
        <f>_xlfn.XLOOKUP(tbl_OrderProduct[[#This Row],[OrderID]],tbl_Order[OrderID],tbl_Order[Order Year])</f>
        <v>2020</v>
      </c>
      <c r="G2003" t="str">
        <f>_xlfn.XLOOKUP(tbl_OrderProduct[[#This Row],[OrderID]],tbl_Order[OrderID],tbl_Order[Order Month Name])</f>
        <v>Oct</v>
      </c>
      <c r="H2003" t="str">
        <f>_xlfn.XLOOKUP(tbl_OrderProduct[[#This Row],[ProductID]],tbl_Product[ProductID],tbl_Product[ProductName])</f>
        <v>Pivot or Perish</v>
      </c>
      <c r="I2003" t="str">
        <f>_xlfn.XLOOKUP(tbl_OrderProduct[[#This Row],[OrderID]],tbl_Order[OrderID],tbl_Order[CustomerID])</f>
        <v>CUST0923</v>
      </c>
    </row>
    <row r="2004" spans="1:9" x14ac:dyDescent="0.4">
      <c r="A2004" t="s">
        <v>986</v>
      </c>
      <c r="B2004" t="s">
        <v>161</v>
      </c>
      <c r="C2004" t="str">
        <f>_xlfn.XLOOKUP(tbl_OrderProduct[[#This Row],[ProductID]],tbl_Product[ProductID],tbl_Product[Category])</f>
        <v>Strategy</v>
      </c>
      <c r="D2004">
        <v>1</v>
      </c>
      <c r="E2004" s="3">
        <f>_xlfn.XLOOKUP(tbl_OrderProduct[[#This Row],[ProductID]],tbl_Product[ProductID],tbl_Product[ListPrice])*tbl_OrderProduct[[#This Row],[Quantity]]</f>
        <v>55.95</v>
      </c>
      <c r="F2004">
        <f>_xlfn.XLOOKUP(tbl_OrderProduct[[#This Row],[OrderID]],tbl_Order[OrderID],tbl_Order[Order Year])</f>
        <v>2020</v>
      </c>
      <c r="G2004" t="str">
        <f>_xlfn.XLOOKUP(tbl_OrderProduct[[#This Row],[OrderID]],tbl_Order[OrderID],tbl_Order[Order Month Name])</f>
        <v>Oct</v>
      </c>
      <c r="H2004" t="str">
        <f>_xlfn.XLOOKUP(tbl_OrderProduct[[#This Row],[ProductID]],tbl_Product[ProductID],tbl_Product[ProductName])</f>
        <v>The Quacks of Quarterburg</v>
      </c>
      <c r="I2004" t="str">
        <f>_xlfn.XLOOKUP(tbl_OrderProduct[[#This Row],[OrderID]],tbl_Order[OrderID],tbl_Order[CustomerID])</f>
        <v>CUST0818</v>
      </c>
    </row>
    <row r="2005" spans="1:9" x14ac:dyDescent="0.4">
      <c r="A2005" t="s">
        <v>987</v>
      </c>
      <c r="B2005" t="s">
        <v>141</v>
      </c>
      <c r="C2005" t="str">
        <f>_xlfn.XLOOKUP(tbl_OrderProduct[[#This Row],[ProductID]],tbl_Product[ProductID],tbl_Product[Category])</f>
        <v>Strategy</v>
      </c>
      <c r="D2005">
        <v>1</v>
      </c>
      <c r="E2005" s="3">
        <f>_xlfn.XLOOKUP(tbl_OrderProduct[[#This Row],[ProductID]],tbl_Product[ProductID],tbl_Product[ListPrice])*tbl_OrderProduct[[#This Row],[Quantity]]</f>
        <v>24</v>
      </c>
      <c r="F2005">
        <f>_xlfn.XLOOKUP(tbl_OrderProduct[[#This Row],[OrderID]],tbl_Order[OrderID],tbl_Order[Order Year])</f>
        <v>2020</v>
      </c>
      <c r="G2005" t="str">
        <f>_xlfn.XLOOKUP(tbl_OrderProduct[[#This Row],[OrderID]],tbl_Order[OrderID],tbl_Order[Order Month Name])</f>
        <v>Oct</v>
      </c>
      <c r="H2005" t="str">
        <f>_xlfn.XLOOKUP(tbl_OrderProduct[[#This Row],[ProductID]],tbl_Product[ProductID],tbl_Product[ProductName])</f>
        <v>Wingspanalytics</v>
      </c>
      <c r="I2005" t="str">
        <f>_xlfn.XLOOKUP(tbl_OrderProduct[[#This Row],[OrderID]],tbl_Order[OrderID],tbl_Order[CustomerID])</f>
        <v>CUST0611</v>
      </c>
    </row>
    <row r="2006" spans="1:9" x14ac:dyDescent="0.4">
      <c r="A2006" t="s">
        <v>987</v>
      </c>
      <c r="B2006" t="s">
        <v>156</v>
      </c>
      <c r="C2006" t="str">
        <f>_xlfn.XLOOKUP(tbl_OrderProduct[[#This Row],[ProductID]],tbl_Product[ProductID],tbl_Product[Category])</f>
        <v>Strategy</v>
      </c>
      <c r="D2006">
        <v>1</v>
      </c>
      <c r="E2006" s="3">
        <f>_xlfn.XLOOKUP(tbl_OrderProduct[[#This Row],[ProductID]],tbl_Product[ProductID],tbl_Product[ListPrice])*tbl_OrderProduct[[#This Row],[Quantity]]</f>
        <v>40.99</v>
      </c>
      <c r="F2006">
        <f>_xlfn.XLOOKUP(tbl_OrderProduct[[#This Row],[OrderID]],tbl_Order[OrderID],tbl_Order[Order Year])</f>
        <v>2020</v>
      </c>
      <c r="G2006" t="str">
        <f>_xlfn.XLOOKUP(tbl_OrderProduct[[#This Row],[OrderID]],tbl_Order[OrderID],tbl_Order[Order Month Name])</f>
        <v>Oct</v>
      </c>
      <c r="H2006" t="str">
        <f>_xlfn.XLOOKUP(tbl_OrderProduct[[#This Row],[ProductID]],tbl_Product[ProductID],tbl_Product[ProductName])</f>
        <v>Cells of Caledonia</v>
      </c>
      <c r="I2006" t="str">
        <f>_xlfn.XLOOKUP(tbl_OrderProduct[[#This Row],[OrderID]],tbl_Order[OrderID],tbl_Order[CustomerID])</f>
        <v>CUST0611</v>
      </c>
    </row>
    <row r="2007" spans="1:9" x14ac:dyDescent="0.4">
      <c r="A2007" t="s">
        <v>987</v>
      </c>
      <c r="B2007" t="s">
        <v>149</v>
      </c>
      <c r="C2007" t="str">
        <f>_xlfn.XLOOKUP(tbl_OrderProduct[[#This Row],[ProductID]],tbl_Product[ProductID],tbl_Product[Category])</f>
        <v>Co-op</v>
      </c>
      <c r="D2007">
        <v>1</v>
      </c>
      <c r="E2007" s="3">
        <f>_xlfn.XLOOKUP(tbl_OrderProduct[[#This Row],[ProductID]],tbl_Product[ProductID],tbl_Product[ListPrice])*tbl_OrderProduct[[#This Row],[Quantity]]</f>
        <v>20.99</v>
      </c>
      <c r="F2007">
        <f>_xlfn.XLOOKUP(tbl_OrderProduct[[#This Row],[OrderID]],tbl_Order[OrderID],tbl_Order[Order Year])</f>
        <v>2020</v>
      </c>
      <c r="G2007" t="str">
        <f>_xlfn.XLOOKUP(tbl_OrderProduct[[#This Row],[OrderID]],tbl_Order[OrderID],tbl_Order[Order Month Name])</f>
        <v>Oct</v>
      </c>
      <c r="H2007" t="str">
        <f>_xlfn.XLOOKUP(tbl_OrderProduct[[#This Row],[ProductID]],tbl_Product[ProductID],tbl_Product[ProductName])</f>
        <v>Pandemic: #REF! Outbreak</v>
      </c>
      <c r="I2007" t="str">
        <f>_xlfn.XLOOKUP(tbl_OrderProduct[[#This Row],[OrderID]],tbl_Order[OrderID],tbl_Order[CustomerID])</f>
        <v>CUST0611</v>
      </c>
    </row>
    <row r="2008" spans="1:9" x14ac:dyDescent="0.4">
      <c r="A2008" t="s">
        <v>987</v>
      </c>
      <c r="B2008" t="s">
        <v>148</v>
      </c>
      <c r="C2008" t="str">
        <f>_xlfn.XLOOKUP(tbl_OrderProduct[[#This Row],[ProductID]],tbl_Product[ProductID],tbl_Product[Category])</f>
        <v>Strategy</v>
      </c>
      <c r="D2008">
        <v>1</v>
      </c>
      <c r="E2008" s="3">
        <f>_xlfn.XLOOKUP(tbl_OrderProduct[[#This Row],[ProductID]],tbl_Product[ProductID],tbl_Product[ListPrice])*tbl_OrderProduct[[#This Row],[Quantity]]</f>
        <v>20.49</v>
      </c>
      <c r="F2008">
        <f>_xlfn.XLOOKUP(tbl_OrderProduct[[#This Row],[OrderID]],tbl_Order[OrderID],tbl_Order[Order Year])</f>
        <v>2020</v>
      </c>
      <c r="G2008" t="str">
        <f>_xlfn.XLOOKUP(tbl_OrderProduct[[#This Row],[OrderID]],tbl_Order[OrderID],tbl_Order[Order Month Name])</f>
        <v>Oct</v>
      </c>
      <c r="H2008" t="str">
        <f>_xlfn.XLOOKUP(tbl_OrderProduct[[#This Row],[ProductID]],tbl_Product[ProductID],tbl_Product[ProductName])</f>
        <v>Cashflow Cascadia</v>
      </c>
      <c r="I2008" t="str">
        <f>_xlfn.XLOOKUP(tbl_OrderProduct[[#This Row],[OrderID]],tbl_Order[OrderID],tbl_Order[CustomerID])</f>
        <v>CUST0611</v>
      </c>
    </row>
    <row r="2009" spans="1:9" x14ac:dyDescent="0.4">
      <c r="A2009" t="s">
        <v>988</v>
      </c>
      <c r="B2009" t="s">
        <v>147</v>
      </c>
      <c r="C2009" t="str">
        <f>_xlfn.XLOOKUP(tbl_OrderProduct[[#This Row],[ProductID]],tbl_Product[ProductID],tbl_Product[Category])</f>
        <v>Classic</v>
      </c>
      <c r="D2009">
        <v>1</v>
      </c>
      <c r="E2009" s="3">
        <f>_xlfn.XLOOKUP(tbl_OrderProduct[[#This Row],[ProductID]],tbl_Product[ProductID],tbl_Product[ListPrice])*tbl_OrderProduct[[#This Row],[Quantity]]</f>
        <v>40.950000000000003</v>
      </c>
      <c r="F2009">
        <f>_xlfn.XLOOKUP(tbl_OrderProduct[[#This Row],[OrderID]],tbl_Order[OrderID],tbl_Order[Order Year])</f>
        <v>2020</v>
      </c>
      <c r="G2009" t="str">
        <f>_xlfn.XLOOKUP(tbl_OrderProduct[[#This Row],[OrderID]],tbl_Order[OrderID],tbl_Order[Order Month Name])</f>
        <v>Oct</v>
      </c>
      <c r="H2009" t="str">
        <f>_xlfn.XLOOKUP(tbl_OrderProduct[[#This Row],[ProductID]],tbl_Product[ProductID],tbl_Product[ProductName])</f>
        <v>Formula Scrabble</v>
      </c>
      <c r="I2009" t="str">
        <f>_xlfn.XLOOKUP(tbl_OrderProduct[[#This Row],[OrderID]],tbl_Order[OrderID],tbl_Order[CustomerID])</f>
        <v>CUST0245</v>
      </c>
    </row>
    <row r="2010" spans="1:9" x14ac:dyDescent="0.4">
      <c r="A2010" t="s">
        <v>988</v>
      </c>
      <c r="B2010" t="s">
        <v>153</v>
      </c>
      <c r="C2010" t="str">
        <f>_xlfn.XLOOKUP(tbl_OrderProduct[[#This Row],[ProductID]],tbl_Product[ProductID],tbl_Product[Category])</f>
        <v>Strategy</v>
      </c>
      <c r="D2010">
        <v>2</v>
      </c>
      <c r="E2010" s="3">
        <f>_xlfn.XLOOKUP(tbl_OrderProduct[[#This Row],[ProductID]],tbl_Product[ProductID],tbl_Product[ListPrice])*tbl_OrderProduct[[#This Row],[Quantity]]</f>
        <v>75.900000000000006</v>
      </c>
      <c r="F2010">
        <f>_xlfn.XLOOKUP(tbl_OrderProduct[[#This Row],[OrderID]],tbl_Order[OrderID],tbl_Order[Order Year])</f>
        <v>2020</v>
      </c>
      <c r="G2010" t="str">
        <f>_xlfn.XLOOKUP(tbl_OrderProduct[[#This Row],[OrderID]],tbl_Order[OrderID],tbl_Order[Order Month Name])</f>
        <v>Oct</v>
      </c>
      <c r="H2010" t="str">
        <f>_xlfn.XLOOKUP(tbl_OrderProduct[[#This Row],[ProductID]],tbl_Product[ProductID],tbl_Product[ProductName])</f>
        <v>Sheetstorm</v>
      </c>
      <c r="I2010" t="str">
        <f>_xlfn.XLOOKUP(tbl_OrderProduct[[#This Row],[OrderID]],tbl_Order[OrderID],tbl_Order[CustomerID])</f>
        <v>CUST0245</v>
      </c>
    </row>
    <row r="2011" spans="1:9" x14ac:dyDescent="0.4">
      <c r="A2011" t="s">
        <v>988</v>
      </c>
      <c r="B2011" t="s">
        <v>149</v>
      </c>
      <c r="C2011" t="str">
        <f>_xlfn.XLOOKUP(tbl_OrderProduct[[#This Row],[ProductID]],tbl_Product[ProductID],tbl_Product[Category])</f>
        <v>Co-op</v>
      </c>
      <c r="D2011">
        <v>1</v>
      </c>
      <c r="E2011" s="3">
        <f>_xlfn.XLOOKUP(tbl_OrderProduct[[#This Row],[ProductID]],tbl_Product[ProductID],tbl_Product[ListPrice])*tbl_OrderProduct[[#This Row],[Quantity]]</f>
        <v>20.99</v>
      </c>
      <c r="F2011">
        <f>_xlfn.XLOOKUP(tbl_OrderProduct[[#This Row],[OrderID]],tbl_Order[OrderID],tbl_Order[Order Year])</f>
        <v>2020</v>
      </c>
      <c r="G2011" t="str">
        <f>_xlfn.XLOOKUP(tbl_OrderProduct[[#This Row],[OrderID]],tbl_Order[OrderID],tbl_Order[Order Month Name])</f>
        <v>Oct</v>
      </c>
      <c r="H2011" t="str">
        <f>_xlfn.XLOOKUP(tbl_OrderProduct[[#This Row],[ProductID]],tbl_Product[ProductID],tbl_Product[ProductName])</f>
        <v>Pandemic: #REF! Outbreak</v>
      </c>
      <c r="I2011" t="str">
        <f>_xlfn.XLOOKUP(tbl_OrderProduct[[#This Row],[OrderID]],tbl_Order[OrderID],tbl_Order[CustomerID])</f>
        <v>CUST0245</v>
      </c>
    </row>
    <row r="2012" spans="1:9" x14ac:dyDescent="0.4">
      <c r="A2012" t="s">
        <v>989</v>
      </c>
      <c r="B2012" t="s">
        <v>145</v>
      </c>
      <c r="C2012" t="str">
        <f>_xlfn.XLOOKUP(tbl_OrderProduct[[#This Row],[ProductID]],tbl_Product[ProductID],tbl_Product[Category])</f>
        <v>Adventure</v>
      </c>
      <c r="D2012">
        <v>2</v>
      </c>
      <c r="E2012" s="3">
        <f>_xlfn.XLOOKUP(tbl_OrderProduct[[#This Row],[ProductID]],tbl_Product[ProductID],tbl_Product[ListPrice])*tbl_OrderProduct[[#This Row],[Quantity]]</f>
        <v>81</v>
      </c>
      <c r="F2012">
        <f>_xlfn.XLOOKUP(tbl_OrderProduct[[#This Row],[OrderID]],tbl_Order[OrderID],tbl_Order[Order Year])</f>
        <v>2020</v>
      </c>
      <c r="G2012" t="str">
        <f>_xlfn.XLOOKUP(tbl_OrderProduct[[#This Row],[OrderID]],tbl_Order[OrderID],tbl_Order[Order Month Name])</f>
        <v>Oct</v>
      </c>
      <c r="H2012" t="str">
        <f>_xlfn.XLOOKUP(tbl_OrderProduct[[#This Row],[ProductID]],tbl_Product[ProductID],tbl_Product[ProductName])</f>
        <v>Audit Call of Cthulhu</v>
      </c>
      <c r="I2012" t="str">
        <f>_xlfn.XLOOKUP(tbl_OrderProduct[[#This Row],[OrderID]],tbl_Order[OrderID],tbl_Order[CustomerID])</f>
        <v>CUST0653</v>
      </c>
    </row>
    <row r="2013" spans="1:9" x14ac:dyDescent="0.4">
      <c r="A2013" t="s">
        <v>989</v>
      </c>
      <c r="B2013" t="s">
        <v>140</v>
      </c>
      <c r="C2013" t="str">
        <f>_xlfn.XLOOKUP(tbl_OrderProduct[[#This Row],[ProductID]],tbl_Product[ProductID],tbl_Product[Category])</f>
        <v>Strategy</v>
      </c>
      <c r="D2013">
        <v>1</v>
      </c>
      <c r="E2013" s="3">
        <f>_xlfn.XLOOKUP(tbl_OrderProduct[[#This Row],[ProductID]],tbl_Product[ProductID],tbl_Product[ListPrice])*tbl_OrderProduct[[#This Row],[Quantity]]</f>
        <v>63.49</v>
      </c>
      <c r="F2013">
        <f>_xlfn.XLOOKUP(tbl_OrderProduct[[#This Row],[OrderID]],tbl_Order[OrderID],tbl_Order[Order Year])</f>
        <v>2020</v>
      </c>
      <c r="G2013" t="str">
        <f>_xlfn.XLOOKUP(tbl_OrderProduct[[#This Row],[OrderID]],tbl_Order[OrderID],tbl_Order[Order Month Name])</f>
        <v>Oct</v>
      </c>
      <c r="H2013" t="str">
        <f>_xlfn.XLOOKUP(tbl_OrderProduct[[#This Row],[ProductID]],tbl_Product[ProductID],tbl_Product[ProductName])</f>
        <v>The Castles of Mad King Lambda</v>
      </c>
      <c r="I2013" t="str">
        <f>_xlfn.XLOOKUP(tbl_OrderProduct[[#This Row],[OrderID]],tbl_Order[OrderID],tbl_Order[CustomerID])</f>
        <v>CUST0653</v>
      </c>
    </row>
    <row r="2014" spans="1:9" x14ac:dyDescent="0.4">
      <c r="A2014" t="s">
        <v>989</v>
      </c>
      <c r="B2014" t="s">
        <v>138</v>
      </c>
      <c r="C2014" t="str">
        <f>_xlfn.XLOOKUP(tbl_OrderProduct[[#This Row],[ProductID]],tbl_Product[ProductID],tbl_Product[Category])</f>
        <v>Classic</v>
      </c>
      <c r="D2014">
        <v>1</v>
      </c>
      <c r="E2014" s="3">
        <f>_xlfn.XLOOKUP(tbl_OrderProduct[[#This Row],[ProductID]],tbl_Product[ProductID],tbl_Product[ListPrice])*tbl_OrderProduct[[#This Row],[Quantity]]</f>
        <v>62</v>
      </c>
      <c r="F2014">
        <f>_xlfn.XLOOKUP(tbl_OrderProduct[[#This Row],[OrderID]],tbl_Order[OrderID],tbl_Order[Order Year])</f>
        <v>2020</v>
      </c>
      <c r="G2014" t="str">
        <f>_xlfn.XLOOKUP(tbl_OrderProduct[[#This Row],[OrderID]],tbl_Order[OrderID],tbl_Order[Order Month Name])</f>
        <v>Oct</v>
      </c>
      <c r="H2014" t="str">
        <f>_xlfn.XLOOKUP(tbl_OrderProduct[[#This Row],[ProductID]],tbl_Product[ProductID],tbl_Product[ProductName])</f>
        <v>YahtSheets</v>
      </c>
      <c r="I2014" t="str">
        <f>_xlfn.XLOOKUP(tbl_OrderProduct[[#This Row],[OrderID]],tbl_Order[OrderID],tbl_Order[CustomerID])</f>
        <v>CUST0653</v>
      </c>
    </row>
    <row r="2015" spans="1:9" x14ac:dyDescent="0.4">
      <c r="A2015" t="s">
        <v>989</v>
      </c>
      <c r="B2015" t="s">
        <v>150</v>
      </c>
      <c r="C2015" t="str">
        <f>_xlfn.XLOOKUP(tbl_OrderProduct[[#This Row],[ProductID]],tbl_Product[ProductID],tbl_Product[Category])</f>
        <v>Party</v>
      </c>
      <c r="D2015">
        <v>1</v>
      </c>
      <c r="E2015" s="3">
        <f>_xlfn.XLOOKUP(tbl_OrderProduct[[#This Row],[ProductID]],tbl_Product[ProductID],tbl_Product[ListPrice])*tbl_OrderProduct[[#This Row],[Quantity]]</f>
        <v>35</v>
      </c>
      <c r="F2015">
        <f>_xlfn.XLOOKUP(tbl_OrderProduct[[#This Row],[OrderID]],tbl_Order[OrderID],tbl_Order[Order Year])</f>
        <v>2020</v>
      </c>
      <c r="G2015" t="str">
        <f>_xlfn.XLOOKUP(tbl_OrderProduct[[#This Row],[OrderID]],tbl_Order[OrderID],tbl_Order[Order Month Name])</f>
        <v>Oct</v>
      </c>
      <c r="H2015" t="str">
        <f>_xlfn.XLOOKUP(tbl_OrderProduct[[#This Row],[ProductID]],tbl_Product[ProductID],tbl_Product[ProductName])</f>
        <v>Data: The Resistance</v>
      </c>
      <c r="I2015" t="str">
        <f>_xlfn.XLOOKUP(tbl_OrderProduct[[#This Row],[OrderID]],tbl_Order[OrderID],tbl_Order[CustomerID])</f>
        <v>CUST0653</v>
      </c>
    </row>
    <row r="2016" spans="1:9" x14ac:dyDescent="0.4">
      <c r="A2016" t="s">
        <v>990</v>
      </c>
      <c r="B2016" t="s">
        <v>8</v>
      </c>
      <c r="C2016" t="str">
        <f>_xlfn.XLOOKUP(tbl_OrderProduct[[#This Row],[ProductID]],tbl_Product[ProductID],tbl_Product[Category])</f>
        <v>Adventure</v>
      </c>
      <c r="D2016">
        <v>2</v>
      </c>
      <c r="E2016" s="3">
        <f>_xlfn.XLOOKUP(tbl_OrderProduct[[#This Row],[ProductID]],tbl_Product[ProductID],tbl_Product[ListPrice])*tbl_OrderProduct[[#This Row],[Quantity]]</f>
        <v>109</v>
      </c>
      <c r="F2016">
        <f>_xlfn.XLOOKUP(tbl_OrderProduct[[#This Row],[OrderID]],tbl_Order[OrderID],tbl_Order[Order Year])</f>
        <v>2020</v>
      </c>
      <c r="G2016" t="str">
        <f>_xlfn.XLOOKUP(tbl_OrderProduct[[#This Row],[OrderID]],tbl_Order[OrderID],tbl_Order[Order Month Name])</f>
        <v>Oct</v>
      </c>
      <c r="H2016" t="str">
        <f>_xlfn.XLOOKUP(tbl_OrderProduct[[#This Row],[ProductID]],tbl_Product[ProductID],tbl_Product[ProductName])</f>
        <v>Spreadsheets &amp; Sidequests</v>
      </c>
      <c r="I2016" t="str">
        <f>_xlfn.XLOOKUP(tbl_OrderProduct[[#This Row],[OrderID]],tbl_Order[OrderID],tbl_Order[CustomerID])</f>
        <v>CUST0166</v>
      </c>
    </row>
    <row r="2017" spans="1:9" x14ac:dyDescent="0.4">
      <c r="A2017" t="s">
        <v>991</v>
      </c>
      <c r="B2017" t="s">
        <v>137</v>
      </c>
      <c r="C2017" t="str">
        <f>_xlfn.XLOOKUP(tbl_OrderProduct[[#This Row],[ProductID]],tbl_Product[ProductID],tbl_Product[Category])</f>
        <v>Classic</v>
      </c>
      <c r="D2017">
        <v>2</v>
      </c>
      <c r="E2017" s="3">
        <f>_xlfn.XLOOKUP(tbl_OrderProduct[[#This Row],[ProductID]],tbl_Product[ProductID],tbl_Product[ListPrice])*tbl_OrderProduct[[#This Row],[Quantity]]</f>
        <v>141.97999999999999</v>
      </c>
      <c r="F2017">
        <f>_xlfn.XLOOKUP(tbl_OrderProduct[[#This Row],[OrderID]],tbl_Order[OrderID],tbl_Order[Order Year])</f>
        <v>2020</v>
      </c>
      <c r="G2017" t="str">
        <f>_xlfn.XLOOKUP(tbl_OrderProduct[[#This Row],[OrderID]],tbl_Order[OrderID],tbl_Order[Order Month Name])</f>
        <v>Oct</v>
      </c>
      <c r="H2017" t="str">
        <f>_xlfn.XLOOKUP(tbl_OrderProduct[[#This Row],[ProductID]],tbl_Product[ProductID],tbl_Product[ProductName])</f>
        <v>Ticket to Ride: Financial Express</v>
      </c>
      <c r="I2017" t="str">
        <f>_xlfn.XLOOKUP(tbl_OrderProduct[[#This Row],[OrderID]],tbl_Order[OrderID],tbl_Order[CustomerID])</f>
        <v>CUST0373</v>
      </c>
    </row>
    <row r="2018" spans="1:9" x14ac:dyDescent="0.4">
      <c r="A2018" t="s">
        <v>992</v>
      </c>
      <c r="B2018" t="s">
        <v>4</v>
      </c>
      <c r="C2018" t="str">
        <f>_xlfn.XLOOKUP(tbl_OrderProduct[[#This Row],[ProductID]],tbl_Product[ProductID],tbl_Product[Category])</f>
        <v>Strategy</v>
      </c>
      <c r="D2018">
        <v>1</v>
      </c>
      <c r="E2018" s="3">
        <f>_xlfn.XLOOKUP(tbl_OrderProduct[[#This Row],[ProductID]],tbl_Product[ProductID],tbl_Product[ListPrice])*tbl_OrderProduct[[#This Row],[Quantity]]</f>
        <v>34.99</v>
      </c>
      <c r="F2018">
        <f>_xlfn.XLOOKUP(tbl_OrderProduct[[#This Row],[OrderID]],tbl_Order[OrderID],tbl_Order[Order Year])</f>
        <v>2020</v>
      </c>
      <c r="G2018" t="str">
        <f>_xlfn.XLOOKUP(tbl_OrderProduct[[#This Row],[OrderID]],tbl_Order[OrderID],tbl_Order[Order Month Name])</f>
        <v>Nov</v>
      </c>
      <c r="H2018" t="str">
        <f>_xlfn.XLOOKUP(tbl_OrderProduct[[#This Row],[ProductID]],tbl_Product[ProductID],tbl_Product[ProductName])</f>
        <v>Root Cause Analysis</v>
      </c>
      <c r="I2018" t="str">
        <f>_xlfn.XLOOKUP(tbl_OrderProduct[[#This Row],[OrderID]],tbl_Order[OrderID],tbl_Order[CustomerID])</f>
        <v>CUST0900</v>
      </c>
    </row>
    <row r="2019" spans="1:9" x14ac:dyDescent="0.4">
      <c r="A2019" t="s">
        <v>992</v>
      </c>
      <c r="B2019" t="s">
        <v>140</v>
      </c>
      <c r="C2019" t="str">
        <f>_xlfn.XLOOKUP(tbl_OrderProduct[[#This Row],[ProductID]],tbl_Product[ProductID],tbl_Product[Category])</f>
        <v>Strategy</v>
      </c>
      <c r="D2019">
        <v>1</v>
      </c>
      <c r="E2019" s="3">
        <f>_xlfn.XLOOKUP(tbl_OrderProduct[[#This Row],[ProductID]],tbl_Product[ProductID],tbl_Product[ListPrice])*tbl_OrderProduct[[#This Row],[Quantity]]</f>
        <v>63.49</v>
      </c>
      <c r="F2019">
        <f>_xlfn.XLOOKUP(tbl_OrderProduct[[#This Row],[OrderID]],tbl_Order[OrderID],tbl_Order[Order Year])</f>
        <v>2020</v>
      </c>
      <c r="G2019" t="str">
        <f>_xlfn.XLOOKUP(tbl_OrderProduct[[#This Row],[OrderID]],tbl_Order[OrderID],tbl_Order[Order Month Name])</f>
        <v>Nov</v>
      </c>
      <c r="H2019" t="str">
        <f>_xlfn.XLOOKUP(tbl_OrderProduct[[#This Row],[ProductID]],tbl_Product[ProductID],tbl_Product[ProductName])</f>
        <v>The Castles of Mad King Lambda</v>
      </c>
      <c r="I2019" t="str">
        <f>_xlfn.XLOOKUP(tbl_OrderProduct[[#This Row],[OrderID]],tbl_Order[OrderID],tbl_Order[CustomerID])</f>
        <v>CUST0900</v>
      </c>
    </row>
    <row r="2020" spans="1:9" x14ac:dyDescent="0.4">
      <c r="A2020" t="s">
        <v>992</v>
      </c>
      <c r="B2020" t="s">
        <v>137</v>
      </c>
      <c r="C2020" t="str">
        <f>_xlfn.XLOOKUP(tbl_OrderProduct[[#This Row],[ProductID]],tbl_Product[ProductID],tbl_Product[Category])</f>
        <v>Classic</v>
      </c>
      <c r="D2020">
        <v>1</v>
      </c>
      <c r="E2020" s="3">
        <f>_xlfn.XLOOKUP(tbl_OrderProduct[[#This Row],[ProductID]],tbl_Product[ProductID],tbl_Product[ListPrice])*tbl_OrderProduct[[#This Row],[Quantity]]</f>
        <v>70.989999999999995</v>
      </c>
      <c r="F2020">
        <f>_xlfn.XLOOKUP(tbl_OrderProduct[[#This Row],[OrderID]],tbl_Order[OrderID],tbl_Order[Order Year])</f>
        <v>2020</v>
      </c>
      <c r="G2020" t="str">
        <f>_xlfn.XLOOKUP(tbl_OrderProduct[[#This Row],[OrderID]],tbl_Order[OrderID],tbl_Order[Order Month Name])</f>
        <v>Nov</v>
      </c>
      <c r="H2020" t="str">
        <f>_xlfn.XLOOKUP(tbl_OrderProduct[[#This Row],[ProductID]],tbl_Product[ProductID],tbl_Product[ProductName])</f>
        <v>Ticket to Ride: Financial Express</v>
      </c>
      <c r="I2020" t="str">
        <f>_xlfn.XLOOKUP(tbl_OrderProduct[[#This Row],[OrderID]],tbl_Order[OrderID],tbl_Order[CustomerID])</f>
        <v>CUST0900</v>
      </c>
    </row>
    <row r="2021" spans="1:9" x14ac:dyDescent="0.4">
      <c r="A2021" t="s">
        <v>993</v>
      </c>
      <c r="B2021" t="s">
        <v>10</v>
      </c>
      <c r="C2021" t="str">
        <f>_xlfn.XLOOKUP(tbl_OrderProduct[[#This Row],[ProductID]],tbl_Product[ProductID],tbl_Product[Category])</f>
        <v>Party</v>
      </c>
      <c r="D2021">
        <v>1</v>
      </c>
      <c r="E2021" s="3">
        <f>_xlfn.XLOOKUP(tbl_OrderProduct[[#This Row],[ProductID]],tbl_Product[ProductID],tbl_Product[ListPrice])*tbl_OrderProduct[[#This Row],[Quantity]]</f>
        <v>49</v>
      </c>
      <c r="F2021">
        <f>_xlfn.XLOOKUP(tbl_OrderProduct[[#This Row],[OrderID]],tbl_Order[OrderID],tbl_Order[Order Year])</f>
        <v>2020</v>
      </c>
      <c r="G2021" t="str">
        <f>_xlfn.XLOOKUP(tbl_OrderProduct[[#This Row],[OrderID]],tbl_Order[OrderID],tbl_Order[Order Month Name])</f>
        <v>Nov</v>
      </c>
      <c r="H2021" t="str">
        <f>_xlfn.XLOOKUP(tbl_OrderProduct[[#This Row],[ProductID]],tbl_Product[ProductID],tbl_Product[ProductName])</f>
        <v>Pivot or Perish</v>
      </c>
      <c r="I2021" t="str">
        <f>_xlfn.XLOOKUP(tbl_OrderProduct[[#This Row],[OrderID]],tbl_Order[OrderID],tbl_Order[CustomerID])</f>
        <v>CUST1210</v>
      </c>
    </row>
    <row r="2022" spans="1:9" x14ac:dyDescent="0.4">
      <c r="A2022" t="s">
        <v>993</v>
      </c>
      <c r="B2022" t="s">
        <v>156</v>
      </c>
      <c r="C2022" t="str">
        <f>_xlfn.XLOOKUP(tbl_OrderProduct[[#This Row],[ProductID]],tbl_Product[ProductID],tbl_Product[Category])</f>
        <v>Strategy</v>
      </c>
      <c r="D2022">
        <v>2</v>
      </c>
      <c r="E2022" s="3">
        <f>_xlfn.XLOOKUP(tbl_OrderProduct[[#This Row],[ProductID]],tbl_Product[ProductID],tbl_Product[ListPrice])*tbl_OrderProduct[[#This Row],[Quantity]]</f>
        <v>81.98</v>
      </c>
      <c r="F2022">
        <f>_xlfn.XLOOKUP(tbl_OrderProduct[[#This Row],[OrderID]],tbl_Order[OrderID],tbl_Order[Order Year])</f>
        <v>2020</v>
      </c>
      <c r="G2022" t="str">
        <f>_xlfn.XLOOKUP(tbl_OrderProduct[[#This Row],[OrderID]],tbl_Order[OrderID],tbl_Order[Order Month Name])</f>
        <v>Nov</v>
      </c>
      <c r="H2022" t="str">
        <f>_xlfn.XLOOKUP(tbl_OrderProduct[[#This Row],[ProductID]],tbl_Product[ProductID],tbl_Product[ProductName])</f>
        <v>Cells of Caledonia</v>
      </c>
      <c r="I2022" t="str">
        <f>_xlfn.XLOOKUP(tbl_OrderProduct[[#This Row],[OrderID]],tbl_Order[OrderID],tbl_Order[CustomerID])</f>
        <v>CUST1210</v>
      </c>
    </row>
    <row r="2023" spans="1:9" x14ac:dyDescent="0.4">
      <c r="A2023" t="s">
        <v>993</v>
      </c>
      <c r="B2023" t="s">
        <v>152</v>
      </c>
      <c r="C2023" t="str">
        <f>_xlfn.XLOOKUP(tbl_OrderProduct[[#This Row],[ProductID]],tbl_Product[ProductID],tbl_Product[Category])</f>
        <v>Party</v>
      </c>
      <c r="D2023">
        <v>1</v>
      </c>
      <c r="E2023" s="3">
        <f>_xlfn.XLOOKUP(tbl_OrderProduct[[#This Row],[ProductID]],tbl_Product[ProductID],tbl_Product[ListPrice])*tbl_OrderProduct[[#This Row],[Quantity]]</f>
        <v>59.95</v>
      </c>
      <c r="F2023">
        <f>_xlfn.XLOOKUP(tbl_OrderProduct[[#This Row],[OrderID]],tbl_Order[OrderID],tbl_Order[Order Year])</f>
        <v>2020</v>
      </c>
      <c r="G2023" t="str">
        <f>_xlfn.XLOOKUP(tbl_OrderProduct[[#This Row],[OrderID]],tbl_Order[OrderID],tbl_Order[Order Month Name])</f>
        <v>Nov</v>
      </c>
      <c r="H2023" t="str">
        <f>_xlfn.XLOOKUP(tbl_OrderProduct[[#This Row],[ProductID]],tbl_Product[ProductID],tbl_Product[ProductName])</f>
        <v>Formulate!</v>
      </c>
      <c r="I2023" t="str">
        <f>_xlfn.XLOOKUP(tbl_OrderProduct[[#This Row],[OrderID]],tbl_Order[OrderID],tbl_Order[CustomerID])</f>
        <v>CUST1210</v>
      </c>
    </row>
    <row r="2024" spans="1:9" x14ac:dyDescent="0.4">
      <c r="A2024" t="s">
        <v>994</v>
      </c>
      <c r="B2024" t="s">
        <v>149</v>
      </c>
      <c r="C2024" t="str">
        <f>_xlfn.XLOOKUP(tbl_OrderProduct[[#This Row],[ProductID]],tbl_Product[ProductID],tbl_Product[Category])</f>
        <v>Co-op</v>
      </c>
      <c r="D2024">
        <v>1</v>
      </c>
      <c r="E2024" s="3">
        <f>_xlfn.XLOOKUP(tbl_OrderProduct[[#This Row],[ProductID]],tbl_Product[ProductID],tbl_Product[ListPrice])*tbl_OrderProduct[[#This Row],[Quantity]]</f>
        <v>20.99</v>
      </c>
      <c r="F2024">
        <f>_xlfn.XLOOKUP(tbl_OrderProduct[[#This Row],[OrderID]],tbl_Order[OrderID],tbl_Order[Order Year])</f>
        <v>2020</v>
      </c>
      <c r="G2024" t="str">
        <f>_xlfn.XLOOKUP(tbl_OrderProduct[[#This Row],[OrderID]],tbl_Order[OrderID],tbl_Order[Order Month Name])</f>
        <v>Nov</v>
      </c>
      <c r="H2024" t="str">
        <f>_xlfn.XLOOKUP(tbl_OrderProduct[[#This Row],[ProductID]],tbl_Product[ProductID],tbl_Product[ProductName])</f>
        <v>Pandemic: #REF! Outbreak</v>
      </c>
      <c r="I2024" t="str">
        <f>_xlfn.XLOOKUP(tbl_OrderProduct[[#This Row],[OrderID]],tbl_Order[OrderID],tbl_Order[CustomerID])</f>
        <v>CUST0424</v>
      </c>
    </row>
    <row r="2025" spans="1:9" x14ac:dyDescent="0.4">
      <c r="A2025" t="s">
        <v>994</v>
      </c>
      <c r="B2025" t="s">
        <v>161</v>
      </c>
      <c r="C2025" t="str">
        <f>_xlfn.XLOOKUP(tbl_OrderProduct[[#This Row],[ProductID]],tbl_Product[ProductID],tbl_Product[Category])</f>
        <v>Strategy</v>
      </c>
      <c r="D2025">
        <v>3</v>
      </c>
      <c r="E2025" s="3">
        <f>_xlfn.XLOOKUP(tbl_OrderProduct[[#This Row],[ProductID]],tbl_Product[ProductID],tbl_Product[ListPrice])*tbl_OrderProduct[[#This Row],[Quantity]]</f>
        <v>167.85000000000002</v>
      </c>
      <c r="F2025">
        <f>_xlfn.XLOOKUP(tbl_OrderProduct[[#This Row],[OrderID]],tbl_Order[OrderID],tbl_Order[Order Year])</f>
        <v>2020</v>
      </c>
      <c r="G2025" t="str">
        <f>_xlfn.XLOOKUP(tbl_OrderProduct[[#This Row],[OrderID]],tbl_Order[OrderID],tbl_Order[Order Month Name])</f>
        <v>Nov</v>
      </c>
      <c r="H2025" t="str">
        <f>_xlfn.XLOOKUP(tbl_OrderProduct[[#This Row],[ProductID]],tbl_Product[ProductID],tbl_Product[ProductName])</f>
        <v>The Quacks of Quarterburg</v>
      </c>
      <c r="I2025" t="str">
        <f>_xlfn.XLOOKUP(tbl_OrderProduct[[#This Row],[OrderID]],tbl_Order[OrderID],tbl_Order[CustomerID])</f>
        <v>CUST0424</v>
      </c>
    </row>
    <row r="2026" spans="1:9" x14ac:dyDescent="0.4">
      <c r="A2026" t="s">
        <v>995</v>
      </c>
      <c r="B2026" t="s">
        <v>157</v>
      </c>
      <c r="C2026" t="str">
        <f>_xlfn.XLOOKUP(tbl_OrderProduct[[#This Row],[ProductID]],tbl_Product[ProductID],tbl_Product[Category])</f>
        <v>Strategy</v>
      </c>
      <c r="D2026">
        <v>2</v>
      </c>
      <c r="E2026" s="3">
        <f>_xlfn.XLOOKUP(tbl_OrderProduct[[#This Row],[ProductID]],tbl_Product[ProductID],tbl_Product[ListPrice])*tbl_OrderProduct[[#This Row],[Quantity]]</f>
        <v>94</v>
      </c>
      <c r="F2026">
        <f>_xlfn.XLOOKUP(tbl_OrderProduct[[#This Row],[OrderID]],tbl_Order[OrderID],tbl_Order[Order Year])</f>
        <v>2020</v>
      </c>
      <c r="G2026" t="str">
        <f>_xlfn.XLOOKUP(tbl_OrderProduct[[#This Row],[OrderID]],tbl_Order[OrderID],tbl_Order[Order Month Name])</f>
        <v>Nov</v>
      </c>
      <c r="H2026" t="str">
        <f>_xlfn.XLOOKUP(tbl_OrderProduct[[#This Row],[ProductID]],tbl_Product[ProductID],tbl_Product[ProductName])</f>
        <v>A Dasboard Contrived</v>
      </c>
      <c r="I2026" t="str">
        <f>_xlfn.XLOOKUP(tbl_OrderProduct[[#This Row],[OrderID]],tbl_Order[OrderID],tbl_Order[CustomerID])</f>
        <v>CUST0970</v>
      </c>
    </row>
    <row r="2027" spans="1:9" x14ac:dyDescent="0.4">
      <c r="A2027" t="s">
        <v>995</v>
      </c>
      <c r="B2027" t="s">
        <v>3</v>
      </c>
      <c r="C2027" t="str">
        <f>_xlfn.XLOOKUP(tbl_OrderProduct[[#This Row],[ProductID]],tbl_Product[ProductID],tbl_Product[Category])</f>
        <v>Co-op</v>
      </c>
      <c r="D2027">
        <v>1</v>
      </c>
      <c r="E2027" s="3">
        <f>_xlfn.XLOOKUP(tbl_OrderProduct[[#This Row],[ProductID]],tbl_Product[ProductID],tbl_Product[ListPrice])*tbl_OrderProduct[[#This Row],[Quantity]]</f>
        <v>34.950000000000003</v>
      </c>
      <c r="F2027">
        <f>_xlfn.XLOOKUP(tbl_OrderProduct[[#This Row],[OrderID]],tbl_Order[OrderID],tbl_Order[Order Year])</f>
        <v>2020</v>
      </c>
      <c r="G2027" t="str">
        <f>_xlfn.XLOOKUP(tbl_OrderProduct[[#This Row],[OrderID]],tbl_Order[OrderID],tbl_Order[Order Month Name])</f>
        <v>Nov</v>
      </c>
      <c r="H2027" t="str">
        <f>_xlfn.XLOOKUP(tbl_OrderProduct[[#This Row],[ProductID]],tbl_Product[ProductID],tbl_Product[ProductName])</f>
        <v>Pivot Panic!</v>
      </c>
      <c r="I2027" t="str">
        <f>_xlfn.XLOOKUP(tbl_OrderProduct[[#This Row],[OrderID]],tbl_Order[OrderID],tbl_Order[CustomerID])</f>
        <v>CUST0970</v>
      </c>
    </row>
    <row r="2028" spans="1:9" x14ac:dyDescent="0.4">
      <c r="A2028" t="s">
        <v>995</v>
      </c>
      <c r="B2028" t="s">
        <v>151</v>
      </c>
      <c r="C2028" t="str">
        <f>_xlfn.XLOOKUP(tbl_OrderProduct[[#This Row],[ProductID]],tbl_Product[ProductID],tbl_Product[Category])</f>
        <v>Adventure</v>
      </c>
      <c r="D2028">
        <v>2</v>
      </c>
      <c r="E2028" s="3">
        <f>_xlfn.XLOOKUP(tbl_OrderProduct[[#This Row],[ProductID]],tbl_Product[ProductID],tbl_Product[ListPrice])*tbl_OrderProduct[[#This Row],[Quantity]]</f>
        <v>121.9</v>
      </c>
      <c r="F2028">
        <f>_xlfn.XLOOKUP(tbl_OrderProduct[[#This Row],[OrderID]],tbl_Order[OrderID],tbl_Order[Order Year])</f>
        <v>2020</v>
      </c>
      <c r="G2028" t="str">
        <f>_xlfn.XLOOKUP(tbl_OrderProduct[[#This Row],[OrderID]],tbl_Order[OrderID],tbl_Order[Order Month Name])</f>
        <v>Nov</v>
      </c>
      <c r="H2028" t="str">
        <f>_xlfn.XLOOKUP(tbl_OrderProduct[[#This Row],[ProductID]],tbl_Product[ProductID],tbl_Product[ProductName])</f>
        <v>Unmatched: Analyst's Edition</v>
      </c>
      <c r="I2028" t="str">
        <f>_xlfn.XLOOKUP(tbl_OrderProduct[[#This Row],[OrderID]],tbl_Order[OrderID],tbl_Order[CustomerID])</f>
        <v>CUST0970</v>
      </c>
    </row>
    <row r="2029" spans="1:9" x14ac:dyDescent="0.4">
      <c r="A2029" t="s">
        <v>995</v>
      </c>
      <c r="B2029" t="s">
        <v>160</v>
      </c>
      <c r="C2029" t="str">
        <f>_xlfn.XLOOKUP(tbl_OrderProduct[[#This Row],[ProductID]],tbl_Product[ProductID],tbl_Product[Category])</f>
        <v>Co-op</v>
      </c>
      <c r="D2029">
        <v>2</v>
      </c>
      <c r="E2029" s="3">
        <f>_xlfn.XLOOKUP(tbl_OrderProduct[[#This Row],[ProductID]],tbl_Product[ProductID],tbl_Product[ListPrice])*tbl_OrderProduct[[#This Row],[Quantity]]</f>
        <v>76.98</v>
      </c>
      <c r="F2029">
        <f>_xlfn.XLOOKUP(tbl_OrderProduct[[#This Row],[OrderID]],tbl_Order[OrderID],tbl_Order[Order Year])</f>
        <v>2020</v>
      </c>
      <c r="G2029" t="str">
        <f>_xlfn.XLOOKUP(tbl_OrderProduct[[#This Row],[OrderID]],tbl_Order[OrderID],tbl_Order[Order Month Name])</f>
        <v>Nov</v>
      </c>
      <c r="H2029" t="str">
        <f>_xlfn.XLOOKUP(tbl_OrderProduct[[#This Row],[ProductID]],tbl_Product[ProductID],tbl_Product[ProductName])</f>
        <v>Forbidden Functions</v>
      </c>
      <c r="I2029" t="str">
        <f>_xlfn.XLOOKUP(tbl_OrderProduct[[#This Row],[OrderID]],tbl_Order[OrderID],tbl_Order[CustomerID])</f>
        <v>CUST0970</v>
      </c>
    </row>
    <row r="2030" spans="1:9" x14ac:dyDescent="0.4">
      <c r="A2030" t="s">
        <v>995</v>
      </c>
      <c r="B2030" t="s">
        <v>161</v>
      </c>
      <c r="C2030" t="str">
        <f>_xlfn.XLOOKUP(tbl_OrderProduct[[#This Row],[ProductID]],tbl_Product[ProductID],tbl_Product[Category])</f>
        <v>Strategy</v>
      </c>
      <c r="D2030">
        <v>1</v>
      </c>
      <c r="E2030" s="3">
        <f>_xlfn.XLOOKUP(tbl_OrderProduct[[#This Row],[ProductID]],tbl_Product[ProductID],tbl_Product[ListPrice])*tbl_OrderProduct[[#This Row],[Quantity]]</f>
        <v>55.95</v>
      </c>
      <c r="F2030">
        <f>_xlfn.XLOOKUP(tbl_OrderProduct[[#This Row],[OrderID]],tbl_Order[OrderID],tbl_Order[Order Year])</f>
        <v>2020</v>
      </c>
      <c r="G2030" t="str">
        <f>_xlfn.XLOOKUP(tbl_OrderProduct[[#This Row],[OrderID]],tbl_Order[OrderID],tbl_Order[Order Month Name])</f>
        <v>Nov</v>
      </c>
      <c r="H2030" t="str">
        <f>_xlfn.XLOOKUP(tbl_OrderProduct[[#This Row],[ProductID]],tbl_Product[ProductID],tbl_Product[ProductName])</f>
        <v>The Quacks of Quarterburg</v>
      </c>
      <c r="I2030" t="str">
        <f>_xlfn.XLOOKUP(tbl_OrderProduct[[#This Row],[OrderID]],tbl_Order[OrderID],tbl_Order[CustomerID])</f>
        <v>CUST0970</v>
      </c>
    </row>
    <row r="2031" spans="1:9" x14ac:dyDescent="0.4">
      <c r="A2031" t="s">
        <v>995</v>
      </c>
      <c r="B2031" t="s">
        <v>130</v>
      </c>
      <c r="C2031" t="str">
        <f>_xlfn.XLOOKUP(tbl_OrderProduct[[#This Row],[ProductID]],tbl_Product[ProductID],tbl_Product[Category])</f>
        <v>Strategy</v>
      </c>
      <c r="D2031">
        <v>1</v>
      </c>
      <c r="E2031" s="3">
        <f>_xlfn.XLOOKUP(tbl_OrderProduct[[#This Row],[ProductID]],tbl_Product[ProductID],tbl_Product[ListPrice])*tbl_OrderProduct[[#This Row],[Quantity]]</f>
        <v>15.5</v>
      </c>
      <c r="F2031">
        <f>_xlfn.XLOOKUP(tbl_OrderProduct[[#This Row],[OrderID]],tbl_Order[OrderID],tbl_Order[Order Year])</f>
        <v>2020</v>
      </c>
      <c r="G2031" t="str">
        <f>_xlfn.XLOOKUP(tbl_OrderProduct[[#This Row],[OrderID]],tbl_Order[OrderID],tbl_Order[Order Month Name])</f>
        <v>Nov</v>
      </c>
      <c r="H2031" t="str">
        <f>_xlfn.XLOOKUP(tbl_OrderProduct[[#This Row],[ProductID]],tbl_Product[ProductID],tbl_Product[ProductName])</f>
        <v>Brass: Budget</v>
      </c>
      <c r="I2031" t="str">
        <f>_xlfn.XLOOKUP(tbl_OrderProduct[[#This Row],[OrderID]],tbl_Order[OrderID],tbl_Order[CustomerID])</f>
        <v>CUST0970</v>
      </c>
    </row>
    <row r="2032" spans="1:9" x14ac:dyDescent="0.4">
      <c r="A2032" t="s">
        <v>996</v>
      </c>
      <c r="B2032" t="s">
        <v>161</v>
      </c>
      <c r="C2032" t="str">
        <f>_xlfn.XLOOKUP(tbl_OrderProduct[[#This Row],[ProductID]],tbl_Product[ProductID],tbl_Product[Category])</f>
        <v>Strategy</v>
      </c>
      <c r="D2032">
        <v>2</v>
      </c>
      <c r="E2032" s="3">
        <f>_xlfn.XLOOKUP(tbl_OrderProduct[[#This Row],[ProductID]],tbl_Product[ProductID],tbl_Product[ListPrice])*tbl_OrderProduct[[#This Row],[Quantity]]</f>
        <v>111.9</v>
      </c>
      <c r="F2032">
        <f>_xlfn.XLOOKUP(tbl_OrderProduct[[#This Row],[OrderID]],tbl_Order[OrderID],tbl_Order[Order Year])</f>
        <v>2020</v>
      </c>
      <c r="G2032" t="str">
        <f>_xlfn.XLOOKUP(tbl_OrderProduct[[#This Row],[OrderID]],tbl_Order[OrderID],tbl_Order[Order Month Name])</f>
        <v>Nov</v>
      </c>
      <c r="H2032" t="str">
        <f>_xlfn.XLOOKUP(tbl_OrderProduct[[#This Row],[ProductID]],tbl_Product[ProductID],tbl_Product[ProductName])</f>
        <v>The Quacks of Quarterburg</v>
      </c>
      <c r="I2032" t="str">
        <f>_xlfn.XLOOKUP(tbl_OrderProduct[[#This Row],[OrderID]],tbl_Order[OrderID],tbl_Order[CustomerID])</f>
        <v>CUST0723</v>
      </c>
    </row>
    <row r="2033" spans="1:9" x14ac:dyDescent="0.4">
      <c r="A2033" t="s">
        <v>996</v>
      </c>
      <c r="B2033" t="s">
        <v>142</v>
      </c>
      <c r="C2033" t="str">
        <f>_xlfn.XLOOKUP(tbl_OrderProduct[[#This Row],[ProductID]],tbl_Product[ProductID],tbl_Product[Category])</f>
        <v>Classic</v>
      </c>
      <c r="D2033">
        <v>1</v>
      </c>
      <c r="E2033" s="3">
        <f>_xlfn.XLOOKUP(tbl_OrderProduct[[#This Row],[ProductID]],tbl_Product[ProductID],tbl_Product[ListPrice])*tbl_OrderProduct[[#This Row],[Quantity]]</f>
        <v>49.49</v>
      </c>
      <c r="F2033">
        <f>_xlfn.XLOOKUP(tbl_OrderProduct[[#This Row],[OrderID]],tbl_Order[OrderID],tbl_Order[Order Year])</f>
        <v>2020</v>
      </c>
      <c r="G2033" t="str">
        <f>_xlfn.XLOOKUP(tbl_OrderProduct[[#This Row],[OrderID]],tbl_Order[OrderID],tbl_Order[Order Month Name])</f>
        <v>Nov</v>
      </c>
      <c r="H2033" t="str">
        <f>_xlfn.XLOOKUP(tbl_OrderProduct[[#This Row],[ProductID]],tbl_Product[ProductID],tbl_Product[ProductName])</f>
        <v>Don't Wake the Stakeholders</v>
      </c>
      <c r="I2033" t="str">
        <f>_xlfn.XLOOKUP(tbl_OrderProduct[[#This Row],[OrderID]],tbl_Order[OrderID],tbl_Order[CustomerID])</f>
        <v>CUST0723</v>
      </c>
    </row>
    <row r="2034" spans="1:9" x14ac:dyDescent="0.4">
      <c r="A2034" t="s">
        <v>997</v>
      </c>
      <c r="B2034" t="s">
        <v>149</v>
      </c>
      <c r="C2034" t="str">
        <f>_xlfn.XLOOKUP(tbl_OrderProduct[[#This Row],[ProductID]],tbl_Product[ProductID],tbl_Product[Category])</f>
        <v>Co-op</v>
      </c>
      <c r="D2034">
        <v>2</v>
      </c>
      <c r="E2034" s="3">
        <f>_xlfn.XLOOKUP(tbl_OrderProduct[[#This Row],[ProductID]],tbl_Product[ProductID],tbl_Product[ListPrice])*tbl_OrderProduct[[#This Row],[Quantity]]</f>
        <v>41.98</v>
      </c>
      <c r="F2034">
        <f>_xlfn.XLOOKUP(tbl_OrderProduct[[#This Row],[OrderID]],tbl_Order[OrderID],tbl_Order[Order Year])</f>
        <v>2020</v>
      </c>
      <c r="G2034" t="str">
        <f>_xlfn.XLOOKUP(tbl_OrderProduct[[#This Row],[OrderID]],tbl_Order[OrderID],tbl_Order[Order Month Name])</f>
        <v>Nov</v>
      </c>
      <c r="H2034" t="str">
        <f>_xlfn.XLOOKUP(tbl_OrderProduct[[#This Row],[ProductID]],tbl_Product[ProductID],tbl_Product[ProductName])</f>
        <v>Pandemic: #REF! Outbreak</v>
      </c>
      <c r="I2034" t="str">
        <f>_xlfn.XLOOKUP(tbl_OrderProduct[[#This Row],[OrderID]],tbl_Order[OrderID],tbl_Order[CustomerID])</f>
        <v>CUST0758</v>
      </c>
    </row>
    <row r="2035" spans="1:9" x14ac:dyDescent="0.4">
      <c r="A2035" t="s">
        <v>997</v>
      </c>
      <c r="B2035" t="s">
        <v>138</v>
      </c>
      <c r="C2035" t="str">
        <f>_xlfn.XLOOKUP(tbl_OrderProduct[[#This Row],[ProductID]],tbl_Product[ProductID],tbl_Product[Category])</f>
        <v>Classic</v>
      </c>
      <c r="D2035">
        <v>2</v>
      </c>
      <c r="E2035" s="3">
        <f>_xlfn.XLOOKUP(tbl_OrderProduct[[#This Row],[ProductID]],tbl_Product[ProductID],tbl_Product[ListPrice])*tbl_OrderProduct[[#This Row],[Quantity]]</f>
        <v>124</v>
      </c>
      <c r="F2035">
        <f>_xlfn.XLOOKUP(tbl_OrderProduct[[#This Row],[OrderID]],tbl_Order[OrderID],tbl_Order[Order Year])</f>
        <v>2020</v>
      </c>
      <c r="G2035" t="str">
        <f>_xlfn.XLOOKUP(tbl_OrderProduct[[#This Row],[OrderID]],tbl_Order[OrderID],tbl_Order[Order Month Name])</f>
        <v>Nov</v>
      </c>
      <c r="H2035" t="str">
        <f>_xlfn.XLOOKUP(tbl_OrderProduct[[#This Row],[ProductID]],tbl_Product[ProductID],tbl_Product[ProductName])</f>
        <v>YahtSheets</v>
      </c>
      <c r="I2035" t="str">
        <f>_xlfn.XLOOKUP(tbl_OrderProduct[[#This Row],[OrderID]],tbl_Order[OrderID],tbl_Order[CustomerID])</f>
        <v>CUST0758</v>
      </c>
    </row>
    <row r="2036" spans="1:9" x14ac:dyDescent="0.4">
      <c r="A2036" t="s">
        <v>998</v>
      </c>
      <c r="B2036" t="s">
        <v>152</v>
      </c>
      <c r="C2036" t="str">
        <f>_xlfn.XLOOKUP(tbl_OrderProduct[[#This Row],[ProductID]],tbl_Product[ProductID],tbl_Product[Category])</f>
        <v>Party</v>
      </c>
      <c r="D2036">
        <v>1</v>
      </c>
      <c r="E2036" s="3">
        <f>_xlfn.XLOOKUP(tbl_OrderProduct[[#This Row],[ProductID]],tbl_Product[ProductID],tbl_Product[ListPrice])*tbl_OrderProduct[[#This Row],[Quantity]]</f>
        <v>59.95</v>
      </c>
      <c r="F2036">
        <f>_xlfn.XLOOKUP(tbl_OrderProduct[[#This Row],[OrderID]],tbl_Order[OrderID],tbl_Order[Order Year])</f>
        <v>2020</v>
      </c>
      <c r="G2036" t="str">
        <f>_xlfn.XLOOKUP(tbl_OrderProduct[[#This Row],[OrderID]],tbl_Order[OrderID],tbl_Order[Order Month Name])</f>
        <v>Nov</v>
      </c>
      <c r="H2036" t="str">
        <f>_xlfn.XLOOKUP(tbl_OrderProduct[[#This Row],[ProductID]],tbl_Product[ProductID],tbl_Product[ProductName])</f>
        <v>Formulate!</v>
      </c>
      <c r="I2036" t="str">
        <f>_xlfn.XLOOKUP(tbl_OrderProduct[[#This Row],[OrderID]],tbl_Order[OrderID],tbl_Order[CustomerID])</f>
        <v>CUST1293</v>
      </c>
    </row>
    <row r="2037" spans="1:9" x14ac:dyDescent="0.4">
      <c r="A2037" t="s">
        <v>998</v>
      </c>
      <c r="B2037" t="s">
        <v>153</v>
      </c>
      <c r="C2037" t="str">
        <f>_xlfn.XLOOKUP(tbl_OrderProduct[[#This Row],[ProductID]],tbl_Product[ProductID],tbl_Product[Category])</f>
        <v>Strategy</v>
      </c>
      <c r="D2037">
        <v>2</v>
      </c>
      <c r="E2037" s="3">
        <f>_xlfn.XLOOKUP(tbl_OrderProduct[[#This Row],[ProductID]],tbl_Product[ProductID],tbl_Product[ListPrice])*tbl_OrderProduct[[#This Row],[Quantity]]</f>
        <v>75.900000000000006</v>
      </c>
      <c r="F2037">
        <f>_xlfn.XLOOKUP(tbl_OrderProduct[[#This Row],[OrderID]],tbl_Order[OrderID],tbl_Order[Order Year])</f>
        <v>2020</v>
      </c>
      <c r="G2037" t="str">
        <f>_xlfn.XLOOKUP(tbl_OrderProduct[[#This Row],[OrderID]],tbl_Order[OrderID],tbl_Order[Order Month Name])</f>
        <v>Nov</v>
      </c>
      <c r="H2037" t="str">
        <f>_xlfn.XLOOKUP(tbl_OrderProduct[[#This Row],[ProductID]],tbl_Product[ProductID],tbl_Product[ProductName])</f>
        <v>Sheetstorm</v>
      </c>
      <c r="I2037" t="str">
        <f>_xlfn.XLOOKUP(tbl_OrderProduct[[#This Row],[OrderID]],tbl_Order[OrderID],tbl_Order[CustomerID])</f>
        <v>CUST1293</v>
      </c>
    </row>
    <row r="2038" spans="1:9" x14ac:dyDescent="0.4">
      <c r="A2038" t="s">
        <v>998</v>
      </c>
      <c r="B2038" t="s">
        <v>4</v>
      </c>
      <c r="C2038" t="str">
        <f>_xlfn.XLOOKUP(tbl_OrderProduct[[#This Row],[ProductID]],tbl_Product[ProductID],tbl_Product[Category])</f>
        <v>Strategy</v>
      </c>
      <c r="D2038">
        <v>1</v>
      </c>
      <c r="E2038" s="3">
        <f>_xlfn.XLOOKUP(tbl_OrderProduct[[#This Row],[ProductID]],tbl_Product[ProductID],tbl_Product[ListPrice])*tbl_OrderProduct[[#This Row],[Quantity]]</f>
        <v>34.99</v>
      </c>
      <c r="F2038">
        <f>_xlfn.XLOOKUP(tbl_OrderProduct[[#This Row],[OrderID]],tbl_Order[OrderID],tbl_Order[Order Year])</f>
        <v>2020</v>
      </c>
      <c r="G2038" t="str">
        <f>_xlfn.XLOOKUP(tbl_OrderProduct[[#This Row],[OrderID]],tbl_Order[OrderID],tbl_Order[Order Month Name])</f>
        <v>Nov</v>
      </c>
      <c r="H2038" t="str">
        <f>_xlfn.XLOOKUP(tbl_OrderProduct[[#This Row],[ProductID]],tbl_Product[ProductID],tbl_Product[ProductName])</f>
        <v>Root Cause Analysis</v>
      </c>
      <c r="I2038" t="str">
        <f>_xlfn.XLOOKUP(tbl_OrderProduct[[#This Row],[OrderID]],tbl_Order[OrderID],tbl_Order[CustomerID])</f>
        <v>CUST1293</v>
      </c>
    </row>
    <row r="2039" spans="1:9" x14ac:dyDescent="0.4">
      <c r="A2039" t="s">
        <v>998</v>
      </c>
      <c r="B2039" t="s">
        <v>146</v>
      </c>
      <c r="C2039" t="str">
        <f>_xlfn.XLOOKUP(tbl_OrderProduct[[#This Row],[ProductID]],tbl_Product[ProductID],tbl_Product[Category])</f>
        <v>Strategy</v>
      </c>
      <c r="D2039">
        <v>2</v>
      </c>
      <c r="E2039" s="3">
        <f>_xlfn.XLOOKUP(tbl_OrderProduct[[#This Row],[ProductID]],tbl_Product[ProductID],tbl_Product[ListPrice])*tbl_OrderProduct[[#This Row],[Quantity]]</f>
        <v>98.98</v>
      </c>
      <c r="F2039">
        <f>_xlfn.XLOOKUP(tbl_OrderProduct[[#This Row],[OrderID]],tbl_Order[OrderID],tbl_Order[Order Year])</f>
        <v>2020</v>
      </c>
      <c r="G2039" t="str">
        <f>_xlfn.XLOOKUP(tbl_OrderProduct[[#This Row],[OrderID]],tbl_Order[OrderID],tbl_Order[Order Month Name])</f>
        <v>Nov</v>
      </c>
      <c r="H2039" t="str">
        <f>_xlfn.XLOOKUP(tbl_OrderProduct[[#This Row],[ProductID]],tbl_Product[ProductID],tbl_Product[ProductName])</f>
        <v>Terraforming Tableau</v>
      </c>
      <c r="I2039" t="str">
        <f>_xlfn.XLOOKUP(tbl_OrderProduct[[#This Row],[OrderID]],tbl_Order[OrderID],tbl_Order[CustomerID])</f>
        <v>CUST1293</v>
      </c>
    </row>
    <row r="2040" spans="1:9" x14ac:dyDescent="0.4">
      <c r="A2040" t="s">
        <v>998</v>
      </c>
      <c r="B2040" t="s">
        <v>8</v>
      </c>
      <c r="C2040" t="str">
        <f>_xlfn.XLOOKUP(tbl_OrderProduct[[#This Row],[ProductID]],tbl_Product[ProductID],tbl_Product[Category])</f>
        <v>Adventure</v>
      </c>
      <c r="D2040">
        <v>1</v>
      </c>
      <c r="E2040" s="3">
        <f>_xlfn.XLOOKUP(tbl_OrderProduct[[#This Row],[ProductID]],tbl_Product[ProductID],tbl_Product[ListPrice])*tbl_OrderProduct[[#This Row],[Quantity]]</f>
        <v>54.5</v>
      </c>
      <c r="F2040">
        <f>_xlfn.XLOOKUP(tbl_OrderProduct[[#This Row],[OrderID]],tbl_Order[OrderID],tbl_Order[Order Year])</f>
        <v>2020</v>
      </c>
      <c r="G2040" t="str">
        <f>_xlfn.XLOOKUP(tbl_OrderProduct[[#This Row],[OrderID]],tbl_Order[OrderID],tbl_Order[Order Month Name])</f>
        <v>Nov</v>
      </c>
      <c r="H2040" t="str">
        <f>_xlfn.XLOOKUP(tbl_OrderProduct[[#This Row],[ProductID]],tbl_Product[ProductID],tbl_Product[ProductName])</f>
        <v>Spreadsheets &amp; Sidequests</v>
      </c>
      <c r="I2040" t="str">
        <f>_xlfn.XLOOKUP(tbl_OrderProduct[[#This Row],[OrderID]],tbl_Order[OrderID],tbl_Order[CustomerID])</f>
        <v>CUST1293</v>
      </c>
    </row>
    <row r="2041" spans="1:9" x14ac:dyDescent="0.4">
      <c r="A2041" t="s">
        <v>999</v>
      </c>
      <c r="B2041" t="s">
        <v>8</v>
      </c>
      <c r="C2041" t="str">
        <f>_xlfn.XLOOKUP(tbl_OrderProduct[[#This Row],[ProductID]],tbl_Product[ProductID],tbl_Product[Category])</f>
        <v>Adventure</v>
      </c>
      <c r="D2041">
        <v>1</v>
      </c>
      <c r="E2041" s="3">
        <f>_xlfn.XLOOKUP(tbl_OrderProduct[[#This Row],[ProductID]],tbl_Product[ProductID],tbl_Product[ListPrice])*tbl_OrderProduct[[#This Row],[Quantity]]</f>
        <v>54.5</v>
      </c>
      <c r="F2041">
        <f>_xlfn.XLOOKUP(tbl_OrderProduct[[#This Row],[OrderID]],tbl_Order[OrderID],tbl_Order[Order Year])</f>
        <v>2020</v>
      </c>
      <c r="G2041" t="str">
        <f>_xlfn.XLOOKUP(tbl_OrderProduct[[#This Row],[OrderID]],tbl_Order[OrderID],tbl_Order[Order Month Name])</f>
        <v>Nov</v>
      </c>
      <c r="H2041" t="str">
        <f>_xlfn.XLOOKUP(tbl_OrderProduct[[#This Row],[ProductID]],tbl_Product[ProductID],tbl_Product[ProductName])</f>
        <v>Spreadsheets &amp; Sidequests</v>
      </c>
      <c r="I2041" t="str">
        <f>_xlfn.XLOOKUP(tbl_OrderProduct[[#This Row],[OrderID]],tbl_Order[OrderID],tbl_Order[CustomerID])</f>
        <v>CUST1109</v>
      </c>
    </row>
    <row r="2042" spans="1:9" x14ac:dyDescent="0.4">
      <c r="A2042" t="s">
        <v>999</v>
      </c>
      <c r="B2042" t="s">
        <v>154</v>
      </c>
      <c r="C2042" t="str">
        <f>_xlfn.XLOOKUP(tbl_OrderProduct[[#This Row],[ProductID]],tbl_Product[ProductID],tbl_Product[Category])</f>
        <v>Strategy</v>
      </c>
      <c r="D2042">
        <v>1</v>
      </c>
      <c r="E2042" s="3">
        <f>_xlfn.XLOOKUP(tbl_OrderProduct[[#This Row],[ProductID]],tbl_Product[ProductID],tbl_Product[ListPrice])*tbl_OrderProduct[[#This Row],[Quantity]]</f>
        <v>31</v>
      </c>
      <c r="F2042">
        <f>_xlfn.XLOOKUP(tbl_OrderProduct[[#This Row],[OrderID]],tbl_Order[OrderID],tbl_Order[Order Year])</f>
        <v>2020</v>
      </c>
      <c r="G2042" t="str">
        <f>_xlfn.XLOOKUP(tbl_OrderProduct[[#This Row],[OrderID]],tbl_Order[OrderID],tbl_Order[Order Month Name])</f>
        <v>Nov</v>
      </c>
      <c r="H2042" t="str">
        <f>_xlfn.XLOOKUP(tbl_OrderProduct[[#This Row],[ProductID]],tbl_Product[ProductID],tbl_Product[ProductName])</f>
        <v>Roll for Regression</v>
      </c>
      <c r="I2042" t="str">
        <f>_xlfn.XLOOKUP(tbl_OrderProduct[[#This Row],[OrderID]],tbl_Order[OrderID],tbl_Order[CustomerID])</f>
        <v>CUST1109</v>
      </c>
    </row>
    <row r="2043" spans="1:9" x14ac:dyDescent="0.4">
      <c r="A2043" t="s">
        <v>999</v>
      </c>
      <c r="B2043" t="s">
        <v>5</v>
      </c>
      <c r="C2043" t="str">
        <f>_xlfn.XLOOKUP(tbl_OrderProduct[[#This Row],[ProductID]],tbl_Product[ProductID],tbl_Product[Category])</f>
        <v>Strategy</v>
      </c>
      <c r="D2043">
        <v>3</v>
      </c>
      <c r="E2043" s="3">
        <f>_xlfn.XLOOKUP(tbl_OrderProduct[[#This Row],[ProductID]],tbl_Product[ProductID],tbl_Product[ListPrice])*tbl_OrderProduct[[#This Row],[Quantity]]</f>
        <v>149.85000000000002</v>
      </c>
      <c r="F2043">
        <f>_xlfn.XLOOKUP(tbl_OrderProduct[[#This Row],[OrderID]],tbl_Order[OrderID],tbl_Order[Order Year])</f>
        <v>2020</v>
      </c>
      <c r="G2043" t="str">
        <f>_xlfn.XLOOKUP(tbl_OrderProduct[[#This Row],[OrderID]],tbl_Order[OrderID],tbl_Order[Order Month Name])</f>
        <v>Nov</v>
      </c>
      <c r="H2043" t="str">
        <f>_xlfn.XLOOKUP(tbl_OrderProduct[[#This Row],[ProductID]],tbl_Product[ProductID],tbl_Product[ProductName])</f>
        <v>Power B.I. the Board Game</v>
      </c>
      <c r="I2043" t="str">
        <f>_xlfn.XLOOKUP(tbl_OrderProduct[[#This Row],[OrderID]],tbl_Order[OrderID],tbl_Order[CustomerID])</f>
        <v>CUST1109</v>
      </c>
    </row>
    <row r="2044" spans="1:9" x14ac:dyDescent="0.4">
      <c r="A2044" t="s">
        <v>1000</v>
      </c>
      <c r="B2044" t="s">
        <v>163</v>
      </c>
      <c r="C2044" t="str">
        <f>_xlfn.XLOOKUP(tbl_OrderProduct[[#This Row],[ProductID]],tbl_Product[ProductID],tbl_Product[Category])</f>
        <v>Party</v>
      </c>
      <c r="D2044">
        <v>1</v>
      </c>
      <c r="E2044" s="3">
        <f>_xlfn.XLOOKUP(tbl_OrderProduct[[#This Row],[ProductID]],tbl_Product[ProductID],tbl_Product[ListPrice])*tbl_OrderProduct[[#This Row],[Quantity]]</f>
        <v>38</v>
      </c>
      <c r="F2044">
        <f>_xlfn.XLOOKUP(tbl_OrderProduct[[#This Row],[OrderID]],tbl_Order[OrderID],tbl_Order[Order Year])</f>
        <v>2020</v>
      </c>
      <c r="G2044" t="str">
        <f>_xlfn.XLOOKUP(tbl_OrderProduct[[#This Row],[OrderID]],tbl_Order[OrderID],tbl_Order[Order Month Name])</f>
        <v>Nov</v>
      </c>
      <c r="H2044" t="str">
        <f>_xlfn.XLOOKUP(tbl_OrderProduct[[#This Row],[ProductID]],tbl_Product[ProductID],tbl_Product[ProductName])</f>
        <v>Charts Against Humanity</v>
      </c>
      <c r="I2044" t="str">
        <f>_xlfn.XLOOKUP(tbl_OrderProduct[[#This Row],[OrderID]],tbl_Order[OrderID],tbl_Order[CustomerID])</f>
        <v>CUST0618</v>
      </c>
    </row>
    <row r="2045" spans="1:9" x14ac:dyDescent="0.4">
      <c r="A2045" t="s">
        <v>1000</v>
      </c>
      <c r="B2045" t="s">
        <v>146</v>
      </c>
      <c r="C2045" t="str">
        <f>_xlfn.XLOOKUP(tbl_OrderProduct[[#This Row],[ProductID]],tbl_Product[ProductID],tbl_Product[Category])</f>
        <v>Strategy</v>
      </c>
      <c r="D2045">
        <v>2</v>
      </c>
      <c r="E2045" s="3">
        <f>_xlfn.XLOOKUP(tbl_OrderProduct[[#This Row],[ProductID]],tbl_Product[ProductID],tbl_Product[ListPrice])*tbl_OrderProduct[[#This Row],[Quantity]]</f>
        <v>98.98</v>
      </c>
      <c r="F2045">
        <f>_xlfn.XLOOKUP(tbl_OrderProduct[[#This Row],[OrderID]],tbl_Order[OrderID],tbl_Order[Order Year])</f>
        <v>2020</v>
      </c>
      <c r="G2045" t="str">
        <f>_xlfn.XLOOKUP(tbl_OrderProduct[[#This Row],[OrderID]],tbl_Order[OrderID],tbl_Order[Order Month Name])</f>
        <v>Nov</v>
      </c>
      <c r="H2045" t="str">
        <f>_xlfn.XLOOKUP(tbl_OrderProduct[[#This Row],[ProductID]],tbl_Product[ProductID],tbl_Product[ProductName])</f>
        <v>Terraforming Tableau</v>
      </c>
      <c r="I2045" t="str">
        <f>_xlfn.XLOOKUP(tbl_OrderProduct[[#This Row],[OrderID]],tbl_Order[OrderID],tbl_Order[CustomerID])</f>
        <v>CUST0618</v>
      </c>
    </row>
    <row r="2046" spans="1:9" x14ac:dyDescent="0.4">
      <c r="A2046" t="s">
        <v>1001</v>
      </c>
      <c r="B2046" t="s">
        <v>165</v>
      </c>
      <c r="C2046" t="str">
        <f>_xlfn.XLOOKUP(tbl_OrderProduct[[#This Row],[ProductID]],tbl_Product[ProductID],tbl_Product[Category])</f>
        <v>Party</v>
      </c>
      <c r="D2046">
        <v>3</v>
      </c>
      <c r="E2046" s="3">
        <f>_xlfn.XLOOKUP(tbl_OrderProduct[[#This Row],[ProductID]],tbl_Product[ProductID],tbl_Product[ListPrice])*tbl_OrderProduct[[#This Row],[Quantity]]</f>
        <v>79.47</v>
      </c>
      <c r="F2046">
        <f>_xlfn.XLOOKUP(tbl_OrderProduct[[#This Row],[OrderID]],tbl_Order[OrderID],tbl_Order[Order Year])</f>
        <v>2020</v>
      </c>
      <c r="G2046" t="str">
        <f>_xlfn.XLOOKUP(tbl_OrderProduct[[#This Row],[OrderID]],tbl_Order[OrderID],tbl_Order[Order Month Name])</f>
        <v>Nov</v>
      </c>
      <c r="H2046" t="str">
        <f>_xlfn.XLOOKUP(tbl_OrderProduct[[#This Row],[ProductID]],tbl_Product[ProductID],tbl_Product[ProductName])</f>
        <v>Dashboard Wavelength</v>
      </c>
      <c r="I2046" t="str">
        <f>_xlfn.XLOOKUP(tbl_OrderProduct[[#This Row],[OrderID]],tbl_Order[OrderID],tbl_Order[CustomerID])</f>
        <v>CUST1033</v>
      </c>
    </row>
    <row r="2047" spans="1:9" x14ac:dyDescent="0.4">
      <c r="A2047" t="s">
        <v>1002</v>
      </c>
      <c r="B2047" t="s">
        <v>146</v>
      </c>
      <c r="C2047" t="str">
        <f>_xlfn.XLOOKUP(tbl_OrderProduct[[#This Row],[ProductID]],tbl_Product[ProductID],tbl_Product[Category])</f>
        <v>Strategy</v>
      </c>
      <c r="D2047">
        <v>1</v>
      </c>
      <c r="E2047" s="3">
        <f>_xlfn.XLOOKUP(tbl_OrderProduct[[#This Row],[ProductID]],tbl_Product[ProductID],tbl_Product[ListPrice])*tbl_OrderProduct[[#This Row],[Quantity]]</f>
        <v>49.49</v>
      </c>
      <c r="F2047">
        <f>_xlfn.XLOOKUP(tbl_OrderProduct[[#This Row],[OrderID]],tbl_Order[OrderID],tbl_Order[Order Year])</f>
        <v>2020</v>
      </c>
      <c r="G2047" t="str">
        <f>_xlfn.XLOOKUP(tbl_OrderProduct[[#This Row],[OrderID]],tbl_Order[OrderID],tbl_Order[Order Month Name])</f>
        <v>Nov</v>
      </c>
      <c r="H2047" t="str">
        <f>_xlfn.XLOOKUP(tbl_OrderProduct[[#This Row],[ProductID]],tbl_Product[ProductID],tbl_Product[ProductName])</f>
        <v>Terraforming Tableau</v>
      </c>
      <c r="I2047" t="str">
        <f>_xlfn.XLOOKUP(tbl_OrderProduct[[#This Row],[OrderID]],tbl_Order[OrderID],tbl_Order[CustomerID])</f>
        <v>CUST0730</v>
      </c>
    </row>
    <row r="2048" spans="1:9" x14ac:dyDescent="0.4">
      <c r="A2048" t="s">
        <v>1003</v>
      </c>
      <c r="B2048" t="s">
        <v>157</v>
      </c>
      <c r="C2048" t="str">
        <f>_xlfn.XLOOKUP(tbl_OrderProduct[[#This Row],[ProductID]],tbl_Product[ProductID],tbl_Product[Category])</f>
        <v>Strategy</v>
      </c>
      <c r="D2048">
        <v>1</v>
      </c>
      <c r="E2048" s="3">
        <f>_xlfn.XLOOKUP(tbl_OrderProduct[[#This Row],[ProductID]],tbl_Product[ProductID],tbl_Product[ListPrice])*tbl_OrderProduct[[#This Row],[Quantity]]</f>
        <v>47</v>
      </c>
      <c r="F2048">
        <f>_xlfn.XLOOKUP(tbl_OrderProduct[[#This Row],[OrderID]],tbl_Order[OrderID],tbl_Order[Order Year])</f>
        <v>2020</v>
      </c>
      <c r="G2048" t="str">
        <f>_xlfn.XLOOKUP(tbl_OrderProduct[[#This Row],[OrderID]],tbl_Order[OrderID],tbl_Order[Order Month Name])</f>
        <v>Nov</v>
      </c>
      <c r="H2048" t="str">
        <f>_xlfn.XLOOKUP(tbl_OrderProduct[[#This Row],[ProductID]],tbl_Product[ProductID],tbl_Product[ProductName])</f>
        <v>A Dasboard Contrived</v>
      </c>
      <c r="I2048" t="str">
        <f>_xlfn.XLOOKUP(tbl_OrderProduct[[#This Row],[OrderID]],tbl_Order[OrderID],tbl_Order[CustomerID])</f>
        <v>CUST0829</v>
      </c>
    </row>
    <row r="2049" spans="1:9" x14ac:dyDescent="0.4">
      <c r="A2049" t="s">
        <v>1003</v>
      </c>
      <c r="B2049" t="s">
        <v>132</v>
      </c>
      <c r="C2049" t="str">
        <f>_xlfn.XLOOKUP(tbl_OrderProduct[[#This Row],[ProductID]],tbl_Product[ProductID],tbl_Product[Category])</f>
        <v>Strategy</v>
      </c>
      <c r="D2049">
        <v>1</v>
      </c>
      <c r="E2049" s="3">
        <f>_xlfn.XLOOKUP(tbl_OrderProduct[[#This Row],[ProductID]],tbl_Product[ProductID],tbl_Product[ListPrice])*tbl_OrderProduct[[#This Row],[Quantity]]</f>
        <v>16.5</v>
      </c>
      <c r="F2049">
        <f>_xlfn.XLOOKUP(tbl_OrderProduct[[#This Row],[OrderID]],tbl_Order[OrderID],tbl_Order[Order Year])</f>
        <v>2020</v>
      </c>
      <c r="G2049" t="str">
        <f>_xlfn.XLOOKUP(tbl_OrderProduct[[#This Row],[OrderID]],tbl_Order[OrderID],tbl_Order[Order Month Name])</f>
        <v>Nov</v>
      </c>
      <c r="H2049" t="str">
        <f>_xlfn.XLOOKUP(tbl_OrderProduct[[#This Row],[ProductID]],tbl_Product[ProductID],tbl_Product[ProductName])</f>
        <v>Pax Excel</v>
      </c>
      <c r="I2049" t="str">
        <f>_xlfn.XLOOKUP(tbl_OrderProduct[[#This Row],[OrderID]],tbl_Order[OrderID],tbl_Order[CustomerID])</f>
        <v>CUST0829</v>
      </c>
    </row>
    <row r="2050" spans="1:9" x14ac:dyDescent="0.4">
      <c r="A2050" t="s">
        <v>1004</v>
      </c>
      <c r="B2050" t="s">
        <v>155</v>
      </c>
      <c r="C2050" t="str">
        <f>_xlfn.XLOOKUP(tbl_OrderProduct[[#This Row],[ProductID]],tbl_Product[ProductID],tbl_Product[Category])</f>
        <v>Strategy</v>
      </c>
      <c r="D2050">
        <v>3</v>
      </c>
      <c r="E2050" s="3">
        <f>_xlfn.XLOOKUP(tbl_OrderProduct[[#This Row],[ProductID]],tbl_Product[ProductID],tbl_Product[ListPrice])*tbl_OrderProduct[[#This Row],[Quantity]]</f>
        <v>81</v>
      </c>
      <c r="F2050">
        <f>_xlfn.XLOOKUP(tbl_OrderProduct[[#This Row],[OrderID]],tbl_Order[OrderID],tbl_Order[Order Year])</f>
        <v>2020</v>
      </c>
      <c r="G2050" t="str">
        <f>_xlfn.XLOOKUP(tbl_OrderProduct[[#This Row],[OrderID]],tbl_Order[OrderID],tbl_Order[Order Month Name])</f>
        <v>Nov</v>
      </c>
      <c r="H2050" t="str">
        <f>_xlfn.XLOOKUP(tbl_OrderProduct[[#This Row],[ProductID]],tbl_Product[ProductID],tbl_Product[ProductName])</f>
        <v>Depreciation Trail</v>
      </c>
      <c r="I2050" t="str">
        <f>_xlfn.XLOOKUP(tbl_OrderProduct[[#This Row],[OrderID]],tbl_Order[OrderID],tbl_Order[CustomerID])</f>
        <v>CUST0095</v>
      </c>
    </row>
    <row r="2051" spans="1:9" x14ac:dyDescent="0.4">
      <c r="A2051" t="s">
        <v>1004</v>
      </c>
      <c r="B2051" t="s">
        <v>129</v>
      </c>
      <c r="C2051" t="str">
        <f>_xlfn.XLOOKUP(tbl_OrderProduct[[#This Row],[ProductID]],tbl_Product[ProductID],tbl_Product[Category])</f>
        <v>Party</v>
      </c>
      <c r="D2051">
        <v>2</v>
      </c>
      <c r="E2051" s="3">
        <f>_xlfn.XLOOKUP(tbl_OrderProduct[[#This Row],[ProductID]],tbl_Product[ProductID],tbl_Product[ListPrice])*tbl_OrderProduct[[#This Row],[Quantity]]</f>
        <v>98.98</v>
      </c>
      <c r="F2051">
        <f>_xlfn.XLOOKUP(tbl_OrderProduct[[#This Row],[OrderID]],tbl_Order[OrderID],tbl_Order[Order Year])</f>
        <v>2020</v>
      </c>
      <c r="G2051" t="str">
        <f>_xlfn.XLOOKUP(tbl_OrderProduct[[#This Row],[OrderID]],tbl_Order[OrderID],tbl_Order[Order Month Name])</f>
        <v>Nov</v>
      </c>
      <c r="H2051" t="str">
        <f>_xlfn.XLOOKUP(tbl_OrderProduct[[#This Row],[ProductID]],tbl_Product[ProductID],tbl_Product[ProductName])</f>
        <v>Fieldnames</v>
      </c>
      <c r="I2051" t="str">
        <f>_xlfn.XLOOKUP(tbl_OrderProduct[[#This Row],[OrderID]],tbl_Order[OrderID],tbl_Order[CustomerID])</f>
        <v>CUST0095</v>
      </c>
    </row>
    <row r="2052" spans="1:9" x14ac:dyDescent="0.4">
      <c r="A2052" t="s">
        <v>1004</v>
      </c>
      <c r="B2052" t="s">
        <v>149</v>
      </c>
      <c r="C2052" t="str">
        <f>_xlfn.XLOOKUP(tbl_OrderProduct[[#This Row],[ProductID]],tbl_Product[ProductID],tbl_Product[Category])</f>
        <v>Co-op</v>
      </c>
      <c r="D2052">
        <v>1</v>
      </c>
      <c r="E2052" s="3">
        <f>_xlfn.XLOOKUP(tbl_OrderProduct[[#This Row],[ProductID]],tbl_Product[ProductID],tbl_Product[ListPrice])*tbl_OrderProduct[[#This Row],[Quantity]]</f>
        <v>20.99</v>
      </c>
      <c r="F2052">
        <f>_xlfn.XLOOKUP(tbl_OrderProduct[[#This Row],[OrderID]],tbl_Order[OrderID],tbl_Order[Order Year])</f>
        <v>2020</v>
      </c>
      <c r="G2052" t="str">
        <f>_xlfn.XLOOKUP(tbl_OrderProduct[[#This Row],[OrderID]],tbl_Order[OrderID],tbl_Order[Order Month Name])</f>
        <v>Nov</v>
      </c>
      <c r="H2052" t="str">
        <f>_xlfn.XLOOKUP(tbl_OrderProduct[[#This Row],[ProductID]],tbl_Product[ProductID],tbl_Product[ProductName])</f>
        <v>Pandemic: #REF! Outbreak</v>
      </c>
      <c r="I2052" t="str">
        <f>_xlfn.XLOOKUP(tbl_OrderProduct[[#This Row],[OrderID]],tbl_Order[OrderID],tbl_Order[CustomerID])</f>
        <v>CUST0095</v>
      </c>
    </row>
    <row r="2053" spans="1:9" x14ac:dyDescent="0.4">
      <c r="A2053" t="s">
        <v>1004</v>
      </c>
      <c r="B2053" t="s">
        <v>136</v>
      </c>
      <c r="C2053" t="str">
        <f>_xlfn.XLOOKUP(tbl_OrderProduct[[#This Row],[ProductID]],tbl_Product[ProductID],tbl_Product[Category])</f>
        <v>Party</v>
      </c>
      <c r="D2053">
        <v>1</v>
      </c>
      <c r="E2053" s="3">
        <f>_xlfn.XLOOKUP(tbl_OrderProduct[[#This Row],[ProductID]],tbl_Product[ProductID],tbl_Product[ListPrice])*tbl_OrderProduct[[#This Row],[Quantity]]</f>
        <v>33</v>
      </c>
      <c r="F2053">
        <f>_xlfn.XLOOKUP(tbl_OrderProduct[[#This Row],[OrderID]],tbl_Order[OrderID],tbl_Order[Order Year])</f>
        <v>2020</v>
      </c>
      <c r="G2053" t="str">
        <f>_xlfn.XLOOKUP(tbl_OrderProduct[[#This Row],[OrderID]],tbl_Order[OrderID],tbl_Order[Order Month Name])</f>
        <v>Nov</v>
      </c>
      <c r="H2053" t="str">
        <f>_xlfn.XLOOKUP(tbl_OrderProduct[[#This Row],[ProductID]],tbl_Product[ProductID],tbl_Product[ProductName])</f>
        <v>Don't Split the Data</v>
      </c>
      <c r="I2053" t="str">
        <f>_xlfn.XLOOKUP(tbl_OrderProduct[[#This Row],[OrderID]],tbl_Order[OrderID],tbl_Order[CustomerID])</f>
        <v>CUST0095</v>
      </c>
    </row>
    <row r="2054" spans="1:9" x14ac:dyDescent="0.4">
      <c r="A2054" t="s">
        <v>1004</v>
      </c>
      <c r="B2054" t="s">
        <v>140</v>
      </c>
      <c r="C2054" t="str">
        <f>_xlfn.XLOOKUP(tbl_OrderProduct[[#This Row],[ProductID]],tbl_Product[ProductID],tbl_Product[Category])</f>
        <v>Strategy</v>
      </c>
      <c r="D2054">
        <v>1</v>
      </c>
      <c r="E2054" s="3">
        <f>_xlfn.XLOOKUP(tbl_OrderProduct[[#This Row],[ProductID]],tbl_Product[ProductID],tbl_Product[ListPrice])*tbl_OrderProduct[[#This Row],[Quantity]]</f>
        <v>63.49</v>
      </c>
      <c r="F2054">
        <f>_xlfn.XLOOKUP(tbl_OrderProduct[[#This Row],[OrderID]],tbl_Order[OrderID],tbl_Order[Order Year])</f>
        <v>2020</v>
      </c>
      <c r="G2054" t="str">
        <f>_xlfn.XLOOKUP(tbl_OrderProduct[[#This Row],[OrderID]],tbl_Order[OrderID],tbl_Order[Order Month Name])</f>
        <v>Nov</v>
      </c>
      <c r="H2054" t="str">
        <f>_xlfn.XLOOKUP(tbl_OrderProduct[[#This Row],[ProductID]],tbl_Product[ProductID],tbl_Product[ProductName])</f>
        <v>The Castles of Mad King Lambda</v>
      </c>
      <c r="I2054" t="str">
        <f>_xlfn.XLOOKUP(tbl_OrderProduct[[#This Row],[OrderID]],tbl_Order[OrderID],tbl_Order[CustomerID])</f>
        <v>CUST0095</v>
      </c>
    </row>
    <row r="2055" spans="1:9" x14ac:dyDescent="0.4">
      <c r="A2055" t="s">
        <v>1005</v>
      </c>
      <c r="B2055" t="s">
        <v>148</v>
      </c>
      <c r="C2055" t="str">
        <f>_xlfn.XLOOKUP(tbl_OrderProduct[[#This Row],[ProductID]],tbl_Product[ProductID],tbl_Product[Category])</f>
        <v>Strategy</v>
      </c>
      <c r="D2055">
        <v>1</v>
      </c>
      <c r="E2055" s="3">
        <f>_xlfn.XLOOKUP(tbl_OrderProduct[[#This Row],[ProductID]],tbl_Product[ProductID],tbl_Product[ListPrice])*tbl_OrderProduct[[#This Row],[Quantity]]</f>
        <v>20.49</v>
      </c>
      <c r="F2055">
        <f>_xlfn.XLOOKUP(tbl_OrderProduct[[#This Row],[OrderID]],tbl_Order[OrderID],tbl_Order[Order Year])</f>
        <v>2020</v>
      </c>
      <c r="G2055" t="str">
        <f>_xlfn.XLOOKUP(tbl_OrderProduct[[#This Row],[OrderID]],tbl_Order[OrderID],tbl_Order[Order Month Name])</f>
        <v>Nov</v>
      </c>
      <c r="H2055" t="str">
        <f>_xlfn.XLOOKUP(tbl_OrderProduct[[#This Row],[ProductID]],tbl_Product[ProductID],tbl_Product[ProductName])</f>
        <v>Cashflow Cascadia</v>
      </c>
      <c r="I2055" t="str">
        <f>_xlfn.XLOOKUP(tbl_OrderProduct[[#This Row],[OrderID]],tbl_Order[OrderID],tbl_Order[CustomerID])</f>
        <v>CUST0453</v>
      </c>
    </row>
    <row r="2056" spans="1:9" x14ac:dyDescent="0.4">
      <c r="A2056" t="s">
        <v>1005</v>
      </c>
      <c r="B2056" t="s">
        <v>151</v>
      </c>
      <c r="C2056" t="str">
        <f>_xlfn.XLOOKUP(tbl_OrderProduct[[#This Row],[ProductID]],tbl_Product[ProductID],tbl_Product[Category])</f>
        <v>Adventure</v>
      </c>
      <c r="D2056">
        <v>3</v>
      </c>
      <c r="E2056" s="3">
        <f>_xlfn.XLOOKUP(tbl_OrderProduct[[#This Row],[ProductID]],tbl_Product[ProductID],tbl_Product[ListPrice])*tbl_OrderProduct[[#This Row],[Quantity]]</f>
        <v>182.85000000000002</v>
      </c>
      <c r="F2056">
        <f>_xlfn.XLOOKUP(tbl_OrderProduct[[#This Row],[OrderID]],tbl_Order[OrderID],tbl_Order[Order Year])</f>
        <v>2020</v>
      </c>
      <c r="G2056" t="str">
        <f>_xlfn.XLOOKUP(tbl_OrderProduct[[#This Row],[OrderID]],tbl_Order[OrderID],tbl_Order[Order Month Name])</f>
        <v>Nov</v>
      </c>
      <c r="H2056" t="str">
        <f>_xlfn.XLOOKUP(tbl_OrderProduct[[#This Row],[ProductID]],tbl_Product[ProductID],tbl_Product[ProductName])</f>
        <v>Unmatched: Analyst's Edition</v>
      </c>
      <c r="I2056" t="str">
        <f>_xlfn.XLOOKUP(tbl_OrderProduct[[#This Row],[OrderID]],tbl_Order[OrderID],tbl_Order[CustomerID])</f>
        <v>CUST0453</v>
      </c>
    </row>
    <row r="2057" spans="1:9" x14ac:dyDescent="0.4">
      <c r="A2057" t="s">
        <v>1005</v>
      </c>
      <c r="B2057" t="s">
        <v>136</v>
      </c>
      <c r="C2057" t="str">
        <f>_xlfn.XLOOKUP(tbl_OrderProduct[[#This Row],[ProductID]],tbl_Product[ProductID],tbl_Product[Category])</f>
        <v>Party</v>
      </c>
      <c r="D2057">
        <v>1</v>
      </c>
      <c r="E2057" s="3">
        <f>_xlfn.XLOOKUP(tbl_OrderProduct[[#This Row],[ProductID]],tbl_Product[ProductID],tbl_Product[ListPrice])*tbl_OrderProduct[[#This Row],[Quantity]]</f>
        <v>33</v>
      </c>
      <c r="F2057">
        <f>_xlfn.XLOOKUP(tbl_OrderProduct[[#This Row],[OrderID]],tbl_Order[OrderID],tbl_Order[Order Year])</f>
        <v>2020</v>
      </c>
      <c r="G2057" t="str">
        <f>_xlfn.XLOOKUP(tbl_OrderProduct[[#This Row],[OrderID]],tbl_Order[OrderID],tbl_Order[Order Month Name])</f>
        <v>Nov</v>
      </c>
      <c r="H2057" t="str">
        <f>_xlfn.XLOOKUP(tbl_OrderProduct[[#This Row],[ProductID]],tbl_Product[ProductID],tbl_Product[ProductName])</f>
        <v>Don't Split the Data</v>
      </c>
      <c r="I2057" t="str">
        <f>_xlfn.XLOOKUP(tbl_OrderProduct[[#This Row],[OrderID]],tbl_Order[OrderID],tbl_Order[CustomerID])</f>
        <v>CUST0453</v>
      </c>
    </row>
    <row r="2058" spans="1:9" x14ac:dyDescent="0.4">
      <c r="A2058" t="s">
        <v>1006</v>
      </c>
      <c r="B2058" t="s">
        <v>160</v>
      </c>
      <c r="C2058" t="str">
        <f>_xlfn.XLOOKUP(tbl_OrderProduct[[#This Row],[ProductID]],tbl_Product[ProductID],tbl_Product[Category])</f>
        <v>Co-op</v>
      </c>
      <c r="D2058">
        <v>1</v>
      </c>
      <c r="E2058" s="3">
        <f>_xlfn.XLOOKUP(tbl_OrderProduct[[#This Row],[ProductID]],tbl_Product[ProductID],tbl_Product[ListPrice])*tbl_OrderProduct[[#This Row],[Quantity]]</f>
        <v>38.49</v>
      </c>
      <c r="F2058">
        <f>_xlfn.XLOOKUP(tbl_OrderProduct[[#This Row],[OrderID]],tbl_Order[OrderID],tbl_Order[Order Year])</f>
        <v>2020</v>
      </c>
      <c r="G2058" t="str">
        <f>_xlfn.XLOOKUP(tbl_OrderProduct[[#This Row],[OrderID]],tbl_Order[OrderID],tbl_Order[Order Month Name])</f>
        <v>Dec</v>
      </c>
      <c r="H2058" t="str">
        <f>_xlfn.XLOOKUP(tbl_OrderProduct[[#This Row],[ProductID]],tbl_Product[ProductID],tbl_Product[ProductName])</f>
        <v>Forbidden Functions</v>
      </c>
      <c r="I2058" t="str">
        <f>_xlfn.XLOOKUP(tbl_OrderProduct[[#This Row],[OrderID]],tbl_Order[OrderID],tbl_Order[CustomerID])</f>
        <v>CUST0131</v>
      </c>
    </row>
    <row r="2059" spans="1:9" x14ac:dyDescent="0.4">
      <c r="A2059" t="s">
        <v>1007</v>
      </c>
      <c r="B2059" t="s">
        <v>138</v>
      </c>
      <c r="C2059" t="str">
        <f>_xlfn.XLOOKUP(tbl_OrderProduct[[#This Row],[ProductID]],tbl_Product[ProductID],tbl_Product[Category])</f>
        <v>Classic</v>
      </c>
      <c r="D2059">
        <v>1</v>
      </c>
      <c r="E2059" s="3">
        <f>_xlfn.XLOOKUP(tbl_OrderProduct[[#This Row],[ProductID]],tbl_Product[ProductID],tbl_Product[ListPrice])*tbl_OrderProduct[[#This Row],[Quantity]]</f>
        <v>62</v>
      </c>
      <c r="F2059">
        <f>_xlfn.XLOOKUP(tbl_OrderProduct[[#This Row],[OrderID]],tbl_Order[OrderID],tbl_Order[Order Year])</f>
        <v>2020</v>
      </c>
      <c r="G2059" t="str">
        <f>_xlfn.XLOOKUP(tbl_OrderProduct[[#This Row],[OrderID]],tbl_Order[OrderID],tbl_Order[Order Month Name])</f>
        <v>Dec</v>
      </c>
      <c r="H2059" t="str">
        <f>_xlfn.XLOOKUP(tbl_OrderProduct[[#This Row],[ProductID]],tbl_Product[ProductID],tbl_Product[ProductName])</f>
        <v>YahtSheets</v>
      </c>
      <c r="I2059" t="str">
        <f>_xlfn.XLOOKUP(tbl_OrderProduct[[#This Row],[OrderID]],tbl_Order[OrderID],tbl_Order[CustomerID])</f>
        <v>CUST0632</v>
      </c>
    </row>
    <row r="2060" spans="1:9" x14ac:dyDescent="0.4">
      <c r="A2060" t="s">
        <v>1008</v>
      </c>
      <c r="B2060" t="s">
        <v>150</v>
      </c>
      <c r="C2060" t="str">
        <f>_xlfn.XLOOKUP(tbl_OrderProduct[[#This Row],[ProductID]],tbl_Product[ProductID],tbl_Product[Category])</f>
        <v>Party</v>
      </c>
      <c r="D2060">
        <v>1</v>
      </c>
      <c r="E2060" s="3">
        <f>_xlfn.XLOOKUP(tbl_OrderProduct[[#This Row],[ProductID]],tbl_Product[ProductID],tbl_Product[ListPrice])*tbl_OrderProduct[[#This Row],[Quantity]]</f>
        <v>35</v>
      </c>
      <c r="F2060">
        <f>_xlfn.XLOOKUP(tbl_OrderProduct[[#This Row],[OrderID]],tbl_Order[OrderID],tbl_Order[Order Year])</f>
        <v>2020</v>
      </c>
      <c r="G2060" t="str">
        <f>_xlfn.XLOOKUP(tbl_OrderProduct[[#This Row],[OrderID]],tbl_Order[OrderID],tbl_Order[Order Month Name])</f>
        <v>Dec</v>
      </c>
      <c r="H2060" t="str">
        <f>_xlfn.XLOOKUP(tbl_OrderProduct[[#This Row],[ProductID]],tbl_Product[ProductID],tbl_Product[ProductName])</f>
        <v>Data: The Resistance</v>
      </c>
      <c r="I2060" t="str">
        <f>_xlfn.XLOOKUP(tbl_OrderProduct[[#This Row],[OrderID]],tbl_Order[OrderID],tbl_Order[CustomerID])</f>
        <v>CUST0854</v>
      </c>
    </row>
    <row r="2061" spans="1:9" x14ac:dyDescent="0.4">
      <c r="A2061" t="s">
        <v>1009</v>
      </c>
      <c r="B2061" t="s">
        <v>134</v>
      </c>
      <c r="C2061" t="str">
        <f>_xlfn.XLOOKUP(tbl_OrderProduct[[#This Row],[ProductID]],tbl_Product[ProductID],tbl_Product[Category])</f>
        <v>Co-op</v>
      </c>
      <c r="D2061">
        <v>1</v>
      </c>
      <c r="E2061" s="3">
        <f>_xlfn.XLOOKUP(tbl_OrderProduct[[#This Row],[ProductID]],tbl_Product[ProductID],tbl_Product[ListPrice])*tbl_OrderProduct[[#This Row],[Quantity]]</f>
        <v>33.5</v>
      </c>
      <c r="F2061">
        <f>_xlfn.XLOOKUP(tbl_OrderProduct[[#This Row],[OrderID]],tbl_Order[OrderID],tbl_Order[Order Year])</f>
        <v>2020</v>
      </c>
      <c r="G2061" t="str">
        <f>_xlfn.XLOOKUP(tbl_OrderProduct[[#This Row],[OrderID]],tbl_Order[OrderID],tbl_Order[Order Month Name])</f>
        <v>Dec</v>
      </c>
      <c r="H2061" t="str">
        <f>_xlfn.XLOOKUP(tbl_OrderProduct[[#This Row],[ProductID]],tbl_Product[ProductID],tbl_Product[ProductName])</f>
        <v>The Spill: Data Breach</v>
      </c>
      <c r="I2061" t="str">
        <f>_xlfn.XLOOKUP(tbl_OrderProduct[[#This Row],[OrderID]],tbl_Order[OrderID],tbl_Order[CustomerID])</f>
        <v>CUST0203</v>
      </c>
    </row>
    <row r="2062" spans="1:9" x14ac:dyDescent="0.4">
      <c r="A2062" t="s">
        <v>1009</v>
      </c>
      <c r="B2062" t="s">
        <v>161</v>
      </c>
      <c r="C2062" t="str">
        <f>_xlfn.XLOOKUP(tbl_OrderProduct[[#This Row],[ProductID]],tbl_Product[ProductID],tbl_Product[Category])</f>
        <v>Strategy</v>
      </c>
      <c r="D2062">
        <v>1</v>
      </c>
      <c r="E2062" s="3">
        <f>_xlfn.XLOOKUP(tbl_OrderProduct[[#This Row],[ProductID]],tbl_Product[ProductID],tbl_Product[ListPrice])*tbl_OrderProduct[[#This Row],[Quantity]]</f>
        <v>55.95</v>
      </c>
      <c r="F2062">
        <f>_xlfn.XLOOKUP(tbl_OrderProduct[[#This Row],[OrderID]],tbl_Order[OrderID],tbl_Order[Order Year])</f>
        <v>2020</v>
      </c>
      <c r="G2062" t="str">
        <f>_xlfn.XLOOKUP(tbl_OrderProduct[[#This Row],[OrderID]],tbl_Order[OrderID],tbl_Order[Order Month Name])</f>
        <v>Dec</v>
      </c>
      <c r="H2062" t="str">
        <f>_xlfn.XLOOKUP(tbl_OrderProduct[[#This Row],[ProductID]],tbl_Product[ProductID],tbl_Product[ProductName])</f>
        <v>The Quacks of Quarterburg</v>
      </c>
      <c r="I2062" t="str">
        <f>_xlfn.XLOOKUP(tbl_OrderProduct[[#This Row],[OrderID]],tbl_Order[OrderID],tbl_Order[CustomerID])</f>
        <v>CUST0203</v>
      </c>
    </row>
    <row r="2063" spans="1:9" x14ac:dyDescent="0.4">
      <c r="A2063" t="s">
        <v>1009</v>
      </c>
      <c r="B2063" t="s">
        <v>162</v>
      </c>
      <c r="C2063" t="str">
        <f>_xlfn.XLOOKUP(tbl_OrderProduct[[#This Row],[ProductID]],tbl_Product[ProductID],tbl_Product[Category])</f>
        <v>Strategy</v>
      </c>
      <c r="D2063">
        <v>1</v>
      </c>
      <c r="E2063" s="3">
        <f>_xlfn.XLOOKUP(tbl_OrderProduct[[#This Row],[ProductID]],tbl_Product[ProductID],tbl_Product[ListPrice])*tbl_OrderProduct[[#This Row],[Quantity]]</f>
        <v>17.5</v>
      </c>
      <c r="F2063">
        <f>_xlfn.XLOOKUP(tbl_OrderProduct[[#This Row],[OrderID]],tbl_Order[OrderID],tbl_Order[Order Year])</f>
        <v>2020</v>
      </c>
      <c r="G2063" t="str">
        <f>_xlfn.XLOOKUP(tbl_OrderProduct[[#This Row],[OrderID]],tbl_Order[OrderID],tbl_Order[Order Month Name])</f>
        <v>Dec</v>
      </c>
      <c r="H2063" t="str">
        <f>_xlfn.XLOOKUP(tbl_OrderProduct[[#This Row],[ProductID]],tbl_Product[ProductID],tbl_Product[ProductName])</f>
        <v>Spreadsheet Legacy</v>
      </c>
      <c r="I2063" t="str">
        <f>_xlfn.XLOOKUP(tbl_OrderProduct[[#This Row],[OrderID]],tbl_Order[OrderID],tbl_Order[CustomerID])</f>
        <v>CUST0203</v>
      </c>
    </row>
    <row r="2064" spans="1:9" x14ac:dyDescent="0.4">
      <c r="A2064" t="s">
        <v>1009</v>
      </c>
      <c r="B2064" t="s">
        <v>131</v>
      </c>
      <c r="C2064" t="str">
        <f>_xlfn.XLOOKUP(tbl_OrderProduct[[#This Row],[ProductID]],tbl_Product[ProductID],tbl_Product[Category])</f>
        <v>Strategy</v>
      </c>
      <c r="D2064">
        <v>1</v>
      </c>
      <c r="E2064" s="3">
        <f>_xlfn.XLOOKUP(tbl_OrderProduct[[#This Row],[ProductID]],tbl_Product[ProductID],tbl_Product[ListPrice])*tbl_OrderProduct[[#This Row],[Quantity]]</f>
        <v>49</v>
      </c>
      <c r="F2064">
        <f>_xlfn.XLOOKUP(tbl_OrderProduct[[#This Row],[OrderID]],tbl_Order[OrderID],tbl_Order[Order Year])</f>
        <v>2020</v>
      </c>
      <c r="G2064" t="str">
        <f>_xlfn.XLOOKUP(tbl_OrderProduct[[#This Row],[OrderID]],tbl_Order[OrderID],tbl_Order[Order Month Name])</f>
        <v>Dec</v>
      </c>
      <c r="H2064" t="str">
        <f>_xlfn.XLOOKUP(tbl_OrderProduct[[#This Row],[ProductID]],tbl_Product[ProductID],tbl_Product[ProductName])</f>
        <v>7 Chart Wonders</v>
      </c>
      <c r="I2064" t="str">
        <f>_xlfn.XLOOKUP(tbl_OrderProduct[[#This Row],[OrderID]],tbl_Order[OrderID],tbl_Order[CustomerID])</f>
        <v>CUST0203</v>
      </c>
    </row>
    <row r="2065" spans="1:9" x14ac:dyDescent="0.4">
      <c r="A2065" t="s">
        <v>1009</v>
      </c>
      <c r="B2065" t="s">
        <v>130</v>
      </c>
      <c r="C2065" t="str">
        <f>_xlfn.XLOOKUP(tbl_OrderProduct[[#This Row],[ProductID]],tbl_Product[ProductID],tbl_Product[Category])</f>
        <v>Strategy</v>
      </c>
      <c r="D2065">
        <v>1</v>
      </c>
      <c r="E2065" s="3">
        <f>_xlfn.XLOOKUP(tbl_OrderProduct[[#This Row],[ProductID]],tbl_Product[ProductID],tbl_Product[ListPrice])*tbl_OrderProduct[[#This Row],[Quantity]]</f>
        <v>15.5</v>
      </c>
      <c r="F2065">
        <f>_xlfn.XLOOKUP(tbl_OrderProduct[[#This Row],[OrderID]],tbl_Order[OrderID],tbl_Order[Order Year])</f>
        <v>2020</v>
      </c>
      <c r="G2065" t="str">
        <f>_xlfn.XLOOKUP(tbl_OrderProduct[[#This Row],[OrderID]],tbl_Order[OrderID],tbl_Order[Order Month Name])</f>
        <v>Dec</v>
      </c>
      <c r="H2065" t="str">
        <f>_xlfn.XLOOKUP(tbl_OrderProduct[[#This Row],[ProductID]],tbl_Product[ProductID],tbl_Product[ProductName])</f>
        <v>Brass: Budget</v>
      </c>
      <c r="I2065" t="str">
        <f>_xlfn.XLOOKUP(tbl_OrderProduct[[#This Row],[OrderID]],tbl_Order[OrderID],tbl_Order[CustomerID])</f>
        <v>CUST0203</v>
      </c>
    </row>
    <row r="2066" spans="1:9" x14ac:dyDescent="0.4">
      <c r="A2066" t="s">
        <v>1010</v>
      </c>
      <c r="B2066" t="s">
        <v>129</v>
      </c>
      <c r="C2066" t="str">
        <f>_xlfn.XLOOKUP(tbl_OrderProduct[[#This Row],[ProductID]],tbl_Product[ProductID],tbl_Product[Category])</f>
        <v>Party</v>
      </c>
      <c r="D2066">
        <v>1</v>
      </c>
      <c r="E2066" s="3">
        <f>_xlfn.XLOOKUP(tbl_OrderProduct[[#This Row],[ProductID]],tbl_Product[ProductID],tbl_Product[ListPrice])*tbl_OrderProduct[[#This Row],[Quantity]]</f>
        <v>49.49</v>
      </c>
      <c r="F2066">
        <f>_xlfn.XLOOKUP(tbl_OrderProduct[[#This Row],[OrderID]],tbl_Order[OrderID],tbl_Order[Order Year])</f>
        <v>2020</v>
      </c>
      <c r="G2066" t="str">
        <f>_xlfn.XLOOKUP(tbl_OrderProduct[[#This Row],[OrderID]],tbl_Order[OrderID],tbl_Order[Order Month Name])</f>
        <v>Dec</v>
      </c>
      <c r="H2066" t="str">
        <f>_xlfn.XLOOKUP(tbl_OrderProduct[[#This Row],[ProductID]],tbl_Product[ProductID],tbl_Product[ProductName])</f>
        <v>Fieldnames</v>
      </c>
      <c r="I2066" t="str">
        <f>_xlfn.XLOOKUP(tbl_OrderProduct[[#This Row],[OrderID]],tbl_Order[OrderID],tbl_Order[CustomerID])</f>
        <v>CUST0934</v>
      </c>
    </row>
    <row r="2067" spans="1:9" x14ac:dyDescent="0.4">
      <c r="A2067" t="s">
        <v>1010</v>
      </c>
      <c r="B2067" t="s">
        <v>164</v>
      </c>
      <c r="C2067" t="str">
        <f>_xlfn.XLOOKUP(tbl_OrderProduct[[#This Row],[ProductID]],tbl_Product[ProductID],tbl_Product[Category])</f>
        <v>Strategy</v>
      </c>
      <c r="D2067">
        <v>1</v>
      </c>
      <c r="E2067" s="3">
        <f>_xlfn.XLOOKUP(tbl_OrderProduct[[#This Row],[ProductID]],tbl_Product[ProductID],tbl_Product[ListPrice])*tbl_OrderProduct[[#This Row],[Quantity]]</f>
        <v>29</v>
      </c>
      <c r="F2067">
        <f>_xlfn.XLOOKUP(tbl_OrderProduct[[#This Row],[OrderID]],tbl_Order[OrderID],tbl_Order[Order Year])</f>
        <v>2020</v>
      </c>
      <c r="G2067" t="str">
        <f>_xlfn.XLOOKUP(tbl_OrderProduct[[#This Row],[OrderID]],tbl_Order[OrderID],tbl_Order[Order Month Name])</f>
        <v>Dec</v>
      </c>
      <c r="H2067" t="str">
        <f>_xlfn.XLOOKUP(tbl_OrderProduct[[#This Row],[ProductID]],tbl_Product[ProductID],tbl_Product[ProductName])</f>
        <v>Great Western Lookup</v>
      </c>
      <c r="I2067" t="str">
        <f>_xlfn.XLOOKUP(tbl_OrderProduct[[#This Row],[OrderID]],tbl_Order[OrderID],tbl_Order[CustomerID])</f>
        <v>CUST0934</v>
      </c>
    </row>
    <row r="2068" spans="1:9" x14ac:dyDescent="0.4">
      <c r="A2068" t="s">
        <v>1010</v>
      </c>
      <c r="B2068" t="s">
        <v>163</v>
      </c>
      <c r="C2068" t="str">
        <f>_xlfn.XLOOKUP(tbl_OrderProduct[[#This Row],[ProductID]],tbl_Product[ProductID],tbl_Product[Category])</f>
        <v>Party</v>
      </c>
      <c r="D2068">
        <v>1</v>
      </c>
      <c r="E2068" s="3">
        <f>_xlfn.XLOOKUP(tbl_OrderProduct[[#This Row],[ProductID]],tbl_Product[ProductID],tbl_Product[ListPrice])*tbl_OrderProduct[[#This Row],[Quantity]]</f>
        <v>38</v>
      </c>
      <c r="F2068">
        <f>_xlfn.XLOOKUP(tbl_OrderProduct[[#This Row],[OrderID]],tbl_Order[OrderID],tbl_Order[Order Year])</f>
        <v>2020</v>
      </c>
      <c r="G2068" t="str">
        <f>_xlfn.XLOOKUP(tbl_OrderProduct[[#This Row],[OrderID]],tbl_Order[OrderID],tbl_Order[Order Month Name])</f>
        <v>Dec</v>
      </c>
      <c r="H2068" t="str">
        <f>_xlfn.XLOOKUP(tbl_OrderProduct[[#This Row],[ProductID]],tbl_Product[ProductID],tbl_Product[ProductName])</f>
        <v>Charts Against Humanity</v>
      </c>
      <c r="I2068" t="str">
        <f>_xlfn.XLOOKUP(tbl_OrderProduct[[#This Row],[OrderID]],tbl_Order[OrderID],tbl_Order[CustomerID])</f>
        <v>CUST0934</v>
      </c>
    </row>
    <row r="2069" spans="1:9" x14ac:dyDescent="0.4">
      <c r="A2069" t="s">
        <v>1011</v>
      </c>
      <c r="B2069" t="s">
        <v>152</v>
      </c>
      <c r="C2069" t="str">
        <f>_xlfn.XLOOKUP(tbl_OrderProduct[[#This Row],[ProductID]],tbl_Product[ProductID],tbl_Product[Category])</f>
        <v>Party</v>
      </c>
      <c r="D2069">
        <v>2</v>
      </c>
      <c r="E2069" s="3">
        <f>_xlfn.XLOOKUP(tbl_OrderProduct[[#This Row],[ProductID]],tbl_Product[ProductID],tbl_Product[ListPrice])*tbl_OrderProduct[[#This Row],[Quantity]]</f>
        <v>119.9</v>
      </c>
      <c r="F2069">
        <f>_xlfn.XLOOKUP(tbl_OrderProduct[[#This Row],[OrderID]],tbl_Order[OrderID],tbl_Order[Order Year])</f>
        <v>2020</v>
      </c>
      <c r="G2069" t="str">
        <f>_xlfn.XLOOKUP(tbl_OrderProduct[[#This Row],[OrderID]],tbl_Order[OrderID],tbl_Order[Order Month Name])</f>
        <v>Dec</v>
      </c>
      <c r="H2069" t="str">
        <f>_xlfn.XLOOKUP(tbl_OrderProduct[[#This Row],[ProductID]],tbl_Product[ProductID],tbl_Product[ProductName])</f>
        <v>Formulate!</v>
      </c>
      <c r="I2069" t="str">
        <f>_xlfn.XLOOKUP(tbl_OrderProduct[[#This Row],[OrderID]],tbl_Order[OrderID],tbl_Order[CustomerID])</f>
        <v>CUST0241</v>
      </c>
    </row>
    <row r="2070" spans="1:9" x14ac:dyDescent="0.4">
      <c r="A2070" t="s">
        <v>1012</v>
      </c>
      <c r="B2070" t="s">
        <v>11</v>
      </c>
      <c r="C2070" t="str">
        <f>_xlfn.XLOOKUP(tbl_OrderProduct[[#This Row],[ProductID]],tbl_Product[ProductID],tbl_Product[Category])</f>
        <v>Adventure</v>
      </c>
      <c r="D2070">
        <v>3</v>
      </c>
      <c r="E2070" s="3">
        <f>_xlfn.XLOOKUP(tbl_OrderProduct[[#This Row],[ProductID]],tbl_Product[ProductID],tbl_Product[ListPrice])*tbl_OrderProduct[[#This Row],[Quantity]]</f>
        <v>59.849999999999994</v>
      </c>
      <c r="F2070">
        <f>_xlfn.XLOOKUP(tbl_OrderProduct[[#This Row],[OrderID]],tbl_Order[OrderID],tbl_Order[Order Year])</f>
        <v>2020</v>
      </c>
      <c r="G2070" t="str">
        <f>_xlfn.XLOOKUP(tbl_OrderProduct[[#This Row],[OrderID]],tbl_Order[OrderID],tbl_Order[Order Month Name])</f>
        <v>Dec</v>
      </c>
      <c r="H2070" t="str">
        <f>_xlfn.XLOOKUP(tbl_OrderProduct[[#This Row],[ProductID]],tbl_Product[ProductID],tbl_Product[ProductName])</f>
        <v>Dungeons &amp; Datasets</v>
      </c>
      <c r="I2070" t="str">
        <f>_xlfn.XLOOKUP(tbl_OrderProduct[[#This Row],[OrderID]],tbl_Order[OrderID],tbl_Order[CustomerID])</f>
        <v>CUST0449</v>
      </c>
    </row>
    <row r="2071" spans="1:9" x14ac:dyDescent="0.4">
      <c r="A2071" t="s">
        <v>1012</v>
      </c>
      <c r="B2071" t="s">
        <v>8</v>
      </c>
      <c r="C2071" t="str">
        <f>_xlfn.XLOOKUP(tbl_OrderProduct[[#This Row],[ProductID]],tbl_Product[ProductID],tbl_Product[Category])</f>
        <v>Adventure</v>
      </c>
      <c r="D2071">
        <v>2</v>
      </c>
      <c r="E2071" s="3">
        <f>_xlfn.XLOOKUP(tbl_OrderProduct[[#This Row],[ProductID]],tbl_Product[ProductID],tbl_Product[ListPrice])*tbl_OrderProduct[[#This Row],[Quantity]]</f>
        <v>109</v>
      </c>
      <c r="F2071">
        <f>_xlfn.XLOOKUP(tbl_OrderProduct[[#This Row],[OrderID]],tbl_Order[OrderID],tbl_Order[Order Year])</f>
        <v>2020</v>
      </c>
      <c r="G2071" t="str">
        <f>_xlfn.XLOOKUP(tbl_OrderProduct[[#This Row],[OrderID]],tbl_Order[OrderID],tbl_Order[Order Month Name])</f>
        <v>Dec</v>
      </c>
      <c r="H2071" t="str">
        <f>_xlfn.XLOOKUP(tbl_OrderProduct[[#This Row],[ProductID]],tbl_Product[ProductID],tbl_Product[ProductName])</f>
        <v>Spreadsheets &amp; Sidequests</v>
      </c>
      <c r="I2071" t="str">
        <f>_xlfn.XLOOKUP(tbl_OrderProduct[[#This Row],[OrderID]],tbl_Order[OrderID],tbl_Order[CustomerID])</f>
        <v>CUST0449</v>
      </c>
    </row>
    <row r="2072" spans="1:9" x14ac:dyDescent="0.4">
      <c r="A2072" t="s">
        <v>1012</v>
      </c>
      <c r="B2072" t="s">
        <v>135</v>
      </c>
      <c r="C2072" t="str">
        <f>_xlfn.XLOOKUP(tbl_OrderProduct[[#This Row],[ProductID]],tbl_Product[ProductID],tbl_Product[Category])</f>
        <v>Classic</v>
      </c>
      <c r="D2072">
        <v>3</v>
      </c>
      <c r="E2072" s="3">
        <f>_xlfn.XLOOKUP(tbl_OrderProduct[[#This Row],[ProductID]],tbl_Product[ProductID],tbl_Product[ListPrice])*tbl_OrderProduct[[#This Row],[Quantity]]</f>
        <v>50.97</v>
      </c>
      <c r="F2072">
        <f>_xlfn.XLOOKUP(tbl_OrderProduct[[#This Row],[OrderID]],tbl_Order[OrderID],tbl_Order[Order Year])</f>
        <v>2020</v>
      </c>
      <c r="G2072" t="str">
        <f>_xlfn.XLOOKUP(tbl_OrderProduct[[#This Row],[OrderID]],tbl_Order[OrderID],tbl_Order[Order Month Name])</f>
        <v>Dec</v>
      </c>
      <c r="H2072" t="str">
        <f>_xlfn.XLOOKUP(tbl_OrderProduct[[#This Row],[ProductID]],tbl_Product[ProductID],tbl_Product[ProductName])</f>
        <v>Monopoly: Pivot Table Edition</v>
      </c>
      <c r="I2072" t="str">
        <f>_xlfn.XLOOKUP(tbl_OrderProduct[[#This Row],[OrderID]],tbl_Order[OrderID],tbl_Order[CustomerID])</f>
        <v>CUST0449</v>
      </c>
    </row>
    <row r="2073" spans="1:9" x14ac:dyDescent="0.4">
      <c r="A2073" t="s">
        <v>1012</v>
      </c>
      <c r="B2073" t="s">
        <v>144</v>
      </c>
      <c r="C2073" t="str">
        <f>_xlfn.XLOOKUP(tbl_OrderProduct[[#This Row],[ProductID]],tbl_Product[ProductID],tbl_Product[Category])</f>
        <v>Strategy</v>
      </c>
      <c r="D2073">
        <v>2</v>
      </c>
      <c r="E2073" s="3">
        <f>_xlfn.XLOOKUP(tbl_OrderProduct[[#This Row],[ProductID]],tbl_Product[ProductID],tbl_Product[ListPrice])*tbl_OrderProduct[[#This Row],[Quantity]]</f>
        <v>129.9</v>
      </c>
      <c r="F2073">
        <f>_xlfn.XLOOKUP(tbl_OrderProduct[[#This Row],[OrderID]],tbl_Order[OrderID],tbl_Order[Order Year])</f>
        <v>2020</v>
      </c>
      <c r="G2073" t="str">
        <f>_xlfn.XLOOKUP(tbl_OrderProduct[[#This Row],[OrderID]],tbl_Order[OrderID],tbl_Order[Order Month Name])</f>
        <v>Dec</v>
      </c>
      <c r="H2073" t="str">
        <f>_xlfn.XLOOKUP(tbl_OrderProduct[[#This Row],[ProductID]],tbl_Product[ProductID],tbl_Product[ProductName])</f>
        <v>Between Two Spreadsheets</v>
      </c>
      <c r="I2073" t="str">
        <f>_xlfn.XLOOKUP(tbl_OrderProduct[[#This Row],[OrderID]],tbl_Order[OrderID],tbl_Order[CustomerID])</f>
        <v>CUST0449</v>
      </c>
    </row>
    <row r="2074" spans="1:9" x14ac:dyDescent="0.4">
      <c r="A2074" t="s">
        <v>1013</v>
      </c>
      <c r="B2074" t="s">
        <v>141</v>
      </c>
      <c r="C2074" t="str">
        <f>_xlfn.XLOOKUP(tbl_OrderProduct[[#This Row],[ProductID]],tbl_Product[ProductID],tbl_Product[Category])</f>
        <v>Strategy</v>
      </c>
      <c r="D2074">
        <v>1</v>
      </c>
      <c r="E2074" s="3">
        <f>_xlfn.XLOOKUP(tbl_OrderProduct[[#This Row],[ProductID]],tbl_Product[ProductID],tbl_Product[ListPrice])*tbl_OrderProduct[[#This Row],[Quantity]]</f>
        <v>24</v>
      </c>
      <c r="F2074">
        <f>_xlfn.XLOOKUP(tbl_OrderProduct[[#This Row],[OrderID]],tbl_Order[OrderID],tbl_Order[Order Year])</f>
        <v>2020</v>
      </c>
      <c r="G2074" t="str">
        <f>_xlfn.XLOOKUP(tbl_OrderProduct[[#This Row],[OrderID]],tbl_Order[OrderID],tbl_Order[Order Month Name])</f>
        <v>Dec</v>
      </c>
      <c r="H2074" t="str">
        <f>_xlfn.XLOOKUP(tbl_OrderProduct[[#This Row],[ProductID]],tbl_Product[ProductID],tbl_Product[ProductName])</f>
        <v>Wingspanalytics</v>
      </c>
      <c r="I2074" t="str">
        <f>_xlfn.XLOOKUP(tbl_OrderProduct[[#This Row],[OrderID]],tbl_Order[OrderID],tbl_Order[CustomerID])</f>
        <v>CUST0827</v>
      </c>
    </row>
    <row r="2075" spans="1:9" x14ac:dyDescent="0.4">
      <c r="A2075" t="s">
        <v>1014</v>
      </c>
      <c r="B2075" t="s">
        <v>150</v>
      </c>
      <c r="C2075" t="str">
        <f>_xlfn.XLOOKUP(tbl_OrderProduct[[#This Row],[ProductID]],tbl_Product[ProductID],tbl_Product[Category])</f>
        <v>Party</v>
      </c>
      <c r="D2075">
        <v>2</v>
      </c>
      <c r="E2075" s="3">
        <f>_xlfn.XLOOKUP(tbl_OrderProduct[[#This Row],[ProductID]],tbl_Product[ProductID],tbl_Product[ListPrice])*tbl_OrderProduct[[#This Row],[Quantity]]</f>
        <v>70</v>
      </c>
      <c r="F2075">
        <f>_xlfn.XLOOKUP(tbl_OrderProduct[[#This Row],[OrderID]],tbl_Order[OrderID],tbl_Order[Order Year])</f>
        <v>2020</v>
      </c>
      <c r="G2075" t="str">
        <f>_xlfn.XLOOKUP(tbl_OrderProduct[[#This Row],[OrderID]],tbl_Order[OrderID],tbl_Order[Order Month Name])</f>
        <v>Dec</v>
      </c>
      <c r="H2075" t="str">
        <f>_xlfn.XLOOKUP(tbl_OrderProduct[[#This Row],[ProductID]],tbl_Product[ProductID],tbl_Product[ProductName])</f>
        <v>Data: The Resistance</v>
      </c>
      <c r="I2075" t="str">
        <f>_xlfn.XLOOKUP(tbl_OrderProduct[[#This Row],[OrderID]],tbl_Order[OrderID],tbl_Order[CustomerID])</f>
        <v>CUST1106</v>
      </c>
    </row>
    <row r="2076" spans="1:9" x14ac:dyDescent="0.4">
      <c r="A2076" t="s">
        <v>1014</v>
      </c>
      <c r="B2076" t="s">
        <v>134</v>
      </c>
      <c r="C2076" t="str">
        <f>_xlfn.XLOOKUP(tbl_OrderProduct[[#This Row],[ProductID]],tbl_Product[ProductID],tbl_Product[Category])</f>
        <v>Co-op</v>
      </c>
      <c r="D2076">
        <v>1</v>
      </c>
      <c r="E2076" s="3">
        <f>_xlfn.XLOOKUP(tbl_OrderProduct[[#This Row],[ProductID]],tbl_Product[ProductID],tbl_Product[ListPrice])*tbl_OrderProduct[[#This Row],[Quantity]]</f>
        <v>33.5</v>
      </c>
      <c r="F2076">
        <f>_xlfn.XLOOKUP(tbl_OrderProduct[[#This Row],[OrderID]],tbl_Order[OrderID],tbl_Order[Order Year])</f>
        <v>2020</v>
      </c>
      <c r="G2076" t="str">
        <f>_xlfn.XLOOKUP(tbl_OrderProduct[[#This Row],[OrderID]],tbl_Order[OrderID],tbl_Order[Order Month Name])</f>
        <v>Dec</v>
      </c>
      <c r="H2076" t="str">
        <f>_xlfn.XLOOKUP(tbl_OrderProduct[[#This Row],[ProductID]],tbl_Product[ProductID],tbl_Product[ProductName])</f>
        <v>The Spill: Data Breach</v>
      </c>
      <c r="I2076" t="str">
        <f>_xlfn.XLOOKUP(tbl_OrderProduct[[#This Row],[OrderID]],tbl_Order[OrderID],tbl_Order[CustomerID])</f>
        <v>CUST1106</v>
      </c>
    </row>
    <row r="2077" spans="1:9" x14ac:dyDescent="0.4">
      <c r="A2077" t="s">
        <v>1014</v>
      </c>
      <c r="B2077" t="s">
        <v>157</v>
      </c>
      <c r="C2077" t="str">
        <f>_xlfn.XLOOKUP(tbl_OrderProduct[[#This Row],[ProductID]],tbl_Product[ProductID],tbl_Product[Category])</f>
        <v>Strategy</v>
      </c>
      <c r="D2077">
        <v>2</v>
      </c>
      <c r="E2077" s="3">
        <f>_xlfn.XLOOKUP(tbl_OrderProduct[[#This Row],[ProductID]],tbl_Product[ProductID],tbl_Product[ListPrice])*tbl_OrderProduct[[#This Row],[Quantity]]</f>
        <v>94</v>
      </c>
      <c r="F2077">
        <f>_xlfn.XLOOKUP(tbl_OrderProduct[[#This Row],[OrderID]],tbl_Order[OrderID],tbl_Order[Order Year])</f>
        <v>2020</v>
      </c>
      <c r="G2077" t="str">
        <f>_xlfn.XLOOKUP(tbl_OrderProduct[[#This Row],[OrderID]],tbl_Order[OrderID],tbl_Order[Order Month Name])</f>
        <v>Dec</v>
      </c>
      <c r="H2077" t="str">
        <f>_xlfn.XLOOKUP(tbl_OrderProduct[[#This Row],[ProductID]],tbl_Product[ProductID],tbl_Product[ProductName])</f>
        <v>A Dasboard Contrived</v>
      </c>
      <c r="I2077" t="str">
        <f>_xlfn.XLOOKUP(tbl_OrderProduct[[#This Row],[OrderID]],tbl_Order[OrderID],tbl_Order[CustomerID])</f>
        <v>CUST1106</v>
      </c>
    </row>
    <row r="2078" spans="1:9" x14ac:dyDescent="0.4">
      <c r="A2078" t="s">
        <v>1014</v>
      </c>
      <c r="B2078" t="s">
        <v>143</v>
      </c>
      <c r="C2078" t="str">
        <f>_xlfn.XLOOKUP(tbl_OrderProduct[[#This Row],[ProductID]],tbl_Product[ProductID],tbl_Product[Category])</f>
        <v>Party</v>
      </c>
      <c r="D2078">
        <v>2</v>
      </c>
      <c r="E2078" s="3">
        <f>_xlfn.XLOOKUP(tbl_OrderProduct[[#This Row],[ProductID]],tbl_Product[ProductID],tbl_Product[ListPrice])*tbl_OrderProduct[[#This Row],[Quantity]]</f>
        <v>43.9</v>
      </c>
      <c r="F2078">
        <f>_xlfn.XLOOKUP(tbl_OrderProduct[[#This Row],[OrderID]],tbl_Order[OrderID],tbl_Order[Order Year])</f>
        <v>2020</v>
      </c>
      <c r="G2078" t="str">
        <f>_xlfn.XLOOKUP(tbl_OrderProduct[[#This Row],[OrderID]],tbl_Order[OrderID],tbl_Order[Order Month Name])</f>
        <v>Dec</v>
      </c>
      <c r="H2078" t="str">
        <f>_xlfn.XLOOKUP(tbl_OrderProduct[[#This Row],[ProductID]],tbl_Product[ProductID],tbl_Product[ProductName])</f>
        <v>Sheets of Nottingham</v>
      </c>
      <c r="I2078" t="str">
        <f>_xlfn.XLOOKUP(tbl_OrderProduct[[#This Row],[OrderID]],tbl_Order[OrderID],tbl_Order[CustomerID])</f>
        <v>CUST1106</v>
      </c>
    </row>
    <row r="2079" spans="1:9" x14ac:dyDescent="0.4">
      <c r="A2079" t="s">
        <v>1014</v>
      </c>
      <c r="B2079" t="s">
        <v>144</v>
      </c>
      <c r="C2079" t="str">
        <f>_xlfn.XLOOKUP(tbl_OrderProduct[[#This Row],[ProductID]],tbl_Product[ProductID],tbl_Product[Category])</f>
        <v>Strategy</v>
      </c>
      <c r="D2079">
        <v>1</v>
      </c>
      <c r="E2079" s="3">
        <f>_xlfn.XLOOKUP(tbl_OrderProduct[[#This Row],[ProductID]],tbl_Product[ProductID],tbl_Product[ListPrice])*tbl_OrderProduct[[#This Row],[Quantity]]</f>
        <v>64.95</v>
      </c>
      <c r="F2079">
        <f>_xlfn.XLOOKUP(tbl_OrderProduct[[#This Row],[OrderID]],tbl_Order[OrderID],tbl_Order[Order Year])</f>
        <v>2020</v>
      </c>
      <c r="G2079" t="str">
        <f>_xlfn.XLOOKUP(tbl_OrderProduct[[#This Row],[OrderID]],tbl_Order[OrderID],tbl_Order[Order Month Name])</f>
        <v>Dec</v>
      </c>
      <c r="H2079" t="str">
        <f>_xlfn.XLOOKUP(tbl_OrderProduct[[#This Row],[ProductID]],tbl_Product[ProductID],tbl_Product[ProductName])</f>
        <v>Between Two Spreadsheets</v>
      </c>
      <c r="I2079" t="str">
        <f>_xlfn.XLOOKUP(tbl_OrderProduct[[#This Row],[OrderID]],tbl_Order[OrderID],tbl_Order[CustomerID])</f>
        <v>CUST1106</v>
      </c>
    </row>
    <row r="2080" spans="1:9" x14ac:dyDescent="0.4">
      <c r="A2080" t="s">
        <v>1015</v>
      </c>
      <c r="B2080" t="s">
        <v>139</v>
      </c>
      <c r="C2080" t="str">
        <f>_xlfn.XLOOKUP(tbl_OrderProduct[[#This Row],[ProductID]],tbl_Product[ProductID],tbl_Product[Category])</f>
        <v>Strategy</v>
      </c>
      <c r="D2080">
        <v>1</v>
      </c>
      <c r="E2080" s="3">
        <f>_xlfn.XLOOKUP(tbl_OrderProduct[[#This Row],[ProductID]],tbl_Product[ProductID],tbl_Product[ListPrice])*tbl_OrderProduct[[#This Row],[Quantity]]</f>
        <v>54.99</v>
      </c>
      <c r="F2080">
        <f>_xlfn.XLOOKUP(tbl_OrderProduct[[#This Row],[OrderID]],tbl_Order[OrderID],tbl_Order[Order Year])</f>
        <v>2020</v>
      </c>
      <c r="G2080" t="str">
        <f>_xlfn.XLOOKUP(tbl_OrderProduct[[#This Row],[OrderID]],tbl_Order[OrderID],tbl_Order[Order Month Name])</f>
        <v>Dec</v>
      </c>
      <c r="H2080" t="str">
        <f>_xlfn.XLOOKUP(tbl_OrderProduct[[#This Row],[ProductID]],tbl_Product[ProductID],tbl_Product[ProductName])</f>
        <v>Azul: Pie Chart Edition</v>
      </c>
      <c r="I2080" t="str">
        <f>_xlfn.XLOOKUP(tbl_OrderProduct[[#This Row],[OrderID]],tbl_Order[OrderID],tbl_Order[CustomerID])</f>
        <v>CUST0445</v>
      </c>
    </row>
    <row r="2081" spans="1:9" x14ac:dyDescent="0.4">
      <c r="A2081" t="s">
        <v>1015</v>
      </c>
      <c r="B2081" t="s">
        <v>5</v>
      </c>
      <c r="C2081" t="str">
        <f>_xlfn.XLOOKUP(tbl_OrderProduct[[#This Row],[ProductID]],tbl_Product[ProductID],tbl_Product[Category])</f>
        <v>Strategy</v>
      </c>
      <c r="D2081">
        <v>2</v>
      </c>
      <c r="E2081" s="3">
        <f>_xlfn.XLOOKUP(tbl_OrderProduct[[#This Row],[ProductID]],tbl_Product[ProductID],tbl_Product[ListPrice])*tbl_OrderProduct[[#This Row],[Quantity]]</f>
        <v>99.9</v>
      </c>
      <c r="F2081">
        <f>_xlfn.XLOOKUP(tbl_OrderProduct[[#This Row],[OrderID]],tbl_Order[OrderID],tbl_Order[Order Year])</f>
        <v>2020</v>
      </c>
      <c r="G2081" t="str">
        <f>_xlfn.XLOOKUP(tbl_OrderProduct[[#This Row],[OrderID]],tbl_Order[OrderID],tbl_Order[Order Month Name])</f>
        <v>Dec</v>
      </c>
      <c r="H2081" t="str">
        <f>_xlfn.XLOOKUP(tbl_OrderProduct[[#This Row],[ProductID]],tbl_Product[ProductID],tbl_Product[ProductName])</f>
        <v>Power B.I. the Board Game</v>
      </c>
      <c r="I2081" t="str">
        <f>_xlfn.XLOOKUP(tbl_OrderProduct[[#This Row],[OrderID]],tbl_Order[OrderID],tbl_Order[CustomerID])</f>
        <v>CUST0445</v>
      </c>
    </row>
    <row r="2082" spans="1:9" x14ac:dyDescent="0.4">
      <c r="A2082" t="s">
        <v>1015</v>
      </c>
      <c r="B2082" t="s">
        <v>132</v>
      </c>
      <c r="C2082" t="str">
        <f>_xlfn.XLOOKUP(tbl_OrderProduct[[#This Row],[ProductID]],tbl_Product[ProductID],tbl_Product[Category])</f>
        <v>Strategy</v>
      </c>
      <c r="D2082">
        <v>1</v>
      </c>
      <c r="E2082" s="3">
        <f>_xlfn.XLOOKUP(tbl_OrderProduct[[#This Row],[ProductID]],tbl_Product[ProductID],tbl_Product[ListPrice])*tbl_OrderProduct[[#This Row],[Quantity]]</f>
        <v>16.5</v>
      </c>
      <c r="F2082">
        <f>_xlfn.XLOOKUP(tbl_OrderProduct[[#This Row],[OrderID]],tbl_Order[OrderID],tbl_Order[Order Year])</f>
        <v>2020</v>
      </c>
      <c r="G2082" t="str">
        <f>_xlfn.XLOOKUP(tbl_OrderProduct[[#This Row],[OrderID]],tbl_Order[OrderID],tbl_Order[Order Month Name])</f>
        <v>Dec</v>
      </c>
      <c r="H2082" t="str">
        <f>_xlfn.XLOOKUP(tbl_OrderProduct[[#This Row],[ProductID]],tbl_Product[ProductID],tbl_Product[ProductName])</f>
        <v>Pax Excel</v>
      </c>
      <c r="I2082" t="str">
        <f>_xlfn.XLOOKUP(tbl_OrderProduct[[#This Row],[OrderID]],tbl_Order[OrderID],tbl_Order[CustomerID])</f>
        <v>CUST0445</v>
      </c>
    </row>
    <row r="2083" spans="1:9" x14ac:dyDescent="0.4">
      <c r="A2083" t="s">
        <v>1016</v>
      </c>
      <c r="B2083" t="s">
        <v>131</v>
      </c>
      <c r="C2083" t="str">
        <f>_xlfn.XLOOKUP(tbl_OrderProduct[[#This Row],[ProductID]],tbl_Product[ProductID],tbl_Product[Category])</f>
        <v>Strategy</v>
      </c>
      <c r="D2083">
        <v>1</v>
      </c>
      <c r="E2083" s="3">
        <f>_xlfn.XLOOKUP(tbl_OrderProduct[[#This Row],[ProductID]],tbl_Product[ProductID],tbl_Product[ListPrice])*tbl_OrderProduct[[#This Row],[Quantity]]</f>
        <v>49</v>
      </c>
      <c r="F2083">
        <f>_xlfn.XLOOKUP(tbl_OrderProduct[[#This Row],[OrderID]],tbl_Order[OrderID],tbl_Order[Order Year])</f>
        <v>2020</v>
      </c>
      <c r="G2083" t="str">
        <f>_xlfn.XLOOKUP(tbl_OrderProduct[[#This Row],[OrderID]],tbl_Order[OrderID],tbl_Order[Order Month Name])</f>
        <v>Dec</v>
      </c>
      <c r="H2083" t="str">
        <f>_xlfn.XLOOKUP(tbl_OrderProduct[[#This Row],[ProductID]],tbl_Product[ProductID],tbl_Product[ProductName])</f>
        <v>7 Chart Wonders</v>
      </c>
      <c r="I2083" t="str">
        <f>_xlfn.XLOOKUP(tbl_OrderProduct[[#This Row],[OrderID]],tbl_Order[OrderID],tbl_Order[CustomerID])</f>
        <v>CUST1133</v>
      </c>
    </row>
    <row r="2084" spans="1:9" x14ac:dyDescent="0.4">
      <c r="A2084" t="s">
        <v>1016</v>
      </c>
      <c r="B2084" t="s">
        <v>142</v>
      </c>
      <c r="C2084" t="str">
        <f>_xlfn.XLOOKUP(tbl_OrderProduct[[#This Row],[ProductID]],tbl_Product[ProductID],tbl_Product[Category])</f>
        <v>Classic</v>
      </c>
      <c r="D2084">
        <v>1</v>
      </c>
      <c r="E2084" s="3">
        <f>_xlfn.XLOOKUP(tbl_OrderProduct[[#This Row],[ProductID]],tbl_Product[ProductID],tbl_Product[ListPrice])*tbl_OrderProduct[[#This Row],[Quantity]]</f>
        <v>49.49</v>
      </c>
      <c r="F2084">
        <f>_xlfn.XLOOKUP(tbl_OrderProduct[[#This Row],[OrderID]],tbl_Order[OrderID],tbl_Order[Order Year])</f>
        <v>2020</v>
      </c>
      <c r="G2084" t="str">
        <f>_xlfn.XLOOKUP(tbl_OrderProduct[[#This Row],[OrderID]],tbl_Order[OrderID],tbl_Order[Order Month Name])</f>
        <v>Dec</v>
      </c>
      <c r="H2084" t="str">
        <f>_xlfn.XLOOKUP(tbl_OrderProduct[[#This Row],[ProductID]],tbl_Product[ProductID],tbl_Product[ProductName])</f>
        <v>Don't Wake the Stakeholders</v>
      </c>
      <c r="I2084" t="str">
        <f>_xlfn.XLOOKUP(tbl_OrderProduct[[#This Row],[OrderID]],tbl_Order[OrderID],tbl_Order[CustomerID])</f>
        <v>CUST1133</v>
      </c>
    </row>
    <row r="2085" spans="1:9" x14ac:dyDescent="0.4">
      <c r="A2085" t="s">
        <v>1017</v>
      </c>
      <c r="B2085" t="s">
        <v>3</v>
      </c>
      <c r="C2085" t="str">
        <f>_xlfn.XLOOKUP(tbl_OrderProduct[[#This Row],[ProductID]],tbl_Product[ProductID],tbl_Product[Category])</f>
        <v>Co-op</v>
      </c>
      <c r="D2085">
        <v>1</v>
      </c>
      <c r="E2085" s="3">
        <f>_xlfn.XLOOKUP(tbl_OrderProduct[[#This Row],[ProductID]],tbl_Product[ProductID],tbl_Product[ListPrice])*tbl_OrderProduct[[#This Row],[Quantity]]</f>
        <v>34.950000000000003</v>
      </c>
      <c r="F2085">
        <f>_xlfn.XLOOKUP(tbl_OrderProduct[[#This Row],[OrderID]],tbl_Order[OrderID],tbl_Order[Order Year])</f>
        <v>2020</v>
      </c>
      <c r="G2085" t="str">
        <f>_xlfn.XLOOKUP(tbl_OrderProduct[[#This Row],[OrderID]],tbl_Order[OrderID],tbl_Order[Order Month Name])</f>
        <v>Dec</v>
      </c>
      <c r="H2085" t="str">
        <f>_xlfn.XLOOKUP(tbl_OrderProduct[[#This Row],[ProductID]],tbl_Product[ProductID],tbl_Product[ProductName])</f>
        <v>Pivot Panic!</v>
      </c>
      <c r="I2085" t="str">
        <f>_xlfn.XLOOKUP(tbl_OrderProduct[[#This Row],[OrderID]],tbl_Order[OrderID],tbl_Order[CustomerID])</f>
        <v>CUST0028</v>
      </c>
    </row>
    <row r="2086" spans="1:9" x14ac:dyDescent="0.4">
      <c r="A2086" t="s">
        <v>1017</v>
      </c>
      <c r="B2086" t="s">
        <v>161</v>
      </c>
      <c r="C2086" t="str">
        <f>_xlfn.XLOOKUP(tbl_OrderProduct[[#This Row],[ProductID]],tbl_Product[ProductID],tbl_Product[Category])</f>
        <v>Strategy</v>
      </c>
      <c r="D2086">
        <v>1</v>
      </c>
      <c r="E2086" s="3">
        <f>_xlfn.XLOOKUP(tbl_OrderProduct[[#This Row],[ProductID]],tbl_Product[ProductID],tbl_Product[ListPrice])*tbl_OrderProduct[[#This Row],[Quantity]]</f>
        <v>55.95</v>
      </c>
      <c r="F2086">
        <f>_xlfn.XLOOKUP(tbl_OrderProduct[[#This Row],[OrderID]],tbl_Order[OrderID],tbl_Order[Order Year])</f>
        <v>2020</v>
      </c>
      <c r="G2086" t="str">
        <f>_xlfn.XLOOKUP(tbl_OrderProduct[[#This Row],[OrderID]],tbl_Order[OrderID],tbl_Order[Order Month Name])</f>
        <v>Dec</v>
      </c>
      <c r="H2086" t="str">
        <f>_xlfn.XLOOKUP(tbl_OrderProduct[[#This Row],[ProductID]],tbl_Product[ProductID],tbl_Product[ProductName])</f>
        <v>The Quacks of Quarterburg</v>
      </c>
      <c r="I2086" t="str">
        <f>_xlfn.XLOOKUP(tbl_OrderProduct[[#This Row],[OrderID]],tbl_Order[OrderID],tbl_Order[CustomerID])</f>
        <v>CUST0028</v>
      </c>
    </row>
    <row r="2087" spans="1:9" x14ac:dyDescent="0.4">
      <c r="A2087" t="s">
        <v>1017</v>
      </c>
      <c r="B2087" t="s">
        <v>156</v>
      </c>
      <c r="C2087" t="str">
        <f>_xlfn.XLOOKUP(tbl_OrderProduct[[#This Row],[ProductID]],tbl_Product[ProductID],tbl_Product[Category])</f>
        <v>Strategy</v>
      </c>
      <c r="D2087">
        <v>2</v>
      </c>
      <c r="E2087" s="3">
        <f>_xlfn.XLOOKUP(tbl_OrderProduct[[#This Row],[ProductID]],tbl_Product[ProductID],tbl_Product[ListPrice])*tbl_OrderProduct[[#This Row],[Quantity]]</f>
        <v>81.98</v>
      </c>
      <c r="F2087">
        <f>_xlfn.XLOOKUP(tbl_OrderProduct[[#This Row],[OrderID]],tbl_Order[OrderID],tbl_Order[Order Year])</f>
        <v>2020</v>
      </c>
      <c r="G2087" t="str">
        <f>_xlfn.XLOOKUP(tbl_OrderProduct[[#This Row],[OrderID]],tbl_Order[OrderID],tbl_Order[Order Month Name])</f>
        <v>Dec</v>
      </c>
      <c r="H2087" t="str">
        <f>_xlfn.XLOOKUP(tbl_OrderProduct[[#This Row],[ProductID]],tbl_Product[ProductID],tbl_Product[ProductName])</f>
        <v>Cells of Caledonia</v>
      </c>
      <c r="I2087" t="str">
        <f>_xlfn.XLOOKUP(tbl_OrderProduct[[#This Row],[OrderID]],tbl_Order[OrderID],tbl_Order[CustomerID])</f>
        <v>CUST0028</v>
      </c>
    </row>
    <row r="2088" spans="1:9" x14ac:dyDescent="0.4">
      <c r="A2088" t="s">
        <v>1017</v>
      </c>
      <c r="B2088" t="s">
        <v>159</v>
      </c>
      <c r="C2088" t="str">
        <f>_xlfn.XLOOKUP(tbl_OrderProduct[[#This Row],[ProductID]],tbl_Product[ProductID],tbl_Product[Category])</f>
        <v>Strategy</v>
      </c>
      <c r="D2088">
        <v>1</v>
      </c>
      <c r="E2088" s="3">
        <f>_xlfn.XLOOKUP(tbl_OrderProduct[[#This Row],[ProductID]],tbl_Product[ProductID],tbl_Product[ListPrice])*tbl_OrderProduct[[#This Row],[Quantity]]</f>
        <v>58</v>
      </c>
      <c r="F2088">
        <f>_xlfn.XLOOKUP(tbl_OrderProduct[[#This Row],[OrderID]],tbl_Order[OrderID],tbl_Order[Order Year])</f>
        <v>2020</v>
      </c>
      <c r="G2088" t="str">
        <f>_xlfn.XLOOKUP(tbl_OrderProduct[[#This Row],[OrderID]],tbl_Order[OrderID],tbl_Order[Order Month Name])</f>
        <v>Dec</v>
      </c>
      <c r="H2088" t="str">
        <f>_xlfn.XLOOKUP(tbl_OrderProduct[[#This Row],[ProductID]],tbl_Product[ProductID],tbl_Product[ProductName])</f>
        <v>Welcome To … The Dashboard</v>
      </c>
      <c r="I2088" t="str">
        <f>_xlfn.XLOOKUP(tbl_OrderProduct[[#This Row],[OrderID]],tbl_Order[OrderID],tbl_Order[CustomerID])</f>
        <v>CUST0028</v>
      </c>
    </row>
    <row r="2089" spans="1:9" x14ac:dyDescent="0.4">
      <c r="A2089" t="s">
        <v>1017</v>
      </c>
      <c r="B2089" t="s">
        <v>150</v>
      </c>
      <c r="C2089" t="str">
        <f>_xlfn.XLOOKUP(tbl_OrderProduct[[#This Row],[ProductID]],tbl_Product[ProductID],tbl_Product[Category])</f>
        <v>Party</v>
      </c>
      <c r="D2089">
        <v>2</v>
      </c>
      <c r="E2089" s="3">
        <f>_xlfn.XLOOKUP(tbl_OrderProduct[[#This Row],[ProductID]],tbl_Product[ProductID],tbl_Product[ListPrice])*tbl_OrderProduct[[#This Row],[Quantity]]</f>
        <v>70</v>
      </c>
      <c r="F2089">
        <f>_xlfn.XLOOKUP(tbl_OrderProduct[[#This Row],[OrderID]],tbl_Order[OrderID],tbl_Order[Order Year])</f>
        <v>2020</v>
      </c>
      <c r="G2089" t="str">
        <f>_xlfn.XLOOKUP(tbl_OrderProduct[[#This Row],[OrderID]],tbl_Order[OrderID],tbl_Order[Order Month Name])</f>
        <v>Dec</v>
      </c>
      <c r="H2089" t="str">
        <f>_xlfn.XLOOKUP(tbl_OrderProduct[[#This Row],[ProductID]],tbl_Product[ProductID],tbl_Product[ProductName])</f>
        <v>Data: The Resistance</v>
      </c>
      <c r="I2089" t="str">
        <f>_xlfn.XLOOKUP(tbl_OrderProduct[[#This Row],[OrderID]],tbl_Order[OrderID],tbl_Order[CustomerID])</f>
        <v>CUST0028</v>
      </c>
    </row>
    <row r="2090" spans="1:9" x14ac:dyDescent="0.4">
      <c r="A2090" t="s">
        <v>1018</v>
      </c>
      <c r="B2090" t="s">
        <v>133</v>
      </c>
      <c r="C2090" t="str">
        <f>_xlfn.XLOOKUP(tbl_OrderProduct[[#This Row],[ProductID]],tbl_Product[ProductID],tbl_Product[Category])</f>
        <v>Adventure</v>
      </c>
      <c r="D2090">
        <v>2</v>
      </c>
      <c r="E2090" s="3">
        <f>_xlfn.XLOOKUP(tbl_OrderProduct[[#This Row],[ProductID]],tbl_Product[ProductID],tbl_Product[ListPrice])*tbl_OrderProduct[[#This Row],[Quantity]]</f>
        <v>47.9</v>
      </c>
      <c r="F2090">
        <f>_xlfn.XLOOKUP(tbl_OrderProduct[[#This Row],[OrderID]],tbl_Order[OrderID],tbl_Order[Order Year])</f>
        <v>2020</v>
      </c>
      <c r="G2090" t="str">
        <f>_xlfn.XLOOKUP(tbl_OrderProduct[[#This Row],[OrderID]],tbl_Order[OrderID],tbl_Order[Order Month Name])</f>
        <v>Dec</v>
      </c>
      <c r="H2090" t="str">
        <f>_xlfn.XLOOKUP(tbl_OrderProduct[[#This Row],[ProductID]],tbl_Product[ProductID],tbl_Product[ProductName])</f>
        <v>DataCraft: Fields &amp; Measures</v>
      </c>
      <c r="I2090" t="str">
        <f>_xlfn.XLOOKUP(tbl_OrderProduct[[#This Row],[OrderID]],tbl_Order[OrderID],tbl_Order[CustomerID])</f>
        <v>CUST0578</v>
      </c>
    </row>
    <row r="2091" spans="1:9" x14ac:dyDescent="0.4">
      <c r="A2091" t="s">
        <v>1018</v>
      </c>
      <c r="B2091" t="s">
        <v>131</v>
      </c>
      <c r="C2091" t="str">
        <f>_xlfn.XLOOKUP(tbl_OrderProduct[[#This Row],[ProductID]],tbl_Product[ProductID],tbl_Product[Category])</f>
        <v>Strategy</v>
      </c>
      <c r="D2091">
        <v>1</v>
      </c>
      <c r="E2091" s="3">
        <f>_xlfn.XLOOKUP(tbl_OrderProduct[[#This Row],[ProductID]],tbl_Product[ProductID],tbl_Product[ListPrice])*tbl_OrderProduct[[#This Row],[Quantity]]</f>
        <v>49</v>
      </c>
      <c r="F2091">
        <f>_xlfn.XLOOKUP(tbl_OrderProduct[[#This Row],[OrderID]],tbl_Order[OrderID],tbl_Order[Order Year])</f>
        <v>2020</v>
      </c>
      <c r="G2091" t="str">
        <f>_xlfn.XLOOKUP(tbl_OrderProduct[[#This Row],[OrderID]],tbl_Order[OrderID],tbl_Order[Order Month Name])</f>
        <v>Dec</v>
      </c>
      <c r="H2091" t="str">
        <f>_xlfn.XLOOKUP(tbl_OrderProduct[[#This Row],[ProductID]],tbl_Product[ProductID],tbl_Product[ProductName])</f>
        <v>7 Chart Wonders</v>
      </c>
      <c r="I2091" t="str">
        <f>_xlfn.XLOOKUP(tbl_OrderProduct[[#This Row],[OrderID]],tbl_Order[OrderID],tbl_Order[CustomerID])</f>
        <v>CUST0578</v>
      </c>
    </row>
    <row r="2092" spans="1:9" x14ac:dyDescent="0.4">
      <c r="A2092" t="s">
        <v>1018</v>
      </c>
      <c r="B2092" t="s">
        <v>137</v>
      </c>
      <c r="C2092" t="str">
        <f>_xlfn.XLOOKUP(tbl_OrderProduct[[#This Row],[ProductID]],tbl_Product[ProductID],tbl_Product[Category])</f>
        <v>Classic</v>
      </c>
      <c r="D2092">
        <v>2</v>
      </c>
      <c r="E2092" s="3">
        <f>_xlfn.XLOOKUP(tbl_OrderProduct[[#This Row],[ProductID]],tbl_Product[ProductID],tbl_Product[ListPrice])*tbl_OrderProduct[[#This Row],[Quantity]]</f>
        <v>141.97999999999999</v>
      </c>
      <c r="F2092">
        <f>_xlfn.XLOOKUP(tbl_OrderProduct[[#This Row],[OrderID]],tbl_Order[OrderID],tbl_Order[Order Year])</f>
        <v>2020</v>
      </c>
      <c r="G2092" t="str">
        <f>_xlfn.XLOOKUP(tbl_OrderProduct[[#This Row],[OrderID]],tbl_Order[OrderID],tbl_Order[Order Month Name])</f>
        <v>Dec</v>
      </c>
      <c r="H2092" t="str">
        <f>_xlfn.XLOOKUP(tbl_OrderProduct[[#This Row],[ProductID]],tbl_Product[ProductID],tbl_Product[ProductName])</f>
        <v>Ticket to Ride: Financial Express</v>
      </c>
      <c r="I2092" t="str">
        <f>_xlfn.XLOOKUP(tbl_OrderProduct[[#This Row],[OrderID]],tbl_Order[OrderID],tbl_Order[CustomerID])</f>
        <v>CUST0578</v>
      </c>
    </row>
    <row r="2093" spans="1:9" x14ac:dyDescent="0.4">
      <c r="A2093" t="s">
        <v>1018</v>
      </c>
      <c r="B2093" t="s">
        <v>146</v>
      </c>
      <c r="C2093" t="str">
        <f>_xlfn.XLOOKUP(tbl_OrderProduct[[#This Row],[ProductID]],tbl_Product[ProductID],tbl_Product[Category])</f>
        <v>Strategy</v>
      </c>
      <c r="D2093">
        <v>1</v>
      </c>
      <c r="E2093" s="3">
        <f>_xlfn.XLOOKUP(tbl_OrderProduct[[#This Row],[ProductID]],tbl_Product[ProductID],tbl_Product[ListPrice])*tbl_OrderProduct[[#This Row],[Quantity]]</f>
        <v>49.49</v>
      </c>
      <c r="F2093">
        <f>_xlfn.XLOOKUP(tbl_OrderProduct[[#This Row],[OrderID]],tbl_Order[OrderID],tbl_Order[Order Year])</f>
        <v>2020</v>
      </c>
      <c r="G2093" t="str">
        <f>_xlfn.XLOOKUP(tbl_OrderProduct[[#This Row],[OrderID]],tbl_Order[OrderID],tbl_Order[Order Month Name])</f>
        <v>Dec</v>
      </c>
      <c r="H2093" t="str">
        <f>_xlfn.XLOOKUP(tbl_OrderProduct[[#This Row],[ProductID]],tbl_Product[ProductID],tbl_Product[ProductName])</f>
        <v>Terraforming Tableau</v>
      </c>
      <c r="I2093" t="str">
        <f>_xlfn.XLOOKUP(tbl_OrderProduct[[#This Row],[OrderID]],tbl_Order[OrderID],tbl_Order[CustomerID])</f>
        <v>CUST0578</v>
      </c>
    </row>
    <row r="2094" spans="1:9" x14ac:dyDescent="0.4">
      <c r="A2094" t="s">
        <v>1018</v>
      </c>
      <c r="B2094" t="s">
        <v>138</v>
      </c>
      <c r="C2094" t="str">
        <f>_xlfn.XLOOKUP(tbl_OrderProduct[[#This Row],[ProductID]],tbl_Product[ProductID],tbl_Product[Category])</f>
        <v>Classic</v>
      </c>
      <c r="D2094">
        <v>1</v>
      </c>
      <c r="E2094" s="3">
        <f>_xlfn.XLOOKUP(tbl_OrderProduct[[#This Row],[ProductID]],tbl_Product[ProductID],tbl_Product[ListPrice])*tbl_OrderProduct[[#This Row],[Quantity]]</f>
        <v>62</v>
      </c>
      <c r="F2094">
        <f>_xlfn.XLOOKUP(tbl_OrderProduct[[#This Row],[OrderID]],tbl_Order[OrderID],tbl_Order[Order Year])</f>
        <v>2020</v>
      </c>
      <c r="G2094" t="str">
        <f>_xlfn.XLOOKUP(tbl_OrderProduct[[#This Row],[OrderID]],tbl_Order[OrderID],tbl_Order[Order Month Name])</f>
        <v>Dec</v>
      </c>
      <c r="H2094" t="str">
        <f>_xlfn.XLOOKUP(tbl_OrderProduct[[#This Row],[ProductID]],tbl_Product[ProductID],tbl_Product[ProductName])</f>
        <v>YahtSheets</v>
      </c>
      <c r="I2094" t="str">
        <f>_xlfn.XLOOKUP(tbl_OrderProduct[[#This Row],[OrderID]],tbl_Order[OrderID],tbl_Order[CustomerID])</f>
        <v>CUST0578</v>
      </c>
    </row>
    <row r="2095" spans="1:9" x14ac:dyDescent="0.4">
      <c r="A2095" t="s">
        <v>1019</v>
      </c>
      <c r="B2095" t="s">
        <v>145</v>
      </c>
      <c r="C2095" t="str">
        <f>_xlfn.XLOOKUP(tbl_OrderProduct[[#This Row],[ProductID]],tbl_Product[ProductID],tbl_Product[Category])</f>
        <v>Adventure</v>
      </c>
      <c r="D2095">
        <v>1</v>
      </c>
      <c r="E2095" s="3">
        <f>_xlfn.XLOOKUP(tbl_OrderProduct[[#This Row],[ProductID]],tbl_Product[ProductID],tbl_Product[ListPrice])*tbl_OrderProduct[[#This Row],[Quantity]]</f>
        <v>40.5</v>
      </c>
      <c r="F2095">
        <f>_xlfn.XLOOKUP(tbl_OrderProduct[[#This Row],[OrderID]],tbl_Order[OrderID],tbl_Order[Order Year])</f>
        <v>2020</v>
      </c>
      <c r="G2095" t="str">
        <f>_xlfn.XLOOKUP(tbl_OrderProduct[[#This Row],[OrderID]],tbl_Order[OrderID],tbl_Order[Order Month Name])</f>
        <v>Dec</v>
      </c>
      <c r="H2095" t="str">
        <f>_xlfn.XLOOKUP(tbl_OrderProduct[[#This Row],[ProductID]],tbl_Product[ProductID],tbl_Product[ProductName])</f>
        <v>Audit Call of Cthulhu</v>
      </c>
      <c r="I2095" t="str">
        <f>_xlfn.XLOOKUP(tbl_OrderProduct[[#This Row],[OrderID]],tbl_Order[OrderID],tbl_Order[CustomerID])</f>
        <v>CUST0164</v>
      </c>
    </row>
    <row r="2096" spans="1:9" x14ac:dyDescent="0.4">
      <c r="A2096" t="s">
        <v>1019</v>
      </c>
      <c r="B2096" t="s">
        <v>138</v>
      </c>
      <c r="C2096" t="str">
        <f>_xlfn.XLOOKUP(tbl_OrderProduct[[#This Row],[ProductID]],tbl_Product[ProductID],tbl_Product[Category])</f>
        <v>Classic</v>
      </c>
      <c r="D2096">
        <v>1</v>
      </c>
      <c r="E2096" s="3">
        <f>_xlfn.XLOOKUP(tbl_OrderProduct[[#This Row],[ProductID]],tbl_Product[ProductID],tbl_Product[ListPrice])*tbl_OrderProduct[[#This Row],[Quantity]]</f>
        <v>62</v>
      </c>
      <c r="F2096">
        <f>_xlfn.XLOOKUP(tbl_OrderProduct[[#This Row],[OrderID]],tbl_Order[OrderID],tbl_Order[Order Year])</f>
        <v>2020</v>
      </c>
      <c r="G2096" t="str">
        <f>_xlfn.XLOOKUP(tbl_OrderProduct[[#This Row],[OrderID]],tbl_Order[OrderID],tbl_Order[Order Month Name])</f>
        <v>Dec</v>
      </c>
      <c r="H2096" t="str">
        <f>_xlfn.XLOOKUP(tbl_OrderProduct[[#This Row],[ProductID]],tbl_Product[ProductID],tbl_Product[ProductName])</f>
        <v>YahtSheets</v>
      </c>
      <c r="I2096" t="str">
        <f>_xlfn.XLOOKUP(tbl_OrderProduct[[#This Row],[OrderID]],tbl_Order[OrderID],tbl_Order[CustomerID])</f>
        <v>CUST0164</v>
      </c>
    </row>
    <row r="2097" spans="1:9" x14ac:dyDescent="0.4">
      <c r="A2097" t="s">
        <v>1020</v>
      </c>
      <c r="B2097" t="s">
        <v>163</v>
      </c>
      <c r="C2097" t="str">
        <f>_xlfn.XLOOKUP(tbl_OrderProduct[[#This Row],[ProductID]],tbl_Product[ProductID],tbl_Product[Category])</f>
        <v>Party</v>
      </c>
      <c r="D2097">
        <v>1</v>
      </c>
      <c r="E2097" s="3">
        <f>_xlfn.XLOOKUP(tbl_OrderProduct[[#This Row],[ProductID]],tbl_Product[ProductID],tbl_Product[ListPrice])*tbl_OrderProduct[[#This Row],[Quantity]]</f>
        <v>38</v>
      </c>
      <c r="F2097">
        <f>_xlfn.XLOOKUP(tbl_OrderProduct[[#This Row],[OrderID]],tbl_Order[OrderID],tbl_Order[Order Year])</f>
        <v>2020</v>
      </c>
      <c r="G2097" t="str">
        <f>_xlfn.XLOOKUP(tbl_OrderProduct[[#This Row],[OrderID]],tbl_Order[OrderID],tbl_Order[Order Month Name])</f>
        <v>Dec</v>
      </c>
      <c r="H2097" t="str">
        <f>_xlfn.XLOOKUP(tbl_OrderProduct[[#This Row],[ProductID]],tbl_Product[ProductID],tbl_Product[ProductName])</f>
        <v>Charts Against Humanity</v>
      </c>
      <c r="I2097" t="str">
        <f>_xlfn.XLOOKUP(tbl_OrderProduct[[#This Row],[OrderID]],tbl_Order[OrderID],tbl_Order[CustomerID])</f>
        <v>CUST0881</v>
      </c>
    </row>
    <row r="2098" spans="1:9" x14ac:dyDescent="0.4">
      <c r="A2098" t="s">
        <v>1020</v>
      </c>
      <c r="B2098" t="s">
        <v>151</v>
      </c>
      <c r="C2098" t="str">
        <f>_xlfn.XLOOKUP(tbl_OrderProduct[[#This Row],[ProductID]],tbl_Product[ProductID],tbl_Product[Category])</f>
        <v>Adventure</v>
      </c>
      <c r="D2098">
        <v>3</v>
      </c>
      <c r="E2098" s="3">
        <f>_xlfn.XLOOKUP(tbl_OrderProduct[[#This Row],[ProductID]],tbl_Product[ProductID],tbl_Product[ListPrice])*tbl_OrderProduct[[#This Row],[Quantity]]</f>
        <v>182.85000000000002</v>
      </c>
      <c r="F2098">
        <f>_xlfn.XLOOKUP(tbl_OrderProduct[[#This Row],[OrderID]],tbl_Order[OrderID],tbl_Order[Order Year])</f>
        <v>2020</v>
      </c>
      <c r="G2098" t="str">
        <f>_xlfn.XLOOKUP(tbl_OrderProduct[[#This Row],[OrderID]],tbl_Order[OrderID],tbl_Order[Order Month Name])</f>
        <v>Dec</v>
      </c>
      <c r="H2098" t="str">
        <f>_xlfn.XLOOKUP(tbl_OrderProduct[[#This Row],[ProductID]],tbl_Product[ProductID],tbl_Product[ProductName])</f>
        <v>Unmatched: Analyst's Edition</v>
      </c>
      <c r="I2098" t="str">
        <f>_xlfn.XLOOKUP(tbl_OrderProduct[[#This Row],[OrderID]],tbl_Order[OrderID],tbl_Order[CustomerID])</f>
        <v>CUST0881</v>
      </c>
    </row>
    <row r="2099" spans="1:9" x14ac:dyDescent="0.4">
      <c r="A2099" t="s">
        <v>1021</v>
      </c>
      <c r="B2099" t="s">
        <v>152</v>
      </c>
      <c r="C2099" t="str">
        <f>_xlfn.XLOOKUP(tbl_OrderProduct[[#This Row],[ProductID]],tbl_Product[ProductID],tbl_Product[Category])</f>
        <v>Party</v>
      </c>
      <c r="D2099">
        <v>1</v>
      </c>
      <c r="E2099" s="3">
        <f>_xlfn.XLOOKUP(tbl_OrderProduct[[#This Row],[ProductID]],tbl_Product[ProductID],tbl_Product[ListPrice])*tbl_OrderProduct[[#This Row],[Quantity]]</f>
        <v>59.95</v>
      </c>
      <c r="F2099">
        <f>_xlfn.XLOOKUP(tbl_OrderProduct[[#This Row],[OrderID]],tbl_Order[OrderID],tbl_Order[Order Year])</f>
        <v>2020</v>
      </c>
      <c r="G2099" t="str">
        <f>_xlfn.XLOOKUP(tbl_OrderProduct[[#This Row],[OrderID]],tbl_Order[OrderID],tbl_Order[Order Month Name])</f>
        <v>Dec</v>
      </c>
      <c r="H2099" t="str">
        <f>_xlfn.XLOOKUP(tbl_OrderProduct[[#This Row],[ProductID]],tbl_Product[ProductID],tbl_Product[ProductName])</f>
        <v>Formulate!</v>
      </c>
      <c r="I2099" t="str">
        <f>_xlfn.XLOOKUP(tbl_OrderProduct[[#This Row],[OrderID]],tbl_Order[OrderID],tbl_Order[CustomerID])</f>
        <v>CUST0670</v>
      </c>
    </row>
    <row r="2100" spans="1:9" x14ac:dyDescent="0.4">
      <c r="A2100" t="s">
        <v>1021</v>
      </c>
      <c r="B2100" t="s">
        <v>160</v>
      </c>
      <c r="C2100" t="str">
        <f>_xlfn.XLOOKUP(tbl_OrderProduct[[#This Row],[ProductID]],tbl_Product[ProductID],tbl_Product[Category])</f>
        <v>Co-op</v>
      </c>
      <c r="D2100">
        <v>1</v>
      </c>
      <c r="E2100" s="3">
        <f>_xlfn.XLOOKUP(tbl_OrderProduct[[#This Row],[ProductID]],tbl_Product[ProductID],tbl_Product[ListPrice])*tbl_OrderProduct[[#This Row],[Quantity]]</f>
        <v>38.49</v>
      </c>
      <c r="F2100">
        <f>_xlfn.XLOOKUP(tbl_OrderProduct[[#This Row],[OrderID]],tbl_Order[OrderID],tbl_Order[Order Year])</f>
        <v>2020</v>
      </c>
      <c r="G2100" t="str">
        <f>_xlfn.XLOOKUP(tbl_OrderProduct[[#This Row],[OrderID]],tbl_Order[OrderID],tbl_Order[Order Month Name])</f>
        <v>Dec</v>
      </c>
      <c r="H2100" t="str">
        <f>_xlfn.XLOOKUP(tbl_OrderProduct[[#This Row],[ProductID]],tbl_Product[ProductID],tbl_Product[ProductName])</f>
        <v>Forbidden Functions</v>
      </c>
      <c r="I2100" t="str">
        <f>_xlfn.XLOOKUP(tbl_OrderProduct[[#This Row],[OrderID]],tbl_Order[OrderID],tbl_Order[CustomerID])</f>
        <v>CUST0670</v>
      </c>
    </row>
    <row r="2101" spans="1:9" x14ac:dyDescent="0.4">
      <c r="A2101" t="s">
        <v>1021</v>
      </c>
      <c r="B2101" t="s">
        <v>159</v>
      </c>
      <c r="C2101" t="str">
        <f>_xlfn.XLOOKUP(tbl_OrderProduct[[#This Row],[ProductID]],tbl_Product[ProductID],tbl_Product[Category])</f>
        <v>Strategy</v>
      </c>
      <c r="D2101">
        <v>1</v>
      </c>
      <c r="E2101" s="3">
        <f>_xlfn.XLOOKUP(tbl_OrderProduct[[#This Row],[ProductID]],tbl_Product[ProductID],tbl_Product[ListPrice])*tbl_OrderProduct[[#This Row],[Quantity]]</f>
        <v>58</v>
      </c>
      <c r="F2101">
        <f>_xlfn.XLOOKUP(tbl_OrderProduct[[#This Row],[OrderID]],tbl_Order[OrderID],tbl_Order[Order Year])</f>
        <v>2020</v>
      </c>
      <c r="G2101" t="str">
        <f>_xlfn.XLOOKUP(tbl_OrderProduct[[#This Row],[OrderID]],tbl_Order[OrderID],tbl_Order[Order Month Name])</f>
        <v>Dec</v>
      </c>
      <c r="H2101" t="str">
        <f>_xlfn.XLOOKUP(tbl_OrderProduct[[#This Row],[ProductID]],tbl_Product[ProductID],tbl_Product[ProductName])</f>
        <v>Welcome To … The Dashboard</v>
      </c>
      <c r="I2101" t="str">
        <f>_xlfn.XLOOKUP(tbl_OrderProduct[[#This Row],[OrderID]],tbl_Order[OrderID],tbl_Order[CustomerID])</f>
        <v>CUST0670</v>
      </c>
    </row>
    <row r="2102" spans="1:9" x14ac:dyDescent="0.4">
      <c r="A2102" t="s">
        <v>1021</v>
      </c>
      <c r="B2102" t="s">
        <v>2</v>
      </c>
      <c r="C2102" t="str">
        <f>_xlfn.XLOOKUP(tbl_OrderProduct[[#This Row],[ProductID]],tbl_Product[ProductID],tbl_Product[Category])</f>
        <v>Strategy</v>
      </c>
      <c r="D2102">
        <v>1</v>
      </c>
      <c r="E2102" s="3">
        <f>_xlfn.XLOOKUP(tbl_OrderProduct[[#This Row],[ProductID]],tbl_Product[ProductID],tbl_Product[ListPrice])*tbl_OrderProduct[[#This Row],[Quantity]]</f>
        <v>12.95</v>
      </c>
      <c r="F2102">
        <f>_xlfn.XLOOKUP(tbl_OrderProduct[[#This Row],[OrderID]],tbl_Order[OrderID],tbl_Order[Order Year])</f>
        <v>2020</v>
      </c>
      <c r="G2102" t="str">
        <f>_xlfn.XLOOKUP(tbl_OrderProduct[[#This Row],[OrderID]],tbl_Order[OrderID],tbl_Order[Order Month Name])</f>
        <v>Dec</v>
      </c>
      <c r="H2102" t="str">
        <f>_xlfn.XLOOKUP(tbl_OrderProduct[[#This Row],[ProductID]],tbl_Product[ProductID],tbl_Product[ProductName])</f>
        <v>DAX Machina</v>
      </c>
      <c r="I2102" t="str">
        <f>_xlfn.XLOOKUP(tbl_OrderProduct[[#This Row],[OrderID]],tbl_Order[OrderID],tbl_Order[CustomerID])</f>
        <v>CUST0670</v>
      </c>
    </row>
    <row r="2103" spans="1:9" x14ac:dyDescent="0.4">
      <c r="A2103" t="s">
        <v>1022</v>
      </c>
      <c r="B2103" t="s">
        <v>9</v>
      </c>
      <c r="C2103" t="str">
        <f>_xlfn.XLOOKUP(tbl_OrderProduct[[#This Row],[ProductID]],tbl_Product[ProductID],tbl_Product[Category])</f>
        <v>Strategy</v>
      </c>
      <c r="D2103">
        <v>2</v>
      </c>
      <c r="E2103" s="3">
        <f>_xlfn.XLOOKUP(tbl_OrderProduct[[#This Row],[ProductID]],tbl_Product[ProductID],tbl_Product[ListPrice])*tbl_OrderProduct[[#This Row],[Quantity]]</f>
        <v>147.9</v>
      </c>
      <c r="F2103">
        <f>_xlfn.XLOOKUP(tbl_OrderProduct[[#This Row],[OrderID]],tbl_Order[OrderID],tbl_Order[Order Year])</f>
        <v>2020</v>
      </c>
      <c r="G2103" t="str">
        <f>_xlfn.XLOOKUP(tbl_OrderProduct[[#This Row],[OrderID]],tbl_Order[OrderID],tbl_Order[Order Month Name])</f>
        <v>Dec</v>
      </c>
      <c r="H2103" t="str">
        <f>_xlfn.XLOOKUP(tbl_OrderProduct[[#This Row],[ProductID]],tbl_Product[ProductID],tbl_Product[ProductName])</f>
        <v>Tiny Epic Formulas</v>
      </c>
      <c r="I2103" t="str">
        <f>_xlfn.XLOOKUP(tbl_OrderProduct[[#This Row],[OrderID]],tbl_Order[OrderID],tbl_Order[CustomerID])</f>
        <v>CUST0595</v>
      </c>
    </row>
    <row r="2104" spans="1:9" x14ac:dyDescent="0.4">
      <c r="A2104" t="s">
        <v>1022</v>
      </c>
      <c r="B2104" t="s">
        <v>132</v>
      </c>
      <c r="C2104" t="str">
        <f>_xlfn.XLOOKUP(tbl_OrderProduct[[#This Row],[ProductID]],tbl_Product[ProductID],tbl_Product[Category])</f>
        <v>Strategy</v>
      </c>
      <c r="D2104">
        <v>1</v>
      </c>
      <c r="E2104" s="3">
        <f>_xlfn.XLOOKUP(tbl_OrderProduct[[#This Row],[ProductID]],tbl_Product[ProductID],tbl_Product[ListPrice])*tbl_OrderProduct[[#This Row],[Quantity]]</f>
        <v>16.5</v>
      </c>
      <c r="F2104">
        <f>_xlfn.XLOOKUP(tbl_OrderProduct[[#This Row],[OrderID]],tbl_Order[OrderID],tbl_Order[Order Year])</f>
        <v>2020</v>
      </c>
      <c r="G2104" t="str">
        <f>_xlfn.XLOOKUP(tbl_OrderProduct[[#This Row],[OrderID]],tbl_Order[OrderID],tbl_Order[Order Month Name])</f>
        <v>Dec</v>
      </c>
      <c r="H2104" t="str">
        <f>_xlfn.XLOOKUP(tbl_OrderProduct[[#This Row],[ProductID]],tbl_Product[ProductID],tbl_Product[ProductName])</f>
        <v>Pax Excel</v>
      </c>
      <c r="I2104" t="str">
        <f>_xlfn.XLOOKUP(tbl_OrderProduct[[#This Row],[OrderID]],tbl_Order[OrderID],tbl_Order[CustomerID])</f>
        <v>CUST0595</v>
      </c>
    </row>
    <row r="2105" spans="1:9" x14ac:dyDescent="0.4">
      <c r="A2105" t="s">
        <v>1023</v>
      </c>
      <c r="B2105" t="s">
        <v>161</v>
      </c>
      <c r="C2105" t="str">
        <f>_xlfn.XLOOKUP(tbl_OrderProduct[[#This Row],[ProductID]],tbl_Product[ProductID],tbl_Product[Category])</f>
        <v>Strategy</v>
      </c>
      <c r="D2105">
        <v>2</v>
      </c>
      <c r="E2105" s="3">
        <f>_xlfn.XLOOKUP(tbl_OrderProduct[[#This Row],[ProductID]],tbl_Product[ProductID],tbl_Product[ListPrice])*tbl_OrderProduct[[#This Row],[Quantity]]</f>
        <v>111.9</v>
      </c>
      <c r="F2105">
        <f>_xlfn.XLOOKUP(tbl_OrderProduct[[#This Row],[OrderID]],tbl_Order[OrderID],tbl_Order[Order Year])</f>
        <v>2021</v>
      </c>
      <c r="G2105" t="str">
        <f>_xlfn.XLOOKUP(tbl_OrderProduct[[#This Row],[OrderID]],tbl_Order[OrderID],tbl_Order[Order Month Name])</f>
        <v>Jan</v>
      </c>
      <c r="H2105" t="str">
        <f>_xlfn.XLOOKUP(tbl_OrderProduct[[#This Row],[ProductID]],tbl_Product[ProductID],tbl_Product[ProductName])</f>
        <v>The Quacks of Quarterburg</v>
      </c>
      <c r="I2105" t="str">
        <f>_xlfn.XLOOKUP(tbl_OrderProduct[[#This Row],[OrderID]],tbl_Order[OrderID],tbl_Order[CustomerID])</f>
        <v>CUST0549</v>
      </c>
    </row>
    <row r="2106" spans="1:9" x14ac:dyDescent="0.4">
      <c r="A2106" t="s">
        <v>1023</v>
      </c>
      <c r="B2106" t="s">
        <v>132</v>
      </c>
      <c r="C2106" t="str">
        <f>_xlfn.XLOOKUP(tbl_OrderProduct[[#This Row],[ProductID]],tbl_Product[ProductID],tbl_Product[Category])</f>
        <v>Strategy</v>
      </c>
      <c r="D2106">
        <v>1</v>
      </c>
      <c r="E2106" s="3">
        <f>_xlfn.XLOOKUP(tbl_OrderProduct[[#This Row],[ProductID]],tbl_Product[ProductID],tbl_Product[ListPrice])*tbl_OrderProduct[[#This Row],[Quantity]]</f>
        <v>16.5</v>
      </c>
      <c r="F2106">
        <f>_xlfn.XLOOKUP(tbl_OrderProduct[[#This Row],[OrderID]],tbl_Order[OrderID],tbl_Order[Order Year])</f>
        <v>2021</v>
      </c>
      <c r="G2106" t="str">
        <f>_xlfn.XLOOKUP(tbl_OrderProduct[[#This Row],[OrderID]],tbl_Order[OrderID],tbl_Order[Order Month Name])</f>
        <v>Jan</v>
      </c>
      <c r="H2106" t="str">
        <f>_xlfn.XLOOKUP(tbl_OrderProduct[[#This Row],[ProductID]],tbl_Product[ProductID],tbl_Product[ProductName])</f>
        <v>Pax Excel</v>
      </c>
      <c r="I2106" t="str">
        <f>_xlfn.XLOOKUP(tbl_OrderProduct[[#This Row],[OrderID]],tbl_Order[OrderID],tbl_Order[CustomerID])</f>
        <v>CUST0549</v>
      </c>
    </row>
    <row r="2107" spans="1:9" x14ac:dyDescent="0.4">
      <c r="A2107" t="s">
        <v>1023</v>
      </c>
      <c r="B2107" t="s">
        <v>165</v>
      </c>
      <c r="C2107" t="str">
        <f>_xlfn.XLOOKUP(tbl_OrderProduct[[#This Row],[ProductID]],tbl_Product[ProductID],tbl_Product[Category])</f>
        <v>Party</v>
      </c>
      <c r="D2107">
        <v>1</v>
      </c>
      <c r="E2107" s="3">
        <f>_xlfn.XLOOKUP(tbl_OrderProduct[[#This Row],[ProductID]],tbl_Product[ProductID],tbl_Product[ListPrice])*tbl_OrderProduct[[#This Row],[Quantity]]</f>
        <v>26.49</v>
      </c>
      <c r="F2107">
        <f>_xlfn.XLOOKUP(tbl_OrderProduct[[#This Row],[OrderID]],tbl_Order[OrderID],tbl_Order[Order Year])</f>
        <v>2021</v>
      </c>
      <c r="G2107" t="str">
        <f>_xlfn.XLOOKUP(tbl_OrderProduct[[#This Row],[OrderID]],tbl_Order[OrderID],tbl_Order[Order Month Name])</f>
        <v>Jan</v>
      </c>
      <c r="H2107" t="str">
        <f>_xlfn.XLOOKUP(tbl_OrderProduct[[#This Row],[ProductID]],tbl_Product[ProductID],tbl_Product[ProductName])</f>
        <v>Dashboard Wavelength</v>
      </c>
      <c r="I2107" t="str">
        <f>_xlfn.XLOOKUP(tbl_OrderProduct[[#This Row],[OrderID]],tbl_Order[OrderID],tbl_Order[CustomerID])</f>
        <v>CUST0549</v>
      </c>
    </row>
    <row r="2108" spans="1:9" x14ac:dyDescent="0.4">
      <c r="A2108" t="s">
        <v>1023</v>
      </c>
      <c r="B2108" t="s">
        <v>138</v>
      </c>
      <c r="C2108" t="str">
        <f>_xlfn.XLOOKUP(tbl_OrderProduct[[#This Row],[ProductID]],tbl_Product[ProductID],tbl_Product[Category])</f>
        <v>Classic</v>
      </c>
      <c r="D2108">
        <v>2</v>
      </c>
      <c r="E2108" s="3">
        <f>_xlfn.XLOOKUP(tbl_OrderProduct[[#This Row],[ProductID]],tbl_Product[ProductID],tbl_Product[ListPrice])*tbl_OrderProduct[[#This Row],[Quantity]]</f>
        <v>124</v>
      </c>
      <c r="F2108">
        <f>_xlfn.XLOOKUP(tbl_OrderProduct[[#This Row],[OrderID]],tbl_Order[OrderID],tbl_Order[Order Year])</f>
        <v>2021</v>
      </c>
      <c r="G2108" t="str">
        <f>_xlfn.XLOOKUP(tbl_OrderProduct[[#This Row],[OrderID]],tbl_Order[OrderID],tbl_Order[Order Month Name])</f>
        <v>Jan</v>
      </c>
      <c r="H2108" t="str">
        <f>_xlfn.XLOOKUP(tbl_OrderProduct[[#This Row],[ProductID]],tbl_Product[ProductID],tbl_Product[ProductName])</f>
        <v>YahtSheets</v>
      </c>
      <c r="I2108" t="str">
        <f>_xlfn.XLOOKUP(tbl_OrderProduct[[#This Row],[OrderID]],tbl_Order[OrderID],tbl_Order[CustomerID])</f>
        <v>CUST0549</v>
      </c>
    </row>
    <row r="2109" spans="1:9" x14ac:dyDescent="0.4">
      <c r="A2109" t="s">
        <v>1024</v>
      </c>
      <c r="B2109" t="s">
        <v>9</v>
      </c>
      <c r="C2109" t="str">
        <f>_xlfn.XLOOKUP(tbl_OrderProduct[[#This Row],[ProductID]],tbl_Product[ProductID],tbl_Product[Category])</f>
        <v>Strategy</v>
      </c>
      <c r="D2109">
        <v>1</v>
      </c>
      <c r="E2109" s="3">
        <f>_xlfn.XLOOKUP(tbl_OrderProduct[[#This Row],[ProductID]],tbl_Product[ProductID],tbl_Product[ListPrice])*tbl_OrderProduct[[#This Row],[Quantity]]</f>
        <v>73.95</v>
      </c>
      <c r="F2109">
        <f>_xlfn.XLOOKUP(tbl_OrderProduct[[#This Row],[OrderID]],tbl_Order[OrderID],tbl_Order[Order Year])</f>
        <v>2021</v>
      </c>
      <c r="G2109" t="str">
        <f>_xlfn.XLOOKUP(tbl_OrderProduct[[#This Row],[OrderID]],tbl_Order[OrderID],tbl_Order[Order Month Name])</f>
        <v>Jan</v>
      </c>
      <c r="H2109" t="str">
        <f>_xlfn.XLOOKUP(tbl_OrderProduct[[#This Row],[ProductID]],tbl_Product[ProductID],tbl_Product[ProductName])</f>
        <v>Tiny Epic Formulas</v>
      </c>
      <c r="I2109" t="str">
        <f>_xlfn.XLOOKUP(tbl_OrderProduct[[#This Row],[OrderID]],tbl_Order[OrderID],tbl_Order[CustomerID])</f>
        <v>CUST0603</v>
      </c>
    </row>
    <row r="2110" spans="1:9" x14ac:dyDescent="0.4">
      <c r="A2110" t="s">
        <v>1025</v>
      </c>
      <c r="B2110" t="s">
        <v>138</v>
      </c>
      <c r="C2110" t="str">
        <f>_xlfn.XLOOKUP(tbl_OrderProduct[[#This Row],[ProductID]],tbl_Product[ProductID],tbl_Product[Category])</f>
        <v>Classic</v>
      </c>
      <c r="D2110">
        <v>2</v>
      </c>
      <c r="E2110" s="3">
        <f>_xlfn.XLOOKUP(tbl_OrderProduct[[#This Row],[ProductID]],tbl_Product[ProductID],tbl_Product[ListPrice])*tbl_OrderProduct[[#This Row],[Quantity]]</f>
        <v>124</v>
      </c>
      <c r="F2110">
        <f>_xlfn.XLOOKUP(tbl_OrderProduct[[#This Row],[OrderID]],tbl_Order[OrderID],tbl_Order[Order Year])</f>
        <v>2021</v>
      </c>
      <c r="G2110" t="str">
        <f>_xlfn.XLOOKUP(tbl_OrderProduct[[#This Row],[OrderID]],tbl_Order[OrderID],tbl_Order[Order Month Name])</f>
        <v>Jan</v>
      </c>
      <c r="H2110" t="str">
        <f>_xlfn.XLOOKUP(tbl_OrderProduct[[#This Row],[ProductID]],tbl_Product[ProductID],tbl_Product[ProductName])</f>
        <v>YahtSheets</v>
      </c>
      <c r="I2110" t="str">
        <f>_xlfn.XLOOKUP(tbl_OrderProduct[[#This Row],[OrderID]],tbl_Order[OrderID],tbl_Order[CustomerID])</f>
        <v>CUST1269</v>
      </c>
    </row>
    <row r="2111" spans="1:9" x14ac:dyDescent="0.4">
      <c r="A2111" t="s">
        <v>1025</v>
      </c>
      <c r="B2111" t="s">
        <v>135</v>
      </c>
      <c r="C2111" t="str">
        <f>_xlfn.XLOOKUP(tbl_OrderProduct[[#This Row],[ProductID]],tbl_Product[ProductID],tbl_Product[Category])</f>
        <v>Classic</v>
      </c>
      <c r="D2111">
        <v>1</v>
      </c>
      <c r="E2111" s="3">
        <f>_xlfn.XLOOKUP(tbl_OrderProduct[[#This Row],[ProductID]],tbl_Product[ProductID],tbl_Product[ListPrice])*tbl_OrderProduct[[#This Row],[Quantity]]</f>
        <v>16.989999999999998</v>
      </c>
      <c r="F2111">
        <f>_xlfn.XLOOKUP(tbl_OrderProduct[[#This Row],[OrderID]],tbl_Order[OrderID],tbl_Order[Order Year])</f>
        <v>2021</v>
      </c>
      <c r="G2111" t="str">
        <f>_xlfn.XLOOKUP(tbl_OrderProduct[[#This Row],[OrderID]],tbl_Order[OrderID],tbl_Order[Order Month Name])</f>
        <v>Jan</v>
      </c>
      <c r="H2111" t="str">
        <f>_xlfn.XLOOKUP(tbl_OrderProduct[[#This Row],[ProductID]],tbl_Product[ProductID],tbl_Product[ProductName])</f>
        <v>Monopoly: Pivot Table Edition</v>
      </c>
      <c r="I2111" t="str">
        <f>_xlfn.XLOOKUP(tbl_OrderProduct[[#This Row],[OrderID]],tbl_Order[OrderID],tbl_Order[CustomerID])</f>
        <v>CUST1269</v>
      </c>
    </row>
    <row r="2112" spans="1:9" x14ac:dyDescent="0.4">
      <c r="A2112" t="s">
        <v>1026</v>
      </c>
      <c r="B2112" t="s">
        <v>145</v>
      </c>
      <c r="C2112" t="str">
        <f>_xlfn.XLOOKUP(tbl_OrderProduct[[#This Row],[ProductID]],tbl_Product[ProductID],tbl_Product[Category])</f>
        <v>Adventure</v>
      </c>
      <c r="D2112">
        <v>1</v>
      </c>
      <c r="E2112" s="3">
        <f>_xlfn.XLOOKUP(tbl_OrderProduct[[#This Row],[ProductID]],tbl_Product[ProductID],tbl_Product[ListPrice])*tbl_OrderProduct[[#This Row],[Quantity]]</f>
        <v>40.5</v>
      </c>
      <c r="F2112">
        <f>_xlfn.XLOOKUP(tbl_OrderProduct[[#This Row],[OrderID]],tbl_Order[OrderID],tbl_Order[Order Year])</f>
        <v>2021</v>
      </c>
      <c r="G2112" t="str">
        <f>_xlfn.XLOOKUP(tbl_OrderProduct[[#This Row],[OrderID]],tbl_Order[OrderID],tbl_Order[Order Month Name])</f>
        <v>Jan</v>
      </c>
      <c r="H2112" t="str">
        <f>_xlfn.XLOOKUP(tbl_OrderProduct[[#This Row],[ProductID]],tbl_Product[ProductID],tbl_Product[ProductName])</f>
        <v>Audit Call of Cthulhu</v>
      </c>
      <c r="I2112" t="str">
        <f>_xlfn.XLOOKUP(tbl_OrderProduct[[#This Row],[OrderID]],tbl_Order[OrderID],tbl_Order[CustomerID])</f>
        <v>CUST1285</v>
      </c>
    </row>
    <row r="2113" spans="1:9" x14ac:dyDescent="0.4">
      <c r="A2113" t="s">
        <v>1027</v>
      </c>
      <c r="B2113" t="s">
        <v>158</v>
      </c>
      <c r="C2113" t="str">
        <f>_xlfn.XLOOKUP(tbl_OrderProduct[[#This Row],[ProductID]],tbl_Product[ProductID],tbl_Product[Category])</f>
        <v>Classic</v>
      </c>
      <c r="D2113">
        <v>1</v>
      </c>
      <c r="E2113" s="3">
        <f>_xlfn.XLOOKUP(tbl_OrderProduct[[#This Row],[ProductID]],tbl_Product[ProductID],tbl_Product[ListPrice])*tbl_OrderProduct[[#This Row],[Quantity]]</f>
        <v>45</v>
      </c>
      <c r="F2113">
        <f>_xlfn.XLOOKUP(tbl_OrderProduct[[#This Row],[OrderID]],tbl_Order[OrderID],tbl_Order[Order Year])</f>
        <v>2021</v>
      </c>
      <c r="G2113" t="str">
        <f>_xlfn.XLOOKUP(tbl_OrderProduct[[#This Row],[OrderID]],tbl_Order[OrderID],tbl_Order[Order Month Name])</f>
        <v>Jan</v>
      </c>
      <c r="H2113" t="str">
        <f>_xlfn.XLOOKUP(tbl_OrderProduct[[#This Row],[ProductID]],tbl_Product[ProductID],tbl_Product[ProductName])</f>
        <v>Carcassone: Financial Quarters</v>
      </c>
      <c r="I2113" t="str">
        <f>_xlfn.XLOOKUP(tbl_OrderProduct[[#This Row],[OrderID]],tbl_Order[OrderID],tbl_Order[CustomerID])</f>
        <v>CUST1189</v>
      </c>
    </row>
    <row r="2114" spans="1:9" x14ac:dyDescent="0.4">
      <c r="A2114" t="s">
        <v>1027</v>
      </c>
      <c r="B2114" t="s">
        <v>152</v>
      </c>
      <c r="C2114" t="str">
        <f>_xlfn.XLOOKUP(tbl_OrderProduct[[#This Row],[ProductID]],tbl_Product[ProductID],tbl_Product[Category])</f>
        <v>Party</v>
      </c>
      <c r="D2114">
        <v>1</v>
      </c>
      <c r="E2114" s="3">
        <f>_xlfn.XLOOKUP(tbl_OrderProduct[[#This Row],[ProductID]],tbl_Product[ProductID],tbl_Product[ListPrice])*tbl_OrderProduct[[#This Row],[Quantity]]</f>
        <v>59.95</v>
      </c>
      <c r="F2114">
        <f>_xlfn.XLOOKUP(tbl_OrderProduct[[#This Row],[OrderID]],tbl_Order[OrderID],tbl_Order[Order Year])</f>
        <v>2021</v>
      </c>
      <c r="G2114" t="str">
        <f>_xlfn.XLOOKUP(tbl_OrderProduct[[#This Row],[OrderID]],tbl_Order[OrderID],tbl_Order[Order Month Name])</f>
        <v>Jan</v>
      </c>
      <c r="H2114" t="str">
        <f>_xlfn.XLOOKUP(tbl_OrderProduct[[#This Row],[ProductID]],tbl_Product[ProductID],tbl_Product[ProductName])</f>
        <v>Formulate!</v>
      </c>
      <c r="I2114" t="str">
        <f>_xlfn.XLOOKUP(tbl_OrderProduct[[#This Row],[OrderID]],tbl_Order[OrderID],tbl_Order[CustomerID])</f>
        <v>CUST1189</v>
      </c>
    </row>
    <row r="2115" spans="1:9" x14ac:dyDescent="0.4">
      <c r="A2115" t="s">
        <v>1027</v>
      </c>
      <c r="B2115" t="s">
        <v>137</v>
      </c>
      <c r="C2115" t="str">
        <f>_xlfn.XLOOKUP(tbl_OrderProduct[[#This Row],[ProductID]],tbl_Product[ProductID],tbl_Product[Category])</f>
        <v>Classic</v>
      </c>
      <c r="D2115">
        <v>1</v>
      </c>
      <c r="E2115" s="3">
        <f>_xlfn.XLOOKUP(tbl_OrderProduct[[#This Row],[ProductID]],tbl_Product[ProductID],tbl_Product[ListPrice])*tbl_OrderProduct[[#This Row],[Quantity]]</f>
        <v>70.989999999999995</v>
      </c>
      <c r="F2115">
        <f>_xlfn.XLOOKUP(tbl_OrderProduct[[#This Row],[OrderID]],tbl_Order[OrderID],tbl_Order[Order Year])</f>
        <v>2021</v>
      </c>
      <c r="G2115" t="str">
        <f>_xlfn.XLOOKUP(tbl_OrderProduct[[#This Row],[OrderID]],tbl_Order[OrderID],tbl_Order[Order Month Name])</f>
        <v>Jan</v>
      </c>
      <c r="H2115" t="str">
        <f>_xlfn.XLOOKUP(tbl_OrderProduct[[#This Row],[ProductID]],tbl_Product[ProductID],tbl_Product[ProductName])</f>
        <v>Ticket to Ride: Financial Express</v>
      </c>
      <c r="I2115" t="str">
        <f>_xlfn.XLOOKUP(tbl_OrderProduct[[#This Row],[OrderID]],tbl_Order[OrderID],tbl_Order[CustomerID])</f>
        <v>CUST1189</v>
      </c>
    </row>
    <row r="2116" spans="1:9" x14ac:dyDescent="0.4">
      <c r="A2116" t="s">
        <v>1027</v>
      </c>
      <c r="B2116" t="s">
        <v>154</v>
      </c>
      <c r="C2116" t="str">
        <f>_xlfn.XLOOKUP(tbl_OrderProduct[[#This Row],[ProductID]],tbl_Product[ProductID],tbl_Product[Category])</f>
        <v>Strategy</v>
      </c>
      <c r="D2116">
        <v>1</v>
      </c>
      <c r="E2116" s="3">
        <f>_xlfn.XLOOKUP(tbl_OrderProduct[[#This Row],[ProductID]],tbl_Product[ProductID],tbl_Product[ListPrice])*tbl_OrderProduct[[#This Row],[Quantity]]</f>
        <v>31</v>
      </c>
      <c r="F2116">
        <f>_xlfn.XLOOKUP(tbl_OrderProduct[[#This Row],[OrderID]],tbl_Order[OrderID],tbl_Order[Order Year])</f>
        <v>2021</v>
      </c>
      <c r="G2116" t="str">
        <f>_xlfn.XLOOKUP(tbl_OrderProduct[[#This Row],[OrderID]],tbl_Order[OrderID],tbl_Order[Order Month Name])</f>
        <v>Jan</v>
      </c>
      <c r="H2116" t="str">
        <f>_xlfn.XLOOKUP(tbl_OrderProduct[[#This Row],[ProductID]],tbl_Product[ProductID],tbl_Product[ProductName])</f>
        <v>Roll for Regression</v>
      </c>
      <c r="I2116" t="str">
        <f>_xlfn.XLOOKUP(tbl_OrderProduct[[#This Row],[OrderID]],tbl_Order[OrderID],tbl_Order[CustomerID])</f>
        <v>CUST1189</v>
      </c>
    </row>
    <row r="2117" spans="1:9" x14ac:dyDescent="0.4">
      <c r="A2117" t="s">
        <v>1028</v>
      </c>
      <c r="B2117" t="s">
        <v>154</v>
      </c>
      <c r="C2117" t="str">
        <f>_xlfn.XLOOKUP(tbl_OrderProduct[[#This Row],[ProductID]],tbl_Product[ProductID],tbl_Product[Category])</f>
        <v>Strategy</v>
      </c>
      <c r="D2117">
        <v>2</v>
      </c>
      <c r="E2117" s="3">
        <f>_xlfn.XLOOKUP(tbl_OrderProduct[[#This Row],[ProductID]],tbl_Product[ProductID],tbl_Product[ListPrice])*tbl_OrderProduct[[#This Row],[Quantity]]</f>
        <v>62</v>
      </c>
      <c r="F2117">
        <f>_xlfn.XLOOKUP(tbl_OrderProduct[[#This Row],[OrderID]],tbl_Order[OrderID],tbl_Order[Order Year])</f>
        <v>2021</v>
      </c>
      <c r="G2117" t="str">
        <f>_xlfn.XLOOKUP(tbl_OrderProduct[[#This Row],[OrderID]],tbl_Order[OrderID],tbl_Order[Order Month Name])</f>
        <v>Jan</v>
      </c>
      <c r="H2117" t="str">
        <f>_xlfn.XLOOKUP(tbl_OrderProduct[[#This Row],[ProductID]],tbl_Product[ProductID],tbl_Product[ProductName])</f>
        <v>Roll for Regression</v>
      </c>
      <c r="I2117" t="str">
        <f>_xlfn.XLOOKUP(tbl_OrderProduct[[#This Row],[OrderID]],tbl_Order[OrderID],tbl_Order[CustomerID])</f>
        <v>CUST1086</v>
      </c>
    </row>
    <row r="2118" spans="1:9" x14ac:dyDescent="0.4">
      <c r="A2118" t="s">
        <v>1028</v>
      </c>
      <c r="B2118" t="s">
        <v>8</v>
      </c>
      <c r="C2118" t="str">
        <f>_xlfn.XLOOKUP(tbl_OrderProduct[[#This Row],[ProductID]],tbl_Product[ProductID],tbl_Product[Category])</f>
        <v>Adventure</v>
      </c>
      <c r="D2118">
        <v>1</v>
      </c>
      <c r="E2118" s="3">
        <f>_xlfn.XLOOKUP(tbl_OrderProduct[[#This Row],[ProductID]],tbl_Product[ProductID],tbl_Product[ListPrice])*tbl_OrderProduct[[#This Row],[Quantity]]</f>
        <v>54.5</v>
      </c>
      <c r="F2118">
        <f>_xlfn.XLOOKUP(tbl_OrderProduct[[#This Row],[OrderID]],tbl_Order[OrderID],tbl_Order[Order Year])</f>
        <v>2021</v>
      </c>
      <c r="G2118" t="str">
        <f>_xlfn.XLOOKUP(tbl_OrderProduct[[#This Row],[OrderID]],tbl_Order[OrderID],tbl_Order[Order Month Name])</f>
        <v>Jan</v>
      </c>
      <c r="H2118" t="str">
        <f>_xlfn.XLOOKUP(tbl_OrderProduct[[#This Row],[ProductID]],tbl_Product[ProductID],tbl_Product[ProductName])</f>
        <v>Spreadsheets &amp; Sidequests</v>
      </c>
      <c r="I2118" t="str">
        <f>_xlfn.XLOOKUP(tbl_OrderProduct[[#This Row],[OrderID]],tbl_Order[OrderID],tbl_Order[CustomerID])</f>
        <v>CUST1086</v>
      </c>
    </row>
    <row r="2119" spans="1:9" x14ac:dyDescent="0.4">
      <c r="A2119" t="s">
        <v>1028</v>
      </c>
      <c r="B2119" t="s">
        <v>6</v>
      </c>
      <c r="C2119" t="str">
        <f>_xlfn.XLOOKUP(tbl_OrderProduct[[#This Row],[ProductID]],tbl_Product[ProductID],tbl_Product[Category])</f>
        <v>Adventure</v>
      </c>
      <c r="D2119">
        <v>1</v>
      </c>
      <c r="E2119" s="3">
        <f>_xlfn.XLOOKUP(tbl_OrderProduct[[#This Row],[ProductID]],tbl_Product[ProductID],tbl_Product[ListPrice])*tbl_OrderProduct[[#This Row],[Quantity]]</f>
        <v>17</v>
      </c>
      <c r="F2119">
        <f>_xlfn.XLOOKUP(tbl_OrderProduct[[#This Row],[OrderID]],tbl_Order[OrderID],tbl_Order[Order Year])</f>
        <v>2021</v>
      </c>
      <c r="G2119" t="str">
        <f>_xlfn.XLOOKUP(tbl_OrderProduct[[#This Row],[OrderID]],tbl_Order[OrderID],tbl_Order[Order Month Name])</f>
        <v>Jan</v>
      </c>
      <c r="H2119" t="str">
        <f>_xlfn.XLOOKUP(tbl_OrderProduct[[#This Row],[ProductID]],tbl_Product[ProductID],tbl_Product[ProductName])</f>
        <v>Pivot &amp; Paper</v>
      </c>
      <c r="I2119" t="str">
        <f>_xlfn.XLOOKUP(tbl_OrderProduct[[#This Row],[OrderID]],tbl_Order[OrderID],tbl_Order[CustomerID])</f>
        <v>CUST1086</v>
      </c>
    </row>
    <row r="2120" spans="1:9" x14ac:dyDescent="0.4">
      <c r="A2120" t="s">
        <v>1028</v>
      </c>
      <c r="B2120" t="s">
        <v>153</v>
      </c>
      <c r="C2120" t="str">
        <f>_xlfn.XLOOKUP(tbl_OrderProduct[[#This Row],[ProductID]],tbl_Product[ProductID],tbl_Product[Category])</f>
        <v>Strategy</v>
      </c>
      <c r="D2120">
        <v>2</v>
      </c>
      <c r="E2120" s="3">
        <f>_xlfn.XLOOKUP(tbl_OrderProduct[[#This Row],[ProductID]],tbl_Product[ProductID],tbl_Product[ListPrice])*tbl_OrderProduct[[#This Row],[Quantity]]</f>
        <v>75.900000000000006</v>
      </c>
      <c r="F2120">
        <f>_xlfn.XLOOKUP(tbl_OrderProduct[[#This Row],[OrderID]],tbl_Order[OrderID],tbl_Order[Order Year])</f>
        <v>2021</v>
      </c>
      <c r="G2120" t="str">
        <f>_xlfn.XLOOKUP(tbl_OrderProduct[[#This Row],[OrderID]],tbl_Order[OrderID],tbl_Order[Order Month Name])</f>
        <v>Jan</v>
      </c>
      <c r="H2120" t="str">
        <f>_xlfn.XLOOKUP(tbl_OrderProduct[[#This Row],[ProductID]],tbl_Product[ProductID],tbl_Product[ProductName])</f>
        <v>Sheetstorm</v>
      </c>
      <c r="I2120" t="str">
        <f>_xlfn.XLOOKUP(tbl_OrderProduct[[#This Row],[OrderID]],tbl_Order[OrderID],tbl_Order[CustomerID])</f>
        <v>CUST1086</v>
      </c>
    </row>
    <row r="2121" spans="1:9" x14ac:dyDescent="0.4">
      <c r="A2121" t="s">
        <v>1029</v>
      </c>
      <c r="B2121" t="s">
        <v>8</v>
      </c>
      <c r="C2121" t="str">
        <f>_xlfn.XLOOKUP(tbl_OrderProduct[[#This Row],[ProductID]],tbl_Product[ProductID],tbl_Product[Category])</f>
        <v>Adventure</v>
      </c>
      <c r="D2121">
        <v>3</v>
      </c>
      <c r="E2121" s="3">
        <f>_xlfn.XLOOKUP(tbl_OrderProduct[[#This Row],[ProductID]],tbl_Product[ProductID],tbl_Product[ListPrice])*tbl_OrderProduct[[#This Row],[Quantity]]</f>
        <v>163.5</v>
      </c>
      <c r="F2121">
        <f>_xlfn.XLOOKUP(tbl_OrderProduct[[#This Row],[OrderID]],tbl_Order[OrderID],tbl_Order[Order Year])</f>
        <v>2021</v>
      </c>
      <c r="G2121" t="str">
        <f>_xlfn.XLOOKUP(tbl_OrderProduct[[#This Row],[OrderID]],tbl_Order[OrderID],tbl_Order[Order Month Name])</f>
        <v>Jan</v>
      </c>
      <c r="H2121" t="str">
        <f>_xlfn.XLOOKUP(tbl_OrderProduct[[#This Row],[ProductID]],tbl_Product[ProductID],tbl_Product[ProductName])</f>
        <v>Spreadsheets &amp; Sidequests</v>
      </c>
      <c r="I2121" t="str">
        <f>_xlfn.XLOOKUP(tbl_OrderProduct[[#This Row],[OrderID]],tbl_Order[OrderID],tbl_Order[CustomerID])</f>
        <v>CUST0733</v>
      </c>
    </row>
    <row r="2122" spans="1:9" x14ac:dyDescent="0.4">
      <c r="A2122" t="s">
        <v>1029</v>
      </c>
      <c r="B2122" t="s">
        <v>141</v>
      </c>
      <c r="C2122" t="str">
        <f>_xlfn.XLOOKUP(tbl_OrderProduct[[#This Row],[ProductID]],tbl_Product[ProductID],tbl_Product[Category])</f>
        <v>Strategy</v>
      </c>
      <c r="D2122">
        <v>1</v>
      </c>
      <c r="E2122" s="3">
        <f>_xlfn.XLOOKUP(tbl_OrderProduct[[#This Row],[ProductID]],tbl_Product[ProductID],tbl_Product[ListPrice])*tbl_OrderProduct[[#This Row],[Quantity]]</f>
        <v>24</v>
      </c>
      <c r="F2122">
        <f>_xlfn.XLOOKUP(tbl_OrderProduct[[#This Row],[OrderID]],tbl_Order[OrderID],tbl_Order[Order Year])</f>
        <v>2021</v>
      </c>
      <c r="G2122" t="str">
        <f>_xlfn.XLOOKUP(tbl_OrderProduct[[#This Row],[OrderID]],tbl_Order[OrderID],tbl_Order[Order Month Name])</f>
        <v>Jan</v>
      </c>
      <c r="H2122" t="str">
        <f>_xlfn.XLOOKUP(tbl_OrderProduct[[#This Row],[ProductID]],tbl_Product[ProductID],tbl_Product[ProductName])</f>
        <v>Wingspanalytics</v>
      </c>
      <c r="I2122" t="str">
        <f>_xlfn.XLOOKUP(tbl_OrderProduct[[#This Row],[OrderID]],tbl_Order[OrderID],tbl_Order[CustomerID])</f>
        <v>CUST0733</v>
      </c>
    </row>
    <row r="2123" spans="1:9" x14ac:dyDescent="0.4">
      <c r="A2123" t="s">
        <v>1030</v>
      </c>
      <c r="B2123" t="s">
        <v>3</v>
      </c>
      <c r="C2123" t="str">
        <f>_xlfn.XLOOKUP(tbl_OrderProduct[[#This Row],[ProductID]],tbl_Product[ProductID],tbl_Product[Category])</f>
        <v>Co-op</v>
      </c>
      <c r="D2123">
        <v>1</v>
      </c>
      <c r="E2123" s="3">
        <f>_xlfn.XLOOKUP(tbl_OrderProduct[[#This Row],[ProductID]],tbl_Product[ProductID],tbl_Product[ListPrice])*tbl_OrderProduct[[#This Row],[Quantity]]</f>
        <v>34.950000000000003</v>
      </c>
      <c r="F2123">
        <f>_xlfn.XLOOKUP(tbl_OrderProduct[[#This Row],[OrderID]],tbl_Order[OrderID],tbl_Order[Order Year])</f>
        <v>2021</v>
      </c>
      <c r="G2123" t="str">
        <f>_xlfn.XLOOKUP(tbl_OrderProduct[[#This Row],[OrderID]],tbl_Order[OrderID],tbl_Order[Order Month Name])</f>
        <v>Jan</v>
      </c>
      <c r="H2123" t="str">
        <f>_xlfn.XLOOKUP(tbl_OrderProduct[[#This Row],[ProductID]],tbl_Product[ProductID],tbl_Product[ProductName])</f>
        <v>Pivot Panic!</v>
      </c>
      <c r="I2123" t="str">
        <f>_xlfn.XLOOKUP(tbl_OrderProduct[[#This Row],[OrderID]],tbl_Order[OrderID],tbl_Order[CustomerID])</f>
        <v>CUST0311</v>
      </c>
    </row>
    <row r="2124" spans="1:9" x14ac:dyDescent="0.4">
      <c r="A2124" t="s">
        <v>1030</v>
      </c>
      <c r="B2124" t="s">
        <v>131</v>
      </c>
      <c r="C2124" t="str">
        <f>_xlfn.XLOOKUP(tbl_OrderProduct[[#This Row],[ProductID]],tbl_Product[ProductID],tbl_Product[Category])</f>
        <v>Strategy</v>
      </c>
      <c r="D2124">
        <v>1</v>
      </c>
      <c r="E2124" s="3">
        <f>_xlfn.XLOOKUP(tbl_OrderProduct[[#This Row],[ProductID]],tbl_Product[ProductID],tbl_Product[ListPrice])*tbl_OrderProduct[[#This Row],[Quantity]]</f>
        <v>49</v>
      </c>
      <c r="F2124">
        <f>_xlfn.XLOOKUP(tbl_OrderProduct[[#This Row],[OrderID]],tbl_Order[OrderID],tbl_Order[Order Year])</f>
        <v>2021</v>
      </c>
      <c r="G2124" t="str">
        <f>_xlfn.XLOOKUP(tbl_OrderProduct[[#This Row],[OrderID]],tbl_Order[OrderID],tbl_Order[Order Month Name])</f>
        <v>Jan</v>
      </c>
      <c r="H2124" t="str">
        <f>_xlfn.XLOOKUP(tbl_OrderProduct[[#This Row],[ProductID]],tbl_Product[ProductID],tbl_Product[ProductName])</f>
        <v>7 Chart Wonders</v>
      </c>
      <c r="I2124" t="str">
        <f>_xlfn.XLOOKUP(tbl_OrderProduct[[#This Row],[OrderID]],tbl_Order[OrderID],tbl_Order[CustomerID])</f>
        <v>CUST0311</v>
      </c>
    </row>
    <row r="2125" spans="1:9" x14ac:dyDescent="0.4">
      <c r="A2125" t="s">
        <v>1030</v>
      </c>
      <c r="B2125" t="s">
        <v>9</v>
      </c>
      <c r="C2125" t="str">
        <f>_xlfn.XLOOKUP(tbl_OrderProduct[[#This Row],[ProductID]],tbl_Product[ProductID],tbl_Product[Category])</f>
        <v>Strategy</v>
      </c>
      <c r="D2125">
        <v>1</v>
      </c>
      <c r="E2125" s="3">
        <f>_xlfn.XLOOKUP(tbl_OrderProduct[[#This Row],[ProductID]],tbl_Product[ProductID],tbl_Product[ListPrice])*tbl_OrderProduct[[#This Row],[Quantity]]</f>
        <v>73.95</v>
      </c>
      <c r="F2125">
        <f>_xlfn.XLOOKUP(tbl_OrderProduct[[#This Row],[OrderID]],tbl_Order[OrderID],tbl_Order[Order Year])</f>
        <v>2021</v>
      </c>
      <c r="G2125" t="str">
        <f>_xlfn.XLOOKUP(tbl_OrderProduct[[#This Row],[OrderID]],tbl_Order[OrderID],tbl_Order[Order Month Name])</f>
        <v>Jan</v>
      </c>
      <c r="H2125" t="str">
        <f>_xlfn.XLOOKUP(tbl_OrderProduct[[#This Row],[ProductID]],tbl_Product[ProductID],tbl_Product[ProductName])</f>
        <v>Tiny Epic Formulas</v>
      </c>
      <c r="I2125" t="str">
        <f>_xlfn.XLOOKUP(tbl_OrderProduct[[#This Row],[OrderID]],tbl_Order[OrderID],tbl_Order[CustomerID])</f>
        <v>CUST0311</v>
      </c>
    </row>
    <row r="2126" spans="1:9" x14ac:dyDescent="0.4">
      <c r="A2126" t="s">
        <v>1030</v>
      </c>
      <c r="B2126" t="s">
        <v>156</v>
      </c>
      <c r="C2126" t="str">
        <f>_xlfn.XLOOKUP(tbl_OrderProduct[[#This Row],[ProductID]],tbl_Product[ProductID],tbl_Product[Category])</f>
        <v>Strategy</v>
      </c>
      <c r="D2126">
        <v>1</v>
      </c>
      <c r="E2126" s="3">
        <f>_xlfn.XLOOKUP(tbl_OrderProduct[[#This Row],[ProductID]],tbl_Product[ProductID],tbl_Product[ListPrice])*tbl_OrderProduct[[#This Row],[Quantity]]</f>
        <v>40.99</v>
      </c>
      <c r="F2126">
        <f>_xlfn.XLOOKUP(tbl_OrderProduct[[#This Row],[OrderID]],tbl_Order[OrderID],tbl_Order[Order Year])</f>
        <v>2021</v>
      </c>
      <c r="G2126" t="str">
        <f>_xlfn.XLOOKUP(tbl_OrderProduct[[#This Row],[OrderID]],tbl_Order[OrderID],tbl_Order[Order Month Name])</f>
        <v>Jan</v>
      </c>
      <c r="H2126" t="str">
        <f>_xlfn.XLOOKUP(tbl_OrderProduct[[#This Row],[ProductID]],tbl_Product[ProductID],tbl_Product[ProductName])</f>
        <v>Cells of Caledonia</v>
      </c>
      <c r="I2126" t="str">
        <f>_xlfn.XLOOKUP(tbl_OrderProduct[[#This Row],[OrderID]],tbl_Order[OrderID],tbl_Order[CustomerID])</f>
        <v>CUST0311</v>
      </c>
    </row>
    <row r="2127" spans="1:9" x14ac:dyDescent="0.4">
      <c r="A2127" t="s">
        <v>1031</v>
      </c>
      <c r="B2127" t="s">
        <v>8</v>
      </c>
      <c r="C2127" t="str">
        <f>_xlfn.XLOOKUP(tbl_OrderProduct[[#This Row],[ProductID]],tbl_Product[ProductID],tbl_Product[Category])</f>
        <v>Adventure</v>
      </c>
      <c r="D2127">
        <v>1</v>
      </c>
      <c r="E2127" s="3">
        <f>_xlfn.XLOOKUP(tbl_OrderProduct[[#This Row],[ProductID]],tbl_Product[ProductID],tbl_Product[ListPrice])*tbl_OrderProduct[[#This Row],[Quantity]]</f>
        <v>54.5</v>
      </c>
      <c r="F2127">
        <f>_xlfn.XLOOKUP(tbl_OrderProduct[[#This Row],[OrderID]],tbl_Order[OrderID],tbl_Order[Order Year])</f>
        <v>2021</v>
      </c>
      <c r="G2127" t="str">
        <f>_xlfn.XLOOKUP(tbl_OrderProduct[[#This Row],[OrderID]],tbl_Order[OrderID],tbl_Order[Order Month Name])</f>
        <v>Jan</v>
      </c>
      <c r="H2127" t="str">
        <f>_xlfn.XLOOKUP(tbl_OrderProduct[[#This Row],[ProductID]],tbl_Product[ProductID],tbl_Product[ProductName])</f>
        <v>Spreadsheets &amp; Sidequests</v>
      </c>
      <c r="I2127" t="str">
        <f>_xlfn.XLOOKUP(tbl_OrderProduct[[#This Row],[OrderID]],tbl_Order[OrderID],tbl_Order[CustomerID])</f>
        <v>CUST0158</v>
      </c>
    </row>
    <row r="2128" spans="1:9" x14ac:dyDescent="0.4">
      <c r="A2128" t="s">
        <v>1031</v>
      </c>
      <c r="B2128" t="s">
        <v>2</v>
      </c>
      <c r="C2128" t="str">
        <f>_xlfn.XLOOKUP(tbl_OrderProduct[[#This Row],[ProductID]],tbl_Product[ProductID],tbl_Product[Category])</f>
        <v>Strategy</v>
      </c>
      <c r="D2128">
        <v>1</v>
      </c>
      <c r="E2128" s="3">
        <f>_xlfn.XLOOKUP(tbl_OrderProduct[[#This Row],[ProductID]],tbl_Product[ProductID],tbl_Product[ListPrice])*tbl_OrderProduct[[#This Row],[Quantity]]</f>
        <v>12.95</v>
      </c>
      <c r="F2128">
        <f>_xlfn.XLOOKUP(tbl_OrderProduct[[#This Row],[OrderID]],tbl_Order[OrderID],tbl_Order[Order Year])</f>
        <v>2021</v>
      </c>
      <c r="G2128" t="str">
        <f>_xlfn.XLOOKUP(tbl_OrderProduct[[#This Row],[OrderID]],tbl_Order[OrderID],tbl_Order[Order Month Name])</f>
        <v>Jan</v>
      </c>
      <c r="H2128" t="str">
        <f>_xlfn.XLOOKUP(tbl_OrderProduct[[#This Row],[ProductID]],tbl_Product[ProductID],tbl_Product[ProductName])</f>
        <v>DAX Machina</v>
      </c>
      <c r="I2128" t="str">
        <f>_xlfn.XLOOKUP(tbl_OrderProduct[[#This Row],[OrderID]],tbl_Order[OrderID],tbl_Order[CustomerID])</f>
        <v>CUST0158</v>
      </c>
    </row>
    <row r="2129" spans="1:9" x14ac:dyDescent="0.4">
      <c r="A2129" t="s">
        <v>1032</v>
      </c>
      <c r="B2129" t="s">
        <v>162</v>
      </c>
      <c r="C2129" t="str">
        <f>_xlfn.XLOOKUP(tbl_OrderProduct[[#This Row],[ProductID]],tbl_Product[ProductID],tbl_Product[Category])</f>
        <v>Strategy</v>
      </c>
      <c r="D2129">
        <v>1</v>
      </c>
      <c r="E2129" s="3">
        <f>_xlfn.XLOOKUP(tbl_OrderProduct[[#This Row],[ProductID]],tbl_Product[ProductID],tbl_Product[ListPrice])*tbl_OrderProduct[[#This Row],[Quantity]]</f>
        <v>17.5</v>
      </c>
      <c r="F2129">
        <f>_xlfn.XLOOKUP(tbl_OrderProduct[[#This Row],[OrderID]],tbl_Order[OrderID],tbl_Order[Order Year])</f>
        <v>2021</v>
      </c>
      <c r="G2129" t="str">
        <f>_xlfn.XLOOKUP(tbl_OrderProduct[[#This Row],[OrderID]],tbl_Order[OrderID],tbl_Order[Order Month Name])</f>
        <v>Jan</v>
      </c>
      <c r="H2129" t="str">
        <f>_xlfn.XLOOKUP(tbl_OrderProduct[[#This Row],[ProductID]],tbl_Product[ProductID],tbl_Product[ProductName])</f>
        <v>Spreadsheet Legacy</v>
      </c>
      <c r="I2129" t="str">
        <f>_xlfn.XLOOKUP(tbl_OrderProduct[[#This Row],[OrderID]],tbl_Order[OrderID],tbl_Order[CustomerID])</f>
        <v>CUST0285</v>
      </c>
    </row>
    <row r="2130" spans="1:9" x14ac:dyDescent="0.4">
      <c r="A2130" t="s">
        <v>1032</v>
      </c>
      <c r="B2130" t="s">
        <v>139</v>
      </c>
      <c r="C2130" t="str">
        <f>_xlfn.XLOOKUP(tbl_OrderProduct[[#This Row],[ProductID]],tbl_Product[ProductID],tbl_Product[Category])</f>
        <v>Strategy</v>
      </c>
      <c r="D2130">
        <v>1</v>
      </c>
      <c r="E2130" s="3">
        <f>_xlfn.XLOOKUP(tbl_OrderProduct[[#This Row],[ProductID]],tbl_Product[ProductID],tbl_Product[ListPrice])*tbl_OrderProduct[[#This Row],[Quantity]]</f>
        <v>54.99</v>
      </c>
      <c r="F2130">
        <f>_xlfn.XLOOKUP(tbl_OrderProduct[[#This Row],[OrderID]],tbl_Order[OrderID],tbl_Order[Order Year])</f>
        <v>2021</v>
      </c>
      <c r="G2130" t="str">
        <f>_xlfn.XLOOKUP(tbl_OrderProduct[[#This Row],[OrderID]],tbl_Order[OrderID],tbl_Order[Order Month Name])</f>
        <v>Jan</v>
      </c>
      <c r="H2130" t="str">
        <f>_xlfn.XLOOKUP(tbl_OrderProduct[[#This Row],[ProductID]],tbl_Product[ProductID],tbl_Product[ProductName])</f>
        <v>Azul: Pie Chart Edition</v>
      </c>
      <c r="I2130" t="str">
        <f>_xlfn.XLOOKUP(tbl_OrderProduct[[#This Row],[OrderID]],tbl_Order[OrderID],tbl_Order[CustomerID])</f>
        <v>CUST0285</v>
      </c>
    </row>
    <row r="2131" spans="1:9" x14ac:dyDescent="0.4">
      <c r="A2131" t="s">
        <v>1033</v>
      </c>
      <c r="B2131" t="s">
        <v>135</v>
      </c>
      <c r="C2131" t="str">
        <f>_xlfn.XLOOKUP(tbl_OrderProduct[[#This Row],[ProductID]],tbl_Product[ProductID],tbl_Product[Category])</f>
        <v>Classic</v>
      </c>
      <c r="D2131">
        <v>1</v>
      </c>
      <c r="E2131" s="3">
        <f>_xlfn.XLOOKUP(tbl_OrderProduct[[#This Row],[ProductID]],tbl_Product[ProductID],tbl_Product[ListPrice])*tbl_OrderProduct[[#This Row],[Quantity]]</f>
        <v>16.989999999999998</v>
      </c>
      <c r="F2131">
        <f>_xlfn.XLOOKUP(tbl_OrderProduct[[#This Row],[OrderID]],tbl_Order[OrderID],tbl_Order[Order Year])</f>
        <v>2021</v>
      </c>
      <c r="G2131" t="str">
        <f>_xlfn.XLOOKUP(tbl_OrderProduct[[#This Row],[OrderID]],tbl_Order[OrderID],tbl_Order[Order Month Name])</f>
        <v>Jan</v>
      </c>
      <c r="H2131" t="str">
        <f>_xlfn.XLOOKUP(tbl_OrderProduct[[#This Row],[ProductID]],tbl_Product[ProductID],tbl_Product[ProductName])</f>
        <v>Monopoly: Pivot Table Edition</v>
      </c>
      <c r="I2131" t="str">
        <f>_xlfn.XLOOKUP(tbl_OrderProduct[[#This Row],[OrderID]],tbl_Order[OrderID],tbl_Order[CustomerID])</f>
        <v>CUST0186</v>
      </c>
    </row>
    <row r="2132" spans="1:9" x14ac:dyDescent="0.4">
      <c r="A2132" t="s">
        <v>1033</v>
      </c>
      <c r="B2132" t="s">
        <v>7</v>
      </c>
      <c r="C2132" t="str">
        <f>_xlfn.XLOOKUP(tbl_OrderProduct[[#This Row],[ProductID]],tbl_Product[ProductID],tbl_Product[Category])</f>
        <v>Strategy</v>
      </c>
      <c r="D2132">
        <v>1</v>
      </c>
      <c r="E2132" s="3">
        <f>_xlfn.XLOOKUP(tbl_OrderProduct[[#This Row],[ProductID]],tbl_Product[ProductID],tbl_Product[ListPrice])*tbl_OrderProduct[[#This Row],[Quantity]]</f>
        <v>53</v>
      </c>
      <c r="F2132">
        <f>_xlfn.XLOOKUP(tbl_OrderProduct[[#This Row],[OrderID]],tbl_Order[OrderID],tbl_Order[Order Year])</f>
        <v>2021</v>
      </c>
      <c r="G2132" t="str">
        <f>_xlfn.XLOOKUP(tbl_OrderProduct[[#This Row],[OrderID]],tbl_Order[OrderID],tbl_Order[Order Month Name])</f>
        <v>Jan</v>
      </c>
      <c r="H2132" t="str">
        <f>_xlfn.XLOOKUP(tbl_OrderProduct[[#This Row],[ProductID]],tbl_Product[ProductID],tbl_Product[ProductName])</f>
        <v>Evercell</v>
      </c>
      <c r="I2132" t="str">
        <f>_xlfn.XLOOKUP(tbl_OrderProduct[[#This Row],[OrderID]],tbl_Order[OrderID],tbl_Order[CustomerID])</f>
        <v>CUST0186</v>
      </c>
    </row>
    <row r="2133" spans="1:9" x14ac:dyDescent="0.4">
      <c r="A2133" t="s">
        <v>1033</v>
      </c>
      <c r="B2133" t="s">
        <v>159</v>
      </c>
      <c r="C2133" t="str">
        <f>_xlfn.XLOOKUP(tbl_OrderProduct[[#This Row],[ProductID]],tbl_Product[ProductID],tbl_Product[Category])</f>
        <v>Strategy</v>
      </c>
      <c r="D2133">
        <v>1</v>
      </c>
      <c r="E2133" s="3">
        <f>_xlfn.XLOOKUP(tbl_OrderProduct[[#This Row],[ProductID]],tbl_Product[ProductID],tbl_Product[ListPrice])*tbl_OrderProduct[[#This Row],[Quantity]]</f>
        <v>58</v>
      </c>
      <c r="F2133">
        <f>_xlfn.XLOOKUP(tbl_OrderProduct[[#This Row],[OrderID]],tbl_Order[OrderID],tbl_Order[Order Year])</f>
        <v>2021</v>
      </c>
      <c r="G2133" t="str">
        <f>_xlfn.XLOOKUP(tbl_OrderProduct[[#This Row],[OrderID]],tbl_Order[OrderID],tbl_Order[Order Month Name])</f>
        <v>Jan</v>
      </c>
      <c r="H2133" t="str">
        <f>_xlfn.XLOOKUP(tbl_OrderProduct[[#This Row],[ProductID]],tbl_Product[ProductID],tbl_Product[ProductName])</f>
        <v>Welcome To … The Dashboard</v>
      </c>
      <c r="I2133" t="str">
        <f>_xlfn.XLOOKUP(tbl_OrderProduct[[#This Row],[OrderID]],tbl_Order[OrderID],tbl_Order[CustomerID])</f>
        <v>CUST0186</v>
      </c>
    </row>
    <row r="2134" spans="1:9" x14ac:dyDescent="0.4">
      <c r="A2134" t="s">
        <v>1033</v>
      </c>
      <c r="B2134" t="s">
        <v>154</v>
      </c>
      <c r="C2134" t="str">
        <f>_xlfn.XLOOKUP(tbl_OrderProduct[[#This Row],[ProductID]],tbl_Product[ProductID],tbl_Product[Category])</f>
        <v>Strategy</v>
      </c>
      <c r="D2134">
        <v>3</v>
      </c>
      <c r="E2134" s="3">
        <f>_xlfn.XLOOKUP(tbl_OrderProduct[[#This Row],[ProductID]],tbl_Product[ProductID],tbl_Product[ListPrice])*tbl_OrderProduct[[#This Row],[Quantity]]</f>
        <v>93</v>
      </c>
      <c r="F2134">
        <f>_xlfn.XLOOKUP(tbl_OrderProduct[[#This Row],[OrderID]],tbl_Order[OrderID],tbl_Order[Order Year])</f>
        <v>2021</v>
      </c>
      <c r="G2134" t="str">
        <f>_xlfn.XLOOKUP(tbl_OrderProduct[[#This Row],[OrderID]],tbl_Order[OrderID],tbl_Order[Order Month Name])</f>
        <v>Jan</v>
      </c>
      <c r="H2134" t="str">
        <f>_xlfn.XLOOKUP(tbl_OrderProduct[[#This Row],[ProductID]],tbl_Product[ProductID],tbl_Product[ProductName])</f>
        <v>Roll for Regression</v>
      </c>
      <c r="I2134" t="str">
        <f>_xlfn.XLOOKUP(tbl_OrderProduct[[#This Row],[OrderID]],tbl_Order[OrderID],tbl_Order[CustomerID])</f>
        <v>CUST0186</v>
      </c>
    </row>
    <row r="2135" spans="1:9" x14ac:dyDescent="0.4">
      <c r="A2135" t="s">
        <v>1034</v>
      </c>
      <c r="B2135" t="s">
        <v>137</v>
      </c>
      <c r="C2135" t="str">
        <f>_xlfn.XLOOKUP(tbl_OrderProduct[[#This Row],[ProductID]],tbl_Product[ProductID],tbl_Product[Category])</f>
        <v>Classic</v>
      </c>
      <c r="D2135">
        <v>2</v>
      </c>
      <c r="E2135" s="3">
        <f>_xlfn.XLOOKUP(tbl_OrderProduct[[#This Row],[ProductID]],tbl_Product[ProductID],tbl_Product[ListPrice])*tbl_OrderProduct[[#This Row],[Quantity]]</f>
        <v>141.97999999999999</v>
      </c>
      <c r="F2135">
        <f>_xlfn.XLOOKUP(tbl_OrderProduct[[#This Row],[OrderID]],tbl_Order[OrderID],tbl_Order[Order Year])</f>
        <v>2021</v>
      </c>
      <c r="G2135" t="str">
        <f>_xlfn.XLOOKUP(tbl_OrderProduct[[#This Row],[OrderID]],tbl_Order[OrderID],tbl_Order[Order Month Name])</f>
        <v>Jan</v>
      </c>
      <c r="H2135" t="str">
        <f>_xlfn.XLOOKUP(tbl_OrderProduct[[#This Row],[ProductID]],tbl_Product[ProductID],tbl_Product[ProductName])</f>
        <v>Ticket to Ride: Financial Express</v>
      </c>
      <c r="I2135" t="str">
        <f>_xlfn.XLOOKUP(tbl_OrderProduct[[#This Row],[OrderID]],tbl_Order[OrderID],tbl_Order[CustomerID])</f>
        <v>CUST0289</v>
      </c>
    </row>
    <row r="2136" spans="1:9" x14ac:dyDescent="0.4">
      <c r="A2136" t="s">
        <v>1034</v>
      </c>
      <c r="B2136" t="s">
        <v>133</v>
      </c>
      <c r="C2136" t="str">
        <f>_xlfn.XLOOKUP(tbl_OrderProduct[[#This Row],[ProductID]],tbl_Product[ProductID],tbl_Product[Category])</f>
        <v>Adventure</v>
      </c>
      <c r="D2136">
        <v>1</v>
      </c>
      <c r="E2136" s="3">
        <f>_xlfn.XLOOKUP(tbl_OrderProduct[[#This Row],[ProductID]],tbl_Product[ProductID],tbl_Product[ListPrice])*tbl_OrderProduct[[#This Row],[Quantity]]</f>
        <v>23.95</v>
      </c>
      <c r="F2136">
        <f>_xlfn.XLOOKUP(tbl_OrderProduct[[#This Row],[OrderID]],tbl_Order[OrderID],tbl_Order[Order Year])</f>
        <v>2021</v>
      </c>
      <c r="G2136" t="str">
        <f>_xlfn.XLOOKUP(tbl_OrderProduct[[#This Row],[OrderID]],tbl_Order[OrderID],tbl_Order[Order Month Name])</f>
        <v>Jan</v>
      </c>
      <c r="H2136" t="str">
        <f>_xlfn.XLOOKUP(tbl_OrderProduct[[#This Row],[ProductID]],tbl_Product[ProductID],tbl_Product[ProductName])</f>
        <v>DataCraft: Fields &amp; Measures</v>
      </c>
      <c r="I2136" t="str">
        <f>_xlfn.XLOOKUP(tbl_OrderProduct[[#This Row],[OrderID]],tbl_Order[OrderID],tbl_Order[CustomerID])</f>
        <v>CUST0289</v>
      </c>
    </row>
    <row r="2137" spans="1:9" x14ac:dyDescent="0.4">
      <c r="A2137" t="s">
        <v>1034</v>
      </c>
      <c r="B2137" t="s">
        <v>146</v>
      </c>
      <c r="C2137" t="str">
        <f>_xlfn.XLOOKUP(tbl_OrderProduct[[#This Row],[ProductID]],tbl_Product[ProductID],tbl_Product[Category])</f>
        <v>Strategy</v>
      </c>
      <c r="D2137">
        <v>1</v>
      </c>
      <c r="E2137" s="3">
        <f>_xlfn.XLOOKUP(tbl_OrderProduct[[#This Row],[ProductID]],tbl_Product[ProductID],tbl_Product[ListPrice])*tbl_OrderProduct[[#This Row],[Quantity]]</f>
        <v>49.49</v>
      </c>
      <c r="F2137">
        <f>_xlfn.XLOOKUP(tbl_OrderProduct[[#This Row],[OrderID]],tbl_Order[OrderID],tbl_Order[Order Year])</f>
        <v>2021</v>
      </c>
      <c r="G2137" t="str">
        <f>_xlfn.XLOOKUP(tbl_OrderProduct[[#This Row],[OrderID]],tbl_Order[OrderID],tbl_Order[Order Month Name])</f>
        <v>Jan</v>
      </c>
      <c r="H2137" t="str">
        <f>_xlfn.XLOOKUP(tbl_OrderProduct[[#This Row],[ProductID]],tbl_Product[ProductID],tbl_Product[ProductName])</f>
        <v>Terraforming Tableau</v>
      </c>
      <c r="I2137" t="str">
        <f>_xlfn.XLOOKUP(tbl_OrderProduct[[#This Row],[OrderID]],tbl_Order[OrderID],tbl_Order[CustomerID])</f>
        <v>CUST0289</v>
      </c>
    </row>
    <row r="2138" spans="1:9" x14ac:dyDescent="0.4">
      <c r="A2138" t="s">
        <v>1034</v>
      </c>
      <c r="B2138" t="s">
        <v>136</v>
      </c>
      <c r="C2138" t="str">
        <f>_xlfn.XLOOKUP(tbl_OrderProduct[[#This Row],[ProductID]],tbl_Product[ProductID],tbl_Product[Category])</f>
        <v>Party</v>
      </c>
      <c r="D2138">
        <v>1</v>
      </c>
      <c r="E2138" s="3">
        <f>_xlfn.XLOOKUP(tbl_OrderProduct[[#This Row],[ProductID]],tbl_Product[ProductID],tbl_Product[ListPrice])*tbl_OrderProduct[[#This Row],[Quantity]]</f>
        <v>33</v>
      </c>
      <c r="F2138">
        <f>_xlfn.XLOOKUP(tbl_OrderProduct[[#This Row],[OrderID]],tbl_Order[OrderID],tbl_Order[Order Year])</f>
        <v>2021</v>
      </c>
      <c r="G2138" t="str">
        <f>_xlfn.XLOOKUP(tbl_OrderProduct[[#This Row],[OrderID]],tbl_Order[OrderID],tbl_Order[Order Month Name])</f>
        <v>Jan</v>
      </c>
      <c r="H2138" t="str">
        <f>_xlfn.XLOOKUP(tbl_OrderProduct[[#This Row],[ProductID]],tbl_Product[ProductID],tbl_Product[ProductName])</f>
        <v>Don't Split the Data</v>
      </c>
      <c r="I2138" t="str">
        <f>_xlfn.XLOOKUP(tbl_OrderProduct[[#This Row],[OrderID]],tbl_Order[OrderID],tbl_Order[CustomerID])</f>
        <v>CUST0289</v>
      </c>
    </row>
    <row r="2139" spans="1:9" x14ac:dyDescent="0.4">
      <c r="A2139" t="s">
        <v>1035</v>
      </c>
      <c r="B2139" t="s">
        <v>158</v>
      </c>
      <c r="C2139" t="str">
        <f>_xlfn.XLOOKUP(tbl_OrderProduct[[#This Row],[ProductID]],tbl_Product[ProductID],tbl_Product[Category])</f>
        <v>Classic</v>
      </c>
      <c r="D2139">
        <v>3</v>
      </c>
      <c r="E2139" s="3">
        <f>_xlfn.XLOOKUP(tbl_OrderProduct[[#This Row],[ProductID]],tbl_Product[ProductID],tbl_Product[ListPrice])*tbl_OrderProduct[[#This Row],[Quantity]]</f>
        <v>135</v>
      </c>
      <c r="F2139">
        <f>_xlfn.XLOOKUP(tbl_OrderProduct[[#This Row],[OrderID]],tbl_Order[OrderID],tbl_Order[Order Year])</f>
        <v>2021</v>
      </c>
      <c r="G2139" t="str">
        <f>_xlfn.XLOOKUP(tbl_OrderProduct[[#This Row],[OrderID]],tbl_Order[OrderID],tbl_Order[Order Month Name])</f>
        <v>Jan</v>
      </c>
      <c r="H2139" t="str">
        <f>_xlfn.XLOOKUP(tbl_OrderProduct[[#This Row],[ProductID]],tbl_Product[ProductID],tbl_Product[ProductName])</f>
        <v>Carcassone: Financial Quarters</v>
      </c>
      <c r="I2139" t="str">
        <f>_xlfn.XLOOKUP(tbl_OrderProduct[[#This Row],[OrderID]],tbl_Order[OrderID],tbl_Order[CustomerID])</f>
        <v>CUST0132</v>
      </c>
    </row>
    <row r="2140" spans="1:9" x14ac:dyDescent="0.4">
      <c r="A2140" t="s">
        <v>1035</v>
      </c>
      <c r="B2140" t="s">
        <v>133</v>
      </c>
      <c r="C2140" t="str">
        <f>_xlfn.XLOOKUP(tbl_OrderProduct[[#This Row],[ProductID]],tbl_Product[ProductID],tbl_Product[Category])</f>
        <v>Adventure</v>
      </c>
      <c r="D2140">
        <v>2</v>
      </c>
      <c r="E2140" s="3">
        <f>_xlfn.XLOOKUP(tbl_OrderProduct[[#This Row],[ProductID]],tbl_Product[ProductID],tbl_Product[ListPrice])*tbl_OrderProduct[[#This Row],[Quantity]]</f>
        <v>47.9</v>
      </c>
      <c r="F2140">
        <f>_xlfn.XLOOKUP(tbl_OrderProduct[[#This Row],[OrderID]],tbl_Order[OrderID],tbl_Order[Order Year])</f>
        <v>2021</v>
      </c>
      <c r="G2140" t="str">
        <f>_xlfn.XLOOKUP(tbl_OrderProduct[[#This Row],[OrderID]],tbl_Order[OrderID],tbl_Order[Order Month Name])</f>
        <v>Jan</v>
      </c>
      <c r="H2140" t="str">
        <f>_xlfn.XLOOKUP(tbl_OrderProduct[[#This Row],[ProductID]],tbl_Product[ProductID],tbl_Product[ProductName])</f>
        <v>DataCraft: Fields &amp; Measures</v>
      </c>
      <c r="I2140" t="str">
        <f>_xlfn.XLOOKUP(tbl_OrderProduct[[#This Row],[OrderID]],tbl_Order[OrderID],tbl_Order[CustomerID])</f>
        <v>CUST0132</v>
      </c>
    </row>
    <row r="2141" spans="1:9" x14ac:dyDescent="0.4">
      <c r="A2141" t="s">
        <v>1035</v>
      </c>
      <c r="B2141" t="s">
        <v>138</v>
      </c>
      <c r="C2141" t="str">
        <f>_xlfn.XLOOKUP(tbl_OrderProduct[[#This Row],[ProductID]],tbl_Product[ProductID],tbl_Product[Category])</f>
        <v>Classic</v>
      </c>
      <c r="D2141">
        <v>2</v>
      </c>
      <c r="E2141" s="3">
        <f>_xlfn.XLOOKUP(tbl_OrderProduct[[#This Row],[ProductID]],tbl_Product[ProductID],tbl_Product[ListPrice])*tbl_OrderProduct[[#This Row],[Quantity]]</f>
        <v>124</v>
      </c>
      <c r="F2141">
        <f>_xlfn.XLOOKUP(tbl_OrderProduct[[#This Row],[OrderID]],tbl_Order[OrderID],tbl_Order[Order Year])</f>
        <v>2021</v>
      </c>
      <c r="G2141" t="str">
        <f>_xlfn.XLOOKUP(tbl_OrderProduct[[#This Row],[OrderID]],tbl_Order[OrderID],tbl_Order[Order Month Name])</f>
        <v>Jan</v>
      </c>
      <c r="H2141" t="str">
        <f>_xlfn.XLOOKUP(tbl_OrderProduct[[#This Row],[ProductID]],tbl_Product[ProductID],tbl_Product[ProductName])</f>
        <v>YahtSheets</v>
      </c>
      <c r="I2141" t="str">
        <f>_xlfn.XLOOKUP(tbl_OrderProduct[[#This Row],[OrderID]],tbl_Order[OrderID],tbl_Order[CustomerID])</f>
        <v>CUST0132</v>
      </c>
    </row>
    <row r="2142" spans="1:9" x14ac:dyDescent="0.4">
      <c r="A2142" t="s">
        <v>1035</v>
      </c>
      <c r="B2142" t="s">
        <v>130</v>
      </c>
      <c r="C2142" t="str">
        <f>_xlfn.XLOOKUP(tbl_OrderProduct[[#This Row],[ProductID]],tbl_Product[ProductID],tbl_Product[Category])</f>
        <v>Strategy</v>
      </c>
      <c r="D2142">
        <v>1</v>
      </c>
      <c r="E2142" s="3">
        <f>_xlfn.XLOOKUP(tbl_OrderProduct[[#This Row],[ProductID]],tbl_Product[ProductID],tbl_Product[ListPrice])*tbl_OrderProduct[[#This Row],[Quantity]]</f>
        <v>15.5</v>
      </c>
      <c r="F2142">
        <f>_xlfn.XLOOKUP(tbl_OrderProduct[[#This Row],[OrderID]],tbl_Order[OrderID],tbl_Order[Order Year])</f>
        <v>2021</v>
      </c>
      <c r="G2142" t="str">
        <f>_xlfn.XLOOKUP(tbl_OrderProduct[[#This Row],[OrderID]],tbl_Order[OrderID],tbl_Order[Order Month Name])</f>
        <v>Jan</v>
      </c>
      <c r="H2142" t="str">
        <f>_xlfn.XLOOKUP(tbl_OrderProduct[[#This Row],[ProductID]],tbl_Product[ProductID],tbl_Product[ProductName])</f>
        <v>Brass: Budget</v>
      </c>
      <c r="I2142" t="str">
        <f>_xlfn.XLOOKUP(tbl_OrderProduct[[#This Row],[OrderID]],tbl_Order[OrderID],tbl_Order[CustomerID])</f>
        <v>CUST0132</v>
      </c>
    </row>
    <row r="2143" spans="1:9" x14ac:dyDescent="0.4">
      <c r="A2143" t="s">
        <v>1035</v>
      </c>
      <c r="B2143" t="s">
        <v>157</v>
      </c>
      <c r="C2143" t="str">
        <f>_xlfn.XLOOKUP(tbl_OrderProduct[[#This Row],[ProductID]],tbl_Product[ProductID],tbl_Product[Category])</f>
        <v>Strategy</v>
      </c>
      <c r="D2143">
        <v>2</v>
      </c>
      <c r="E2143" s="3">
        <f>_xlfn.XLOOKUP(tbl_OrderProduct[[#This Row],[ProductID]],tbl_Product[ProductID],tbl_Product[ListPrice])*tbl_OrderProduct[[#This Row],[Quantity]]</f>
        <v>94</v>
      </c>
      <c r="F2143">
        <f>_xlfn.XLOOKUP(tbl_OrderProduct[[#This Row],[OrderID]],tbl_Order[OrderID],tbl_Order[Order Year])</f>
        <v>2021</v>
      </c>
      <c r="G2143" t="str">
        <f>_xlfn.XLOOKUP(tbl_OrderProduct[[#This Row],[OrderID]],tbl_Order[OrderID],tbl_Order[Order Month Name])</f>
        <v>Jan</v>
      </c>
      <c r="H2143" t="str">
        <f>_xlfn.XLOOKUP(tbl_OrderProduct[[#This Row],[ProductID]],tbl_Product[ProductID],tbl_Product[ProductName])</f>
        <v>A Dasboard Contrived</v>
      </c>
      <c r="I2143" t="str">
        <f>_xlfn.XLOOKUP(tbl_OrderProduct[[#This Row],[OrderID]],tbl_Order[OrderID],tbl_Order[CustomerID])</f>
        <v>CUST0132</v>
      </c>
    </row>
    <row r="2144" spans="1:9" x14ac:dyDescent="0.4">
      <c r="A2144" t="s">
        <v>1036</v>
      </c>
      <c r="B2144" t="s">
        <v>5</v>
      </c>
      <c r="C2144" t="str">
        <f>_xlfn.XLOOKUP(tbl_OrderProduct[[#This Row],[ProductID]],tbl_Product[ProductID],tbl_Product[Category])</f>
        <v>Strategy</v>
      </c>
      <c r="D2144">
        <v>1</v>
      </c>
      <c r="E2144" s="3">
        <f>_xlfn.XLOOKUP(tbl_OrderProduct[[#This Row],[ProductID]],tbl_Product[ProductID],tbl_Product[ListPrice])*tbl_OrderProduct[[#This Row],[Quantity]]</f>
        <v>49.95</v>
      </c>
      <c r="F2144">
        <f>_xlfn.XLOOKUP(tbl_OrderProduct[[#This Row],[OrderID]],tbl_Order[OrderID],tbl_Order[Order Year])</f>
        <v>2021</v>
      </c>
      <c r="G2144" t="str">
        <f>_xlfn.XLOOKUP(tbl_OrderProduct[[#This Row],[OrderID]],tbl_Order[OrderID],tbl_Order[Order Month Name])</f>
        <v>Jan</v>
      </c>
      <c r="H2144" t="str">
        <f>_xlfn.XLOOKUP(tbl_OrderProduct[[#This Row],[ProductID]],tbl_Product[ProductID],tbl_Product[ProductName])</f>
        <v>Power B.I. the Board Game</v>
      </c>
      <c r="I2144" t="str">
        <f>_xlfn.XLOOKUP(tbl_OrderProduct[[#This Row],[OrderID]],tbl_Order[OrderID],tbl_Order[CustomerID])</f>
        <v>CUST0774</v>
      </c>
    </row>
    <row r="2145" spans="1:9" x14ac:dyDescent="0.4">
      <c r="A2145" t="s">
        <v>1037</v>
      </c>
      <c r="B2145" t="s">
        <v>9</v>
      </c>
      <c r="C2145" t="str">
        <f>_xlfn.XLOOKUP(tbl_OrderProduct[[#This Row],[ProductID]],tbl_Product[ProductID],tbl_Product[Category])</f>
        <v>Strategy</v>
      </c>
      <c r="D2145">
        <v>1</v>
      </c>
      <c r="E2145" s="3">
        <f>_xlfn.XLOOKUP(tbl_OrderProduct[[#This Row],[ProductID]],tbl_Product[ProductID],tbl_Product[ListPrice])*tbl_OrderProduct[[#This Row],[Quantity]]</f>
        <v>73.95</v>
      </c>
      <c r="F2145">
        <f>_xlfn.XLOOKUP(tbl_OrderProduct[[#This Row],[OrderID]],tbl_Order[OrderID],tbl_Order[Order Year])</f>
        <v>2021</v>
      </c>
      <c r="G2145" t="str">
        <f>_xlfn.XLOOKUP(tbl_OrderProduct[[#This Row],[OrderID]],tbl_Order[OrderID],tbl_Order[Order Month Name])</f>
        <v>Jan</v>
      </c>
      <c r="H2145" t="str">
        <f>_xlfn.XLOOKUP(tbl_OrderProduct[[#This Row],[ProductID]],tbl_Product[ProductID],tbl_Product[ProductName])</f>
        <v>Tiny Epic Formulas</v>
      </c>
      <c r="I2145" t="str">
        <f>_xlfn.XLOOKUP(tbl_OrderProduct[[#This Row],[OrderID]],tbl_Order[OrderID],tbl_Order[CustomerID])</f>
        <v>CUST0114</v>
      </c>
    </row>
    <row r="2146" spans="1:9" x14ac:dyDescent="0.4">
      <c r="A2146" t="s">
        <v>1038</v>
      </c>
      <c r="B2146" t="s">
        <v>11</v>
      </c>
      <c r="C2146" t="str">
        <f>_xlfn.XLOOKUP(tbl_OrderProduct[[#This Row],[ProductID]],tbl_Product[ProductID],tbl_Product[Category])</f>
        <v>Adventure</v>
      </c>
      <c r="D2146">
        <v>1</v>
      </c>
      <c r="E2146" s="3">
        <f>_xlfn.XLOOKUP(tbl_OrderProduct[[#This Row],[ProductID]],tbl_Product[ProductID],tbl_Product[ListPrice])*tbl_OrderProduct[[#This Row],[Quantity]]</f>
        <v>19.95</v>
      </c>
      <c r="F2146">
        <f>_xlfn.XLOOKUP(tbl_OrderProduct[[#This Row],[OrderID]],tbl_Order[OrderID],tbl_Order[Order Year])</f>
        <v>2021</v>
      </c>
      <c r="G2146" t="str">
        <f>_xlfn.XLOOKUP(tbl_OrderProduct[[#This Row],[OrderID]],tbl_Order[OrderID],tbl_Order[Order Month Name])</f>
        <v>Feb</v>
      </c>
      <c r="H2146" t="str">
        <f>_xlfn.XLOOKUP(tbl_OrderProduct[[#This Row],[ProductID]],tbl_Product[ProductID],tbl_Product[ProductName])</f>
        <v>Dungeons &amp; Datasets</v>
      </c>
      <c r="I2146" t="str">
        <f>_xlfn.XLOOKUP(tbl_OrderProduct[[#This Row],[OrderID]],tbl_Order[OrderID],tbl_Order[CustomerID])</f>
        <v>CUST1182</v>
      </c>
    </row>
    <row r="2147" spans="1:9" x14ac:dyDescent="0.4">
      <c r="A2147" t="s">
        <v>1039</v>
      </c>
      <c r="B2147" t="s">
        <v>154</v>
      </c>
      <c r="C2147" t="str">
        <f>_xlfn.XLOOKUP(tbl_OrderProduct[[#This Row],[ProductID]],tbl_Product[ProductID],tbl_Product[Category])</f>
        <v>Strategy</v>
      </c>
      <c r="D2147">
        <v>1</v>
      </c>
      <c r="E2147" s="3">
        <f>_xlfn.XLOOKUP(tbl_OrderProduct[[#This Row],[ProductID]],tbl_Product[ProductID],tbl_Product[ListPrice])*tbl_OrderProduct[[#This Row],[Quantity]]</f>
        <v>31</v>
      </c>
      <c r="F2147">
        <f>_xlfn.XLOOKUP(tbl_OrderProduct[[#This Row],[OrderID]],tbl_Order[OrderID],tbl_Order[Order Year])</f>
        <v>2021</v>
      </c>
      <c r="G2147" t="str">
        <f>_xlfn.XLOOKUP(tbl_OrderProduct[[#This Row],[OrderID]],tbl_Order[OrderID],tbl_Order[Order Month Name])</f>
        <v>Feb</v>
      </c>
      <c r="H2147" t="str">
        <f>_xlfn.XLOOKUP(tbl_OrderProduct[[#This Row],[ProductID]],tbl_Product[ProductID],tbl_Product[ProductName])</f>
        <v>Roll for Regression</v>
      </c>
      <c r="I2147" t="str">
        <f>_xlfn.XLOOKUP(tbl_OrderProduct[[#This Row],[OrderID]],tbl_Order[OrderID],tbl_Order[CustomerID])</f>
        <v>CUST0997</v>
      </c>
    </row>
    <row r="2148" spans="1:9" x14ac:dyDescent="0.4">
      <c r="A2148" t="s">
        <v>1039</v>
      </c>
      <c r="B2148" t="s">
        <v>153</v>
      </c>
      <c r="C2148" t="str">
        <f>_xlfn.XLOOKUP(tbl_OrderProduct[[#This Row],[ProductID]],tbl_Product[ProductID],tbl_Product[Category])</f>
        <v>Strategy</v>
      </c>
      <c r="D2148">
        <v>1</v>
      </c>
      <c r="E2148" s="3">
        <f>_xlfn.XLOOKUP(tbl_OrderProduct[[#This Row],[ProductID]],tbl_Product[ProductID],tbl_Product[ListPrice])*tbl_OrderProduct[[#This Row],[Quantity]]</f>
        <v>37.950000000000003</v>
      </c>
      <c r="F2148">
        <f>_xlfn.XLOOKUP(tbl_OrderProduct[[#This Row],[OrderID]],tbl_Order[OrderID],tbl_Order[Order Year])</f>
        <v>2021</v>
      </c>
      <c r="G2148" t="str">
        <f>_xlfn.XLOOKUP(tbl_OrderProduct[[#This Row],[OrderID]],tbl_Order[OrderID],tbl_Order[Order Month Name])</f>
        <v>Feb</v>
      </c>
      <c r="H2148" t="str">
        <f>_xlfn.XLOOKUP(tbl_OrderProduct[[#This Row],[ProductID]],tbl_Product[ProductID],tbl_Product[ProductName])</f>
        <v>Sheetstorm</v>
      </c>
      <c r="I2148" t="str">
        <f>_xlfn.XLOOKUP(tbl_OrderProduct[[#This Row],[OrderID]],tbl_Order[OrderID],tbl_Order[CustomerID])</f>
        <v>CUST0997</v>
      </c>
    </row>
    <row r="2149" spans="1:9" x14ac:dyDescent="0.4">
      <c r="A2149" t="s">
        <v>1040</v>
      </c>
      <c r="B2149" t="s">
        <v>10</v>
      </c>
      <c r="C2149" t="str">
        <f>_xlfn.XLOOKUP(tbl_OrderProduct[[#This Row],[ProductID]],tbl_Product[ProductID],tbl_Product[Category])</f>
        <v>Party</v>
      </c>
      <c r="D2149">
        <v>1</v>
      </c>
      <c r="E2149" s="3">
        <f>_xlfn.XLOOKUP(tbl_OrderProduct[[#This Row],[ProductID]],tbl_Product[ProductID],tbl_Product[ListPrice])*tbl_OrderProduct[[#This Row],[Quantity]]</f>
        <v>49</v>
      </c>
      <c r="F2149">
        <f>_xlfn.XLOOKUP(tbl_OrderProduct[[#This Row],[OrderID]],tbl_Order[OrderID],tbl_Order[Order Year])</f>
        <v>2021</v>
      </c>
      <c r="G2149" t="str">
        <f>_xlfn.XLOOKUP(tbl_OrderProduct[[#This Row],[OrderID]],tbl_Order[OrderID],tbl_Order[Order Month Name])</f>
        <v>Feb</v>
      </c>
      <c r="H2149" t="str">
        <f>_xlfn.XLOOKUP(tbl_OrderProduct[[#This Row],[ProductID]],tbl_Product[ProductID],tbl_Product[ProductName])</f>
        <v>Pivot or Perish</v>
      </c>
      <c r="I2149" t="str">
        <f>_xlfn.XLOOKUP(tbl_OrderProduct[[#This Row],[OrderID]],tbl_Order[OrderID],tbl_Order[CustomerID])</f>
        <v>CUST0011</v>
      </c>
    </row>
    <row r="2150" spans="1:9" x14ac:dyDescent="0.4">
      <c r="A2150" t="s">
        <v>1040</v>
      </c>
      <c r="B2150" t="s">
        <v>145</v>
      </c>
      <c r="C2150" t="str">
        <f>_xlfn.XLOOKUP(tbl_OrderProduct[[#This Row],[ProductID]],tbl_Product[ProductID],tbl_Product[Category])</f>
        <v>Adventure</v>
      </c>
      <c r="D2150">
        <v>1</v>
      </c>
      <c r="E2150" s="3">
        <f>_xlfn.XLOOKUP(tbl_OrderProduct[[#This Row],[ProductID]],tbl_Product[ProductID],tbl_Product[ListPrice])*tbl_OrderProduct[[#This Row],[Quantity]]</f>
        <v>40.5</v>
      </c>
      <c r="F2150">
        <f>_xlfn.XLOOKUP(tbl_OrderProduct[[#This Row],[OrderID]],tbl_Order[OrderID],tbl_Order[Order Year])</f>
        <v>2021</v>
      </c>
      <c r="G2150" t="str">
        <f>_xlfn.XLOOKUP(tbl_OrderProduct[[#This Row],[OrderID]],tbl_Order[OrderID],tbl_Order[Order Month Name])</f>
        <v>Feb</v>
      </c>
      <c r="H2150" t="str">
        <f>_xlfn.XLOOKUP(tbl_OrderProduct[[#This Row],[ProductID]],tbl_Product[ProductID],tbl_Product[ProductName])</f>
        <v>Audit Call of Cthulhu</v>
      </c>
      <c r="I2150" t="str">
        <f>_xlfn.XLOOKUP(tbl_OrderProduct[[#This Row],[OrderID]],tbl_Order[OrderID],tbl_Order[CustomerID])</f>
        <v>CUST0011</v>
      </c>
    </row>
    <row r="2151" spans="1:9" x14ac:dyDescent="0.4">
      <c r="A2151" t="s">
        <v>1040</v>
      </c>
      <c r="B2151" t="s">
        <v>151</v>
      </c>
      <c r="C2151" t="str">
        <f>_xlfn.XLOOKUP(tbl_OrderProduct[[#This Row],[ProductID]],tbl_Product[ProductID],tbl_Product[Category])</f>
        <v>Adventure</v>
      </c>
      <c r="D2151">
        <v>1</v>
      </c>
      <c r="E2151" s="3">
        <f>_xlfn.XLOOKUP(tbl_OrderProduct[[#This Row],[ProductID]],tbl_Product[ProductID],tbl_Product[ListPrice])*tbl_OrderProduct[[#This Row],[Quantity]]</f>
        <v>60.95</v>
      </c>
      <c r="F2151">
        <f>_xlfn.XLOOKUP(tbl_OrderProduct[[#This Row],[OrderID]],tbl_Order[OrderID],tbl_Order[Order Year])</f>
        <v>2021</v>
      </c>
      <c r="G2151" t="str">
        <f>_xlfn.XLOOKUP(tbl_OrderProduct[[#This Row],[OrderID]],tbl_Order[OrderID],tbl_Order[Order Month Name])</f>
        <v>Feb</v>
      </c>
      <c r="H2151" t="str">
        <f>_xlfn.XLOOKUP(tbl_OrderProduct[[#This Row],[ProductID]],tbl_Product[ProductID],tbl_Product[ProductName])</f>
        <v>Unmatched: Analyst's Edition</v>
      </c>
      <c r="I2151" t="str">
        <f>_xlfn.XLOOKUP(tbl_OrderProduct[[#This Row],[OrderID]],tbl_Order[OrderID],tbl_Order[CustomerID])</f>
        <v>CUST0011</v>
      </c>
    </row>
    <row r="2152" spans="1:9" x14ac:dyDescent="0.4">
      <c r="A2152" t="s">
        <v>1040</v>
      </c>
      <c r="B2152" t="s">
        <v>153</v>
      </c>
      <c r="C2152" t="str">
        <f>_xlfn.XLOOKUP(tbl_OrderProduct[[#This Row],[ProductID]],tbl_Product[ProductID],tbl_Product[Category])</f>
        <v>Strategy</v>
      </c>
      <c r="D2152">
        <v>2</v>
      </c>
      <c r="E2152" s="3">
        <f>_xlfn.XLOOKUP(tbl_OrderProduct[[#This Row],[ProductID]],tbl_Product[ProductID],tbl_Product[ListPrice])*tbl_OrderProduct[[#This Row],[Quantity]]</f>
        <v>75.900000000000006</v>
      </c>
      <c r="F2152">
        <f>_xlfn.XLOOKUP(tbl_OrderProduct[[#This Row],[OrderID]],tbl_Order[OrderID],tbl_Order[Order Year])</f>
        <v>2021</v>
      </c>
      <c r="G2152" t="str">
        <f>_xlfn.XLOOKUP(tbl_OrderProduct[[#This Row],[OrderID]],tbl_Order[OrderID],tbl_Order[Order Month Name])</f>
        <v>Feb</v>
      </c>
      <c r="H2152" t="str">
        <f>_xlfn.XLOOKUP(tbl_OrderProduct[[#This Row],[ProductID]],tbl_Product[ProductID],tbl_Product[ProductName])</f>
        <v>Sheetstorm</v>
      </c>
      <c r="I2152" t="str">
        <f>_xlfn.XLOOKUP(tbl_OrderProduct[[#This Row],[OrderID]],tbl_Order[OrderID],tbl_Order[CustomerID])</f>
        <v>CUST0011</v>
      </c>
    </row>
    <row r="2153" spans="1:9" x14ac:dyDescent="0.4">
      <c r="A2153" t="s">
        <v>1040</v>
      </c>
      <c r="B2153" t="s">
        <v>130</v>
      </c>
      <c r="C2153" t="str">
        <f>_xlfn.XLOOKUP(tbl_OrderProduct[[#This Row],[ProductID]],tbl_Product[ProductID],tbl_Product[Category])</f>
        <v>Strategy</v>
      </c>
      <c r="D2153">
        <v>1</v>
      </c>
      <c r="E2153" s="3">
        <f>_xlfn.XLOOKUP(tbl_OrderProduct[[#This Row],[ProductID]],tbl_Product[ProductID],tbl_Product[ListPrice])*tbl_OrderProduct[[#This Row],[Quantity]]</f>
        <v>15.5</v>
      </c>
      <c r="F2153">
        <f>_xlfn.XLOOKUP(tbl_OrderProduct[[#This Row],[OrderID]],tbl_Order[OrderID],tbl_Order[Order Year])</f>
        <v>2021</v>
      </c>
      <c r="G2153" t="str">
        <f>_xlfn.XLOOKUP(tbl_OrderProduct[[#This Row],[OrderID]],tbl_Order[OrderID],tbl_Order[Order Month Name])</f>
        <v>Feb</v>
      </c>
      <c r="H2153" t="str">
        <f>_xlfn.XLOOKUP(tbl_OrderProduct[[#This Row],[ProductID]],tbl_Product[ProductID],tbl_Product[ProductName])</f>
        <v>Brass: Budget</v>
      </c>
      <c r="I2153" t="str">
        <f>_xlfn.XLOOKUP(tbl_OrderProduct[[#This Row],[OrderID]],tbl_Order[OrderID],tbl_Order[CustomerID])</f>
        <v>CUST0011</v>
      </c>
    </row>
    <row r="2154" spans="1:9" x14ac:dyDescent="0.4">
      <c r="A2154" t="s">
        <v>1040</v>
      </c>
      <c r="B2154" t="s">
        <v>148</v>
      </c>
      <c r="C2154" t="str">
        <f>_xlfn.XLOOKUP(tbl_OrderProduct[[#This Row],[ProductID]],tbl_Product[ProductID],tbl_Product[Category])</f>
        <v>Strategy</v>
      </c>
      <c r="D2154">
        <v>2</v>
      </c>
      <c r="E2154" s="3">
        <f>_xlfn.XLOOKUP(tbl_OrderProduct[[#This Row],[ProductID]],tbl_Product[ProductID],tbl_Product[ListPrice])*tbl_OrderProduct[[#This Row],[Quantity]]</f>
        <v>40.98</v>
      </c>
      <c r="F2154">
        <f>_xlfn.XLOOKUP(tbl_OrderProduct[[#This Row],[OrderID]],tbl_Order[OrderID],tbl_Order[Order Year])</f>
        <v>2021</v>
      </c>
      <c r="G2154" t="str">
        <f>_xlfn.XLOOKUP(tbl_OrderProduct[[#This Row],[OrderID]],tbl_Order[OrderID],tbl_Order[Order Month Name])</f>
        <v>Feb</v>
      </c>
      <c r="H2154" t="str">
        <f>_xlfn.XLOOKUP(tbl_OrderProduct[[#This Row],[ProductID]],tbl_Product[ProductID],tbl_Product[ProductName])</f>
        <v>Cashflow Cascadia</v>
      </c>
      <c r="I2154" t="str">
        <f>_xlfn.XLOOKUP(tbl_OrderProduct[[#This Row],[OrderID]],tbl_Order[OrderID],tbl_Order[CustomerID])</f>
        <v>CUST0011</v>
      </c>
    </row>
    <row r="2155" spans="1:9" x14ac:dyDescent="0.4">
      <c r="A2155" t="s">
        <v>1041</v>
      </c>
      <c r="B2155" t="s">
        <v>150</v>
      </c>
      <c r="C2155" t="str">
        <f>_xlfn.XLOOKUP(tbl_OrderProduct[[#This Row],[ProductID]],tbl_Product[ProductID],tbl_Product[Category])</f>
        <v>Party</v>
      </c>
      <c r="D2155">
        <v>2</v>
      </c>
      <c r="E2155" s="3">
        <f>_xlfn.XLOOKUP(tbl_OrderProduct[[#This Row],[ProductID]],tbl_Product[ProductID],tbl_Product[ListPrice])*tbl_OrderProduct[[#This Row],[Quantity]]</f>
        <v>70</v>
      </c>
      <c r="F2155">
        <f>_xlfn.XLOOKUP(tbl_OrderProduct[[#This Row],[OrderID]],tbl_Order[OrderID],tbl_Order[Order Year])</f>
        <v>2021</v>
      </c>
      <c r="G2155" t="str">
        <f>_xlfn.XLOOKUP(tbl_OrderProduct[[#This Row],[OrderID]],tbl_Order[OrderID],tbl_Order[Order Month Name])</f>
        <v>Feb</v>
      </c>
      <c r="H2155" t="str">
        <f>_xlfn.XLOOKUP(tbl_OrderProduct[[#This Row],[ProductID]],tbl_Product[ProductID],tbl_Product[ProductName])</f>
        <v>Data: The Resistance</v>
      </c>
      <c r="I2155" t="str">
        <f>_xlfn.XLOOKUP(tbl_OrderProduct[[#This Row],[OrderID]],tbl_Order[OrderID],tbl_Order[CustomerID])</f>
        <v>CUST0037</v>
      </c>
    </row>
    <row r="2156" spans="1:9" x14ac:dyDescent="0.4">
      <c r="A2156" t="s">
        <v>1041</v>
      </c>
      <c r="B2156" t="s">
        <v>164</v>
      </c>
      <c r="C2156" t="str">
        <f>_xlfn.XLOOKUP(tbl_OrderProduct[[#This Row],[ProductID]],tbl_Product[ProductID],tbl_Product[Category])</f>
        <v>Strategy</v>
      </c>
      <c r="D2156">
        <v>1</v>
      </c>
      <c r="E2156" s="3">
        <f>_xlfn.XLOOKUP(tbl_OrderProduct[[#This Row],[ProductID]],tbl_Product[ProductID],tbl_Product[ListPrice])*tbl_OrderProduct[[#This Row],[Quantity]]</f>
        <v>29</v>
      </c>
      <c r="F2156">
        <f>_xlfn.XLOOKUP(tbl_OrderProduct[[#This Row],[OrderID]],tbl_Order[OrderID],tbl_Order[Order Year])</f>
        <v>2021</v>
      </c>
      <c r="G2156" t="str">
        <f>_xlfn.XLOOKUP(tbl_OrderProduct[[#This Row],[OrderID]],tbl_Order[OrderID],tbl_Order[Order Month Name])</f>
        <v>Feb</v>
      </c>
      <c r="H2156" t="str">
        <f>_xlfn.XLOOKUP(tbl_OrderProduct[[#This Row],[ProductID]],tbl_Product[ProductID],tbl_Product[ProductName])</f>
        <v>Great Western Lookup</v>
      </c>
      <c r="I2156" t="str">
        <f>_xlfn.XLOOKUP(tbl_OrderProduct[[#This Row],[OrderID]],tbl_Order[OrderID],tbl_Order[CustomerID])</f>
        <v>CUST0037</v>
      </c>
    </row>
    <row r="2157" spans="1:9" x14ac:dyDescent="0.4">
      <c r="A2157" t="s">
        <v>1041</v>
      </c>
      <c r="B2157" t="s">
        <v>7</v>
      </c>
      <c r="C2157" t="str">
        <f>_xlfn.XLOOKUP(tbl_OrderProduct[[#This Row],[ProductID]],tbl_Product[ProductID],tbl_Product[Category])</f>
        <v>Strategy</v>
      </c>
      <c r="D2157">
        <v>2</v>
      </c>
      <c r="E2157" s="3">
        <f>_xlfn.XLOOKUP(tbl_OrderProduct[[#This Row],[ProductID]],tbl_Product[ProductID],tbl_Product[ListPrice])*tbl_OrderProduct[[#This Row],[Quantity]]</f>
        <v>106</v>
      </c>
      <c r="F2157">
        <f>_xlfn.XLOOKUP(tbl_OrderProduct[[#This Row],[OrderID]],tbl_Order[OrderID],tbl_Order[Order Year])</f>
        <v>2021</v>
      </c>
      <c r="G2157" t="str">
        <f>_xlfn.XLOOKUP(tbl_OrderProduct[[#This Row],[OrderID]],tbl_Order[OrderID],tbl_Order[Order Month Name])</f>
        <v>Feb</v>
      </c>
      <c r="H2157" t="str">
        <f>_xlfn.XLOOKUP(tbl_OrderProduct[[#This Row],[ProductID]],tbl_Product[ProductID],tbl_Product[ProductName])</f>
        <v>Evercell</v>
      </c>
      <c r="I2157" t="str">
        <f>_xlfn.XLOOKUP(tbl_OrderProduct[[#This Row],[OrderID]],tbl_Order[OrderID],tbl_Order[CustomerID])</f>
        <v>CUST0037</v>
      </c>
    </row>
    <row r="2158" spans="1:9" x14ac:dyDescent="0.4">
      <c r="A2158" t="s">
        <v>1041</v>
      </c>
      <c r="B2158" t="s">
        <v>144</v>
      </c>
      <c r="C2158" t="str">
        <f>_xlfn.XLOOKUP(tbl_OrderProduct[[#This Row],[ProductID]],tbl_Product[ProductID],tbl_Product[Category])</f>
        <v>Strategy</v>
      </c>
      <c r="D2158">
        <v>1</v>
      </c>
      <c r="E2158" s="3">
        <f>_xlfn.XLOOKUP(tbl_OrderProduct[[#This Row],[ProductID]],tbl_Product[ProductID],tbl_Product[ListPrice])*tbl_OrderProduct[[#This Row],[Quantity]]</f>
        <v>64.95</v>
      </c>
      <c r="F2158">
        <f>_xlfn.XLOOKUP(tbl_OrderProduct[[#This Row],[OrderID]],tbl_Order[OrderID],tbl_Order[Order Year])</f>
        <v>2021</v>
      </c>
      <c r="G2158" t="str">
        <f>_xlfn.XLOOKUP(tbl_OrderProduct[[#This Row],[OrderID]],tbl_Order[OrderID],tbl_Order[Order Month Name])</f>
        <v>Feb</v>
      </c>
      <c r="H2158" t="str">
        <f>_xlfn.XLOOKUP(tbl_OrderProduct[[#This Row],[ProductID]],tbl_Product[ProductID],tbl_Product[ProductName])</f>
        <v>Between Two Spreadsheets</v>
      </c>
      <c r="I2158" t="str">
        <f>_xlfn.XLOOKUP(tbl_OrderProduct[[#This Row],[OrderID]],tbl_Order[OrderID],tbl_Order[CustomerID])</f>
        <v>CUST0037</v>
      </c>
    </row>
    <row r="2159" spans="1:9" x14ac:dyDescent="0.4">
      <c r="A2159" t="s">
        <v>1042</v>
      </c>
      <c r="B2159" t="s">
        <v>142</v>
      </c>
      <c r="C2159" t="str">
        <f>_xlfn.XLOOKUP(tbl_OrderProduct[[#This Row],[ProductID]],tbl_Product[ProductID],tbl_Product[Category])</f>
        <v>Classic</v>
      </c>
      <c r="D2159">
        <v>1</v>
      </c>
      <c r="E2159" s="3">
        <f>_xlfn.XLOOKUP(tbl_OrderProduct[[#This Row],[ProductID]],tbl_Product[ProductID],tbl_Product[ListPrice])*tbl_OrderProduct[[#This Row],[Quantity]]</f>
        <v>49.49</v>
      </c>
      <c r="F2159">
        <f>_xlfn.XLOOKUP(tbl_OrderProduct[[#This Row],[OrderID]],tbl_Order[OrderID],tbl_Order[Order Year])</f>
        <v>2021</v>
      </c>
      <c r="G2159" t="str">
        <f>_xlfn.XLOOKUP(tbl_OrderProduct[[#This Row],[OrderID]],tbl_Order[OrderID],tbl_Order[Order Month Name])</f>
        <v>Feb</v>
      </c>
      <c r="H2159" t="str">
        <f>_xlfn.XLOOKUP(tbl_OrderProduct[[#This Row],[ProductID]],tbl_Product[ProductID],tbl_Product[ProductName])</f>
        <v>Don't Wake the Stakeholders</v>
      </c>
      <c r="I2159" t="str">
        <f>_xlfn.XLOOKUP(tbl_OrderProduct[[#This Row],[OrderID]],tbl_Order[OrderID],tbl_Order[CustomerID])</f>
        <v>CUST0678</v>
      </c>
    </row>
    <row r="2160" spans="1:9" x14ac:dyDescent="0.4">
      <c r="A2160" t="s">
        <v>1043</v>
      </c>
      <c r="B2160" t="s">
        <v>165</v>
      </c>
      <c r="C2160" t="str">
        <f>_xlfn.XLOOKUP(tbl_OrderProduct[[#This Row],[ProductID]],tbl_Product[ProductID],tbl_Product[Category])</f>
        <v>Party</v>
      </c>
      <c r="D2160">
        <v>1</v>
      </c>
      <c r="E2160" s="3">
        <f>_xlfn.XLOOKUP(tbl_OrderProduct[[#This Row],[ProductID]],tbl_Product[ProductID],tbl_Product[ListPrice])*tbl_OrderProduct[[#This Row],[Quantity]]</f>
        <v>26.49</v>
      </c>
      <c r="F2160">
        <f>_xlfn.XLOOKUP(tbl_OrderProduct[[#This Row],[OrderID]],tbl_Order[OrderID],tbl_Order[Order Year])</f>
        <v>2021</v>
      </c>
      <c r="G2160" t="str">
        <f>_xlfn.XLOOKUP(tbl_OrderProduct[[#This Row],[OrderID]],tbl_Order[OrderID],tbl_Order[Order Month Name])</f>
        <v>Feb</v>
      </c>
      <c r="H2160" t="str">
        <f>_xlfn.XLOOKUP(tbl_OrderProduct[[#This Row],[ProductID]],tbl_Product[ProductID],tbl_Product[ProductName])</f>
        <v>Dashboard Wavelength</v>
      </c>
      <c r="I2160" t="str">
        <f>_xlfn.XLOOKUP(tbl_OrderProduct[[#This Row],[OrderID]],tbl_Order[OrderID],tbl_Order[CustomerID])</f>
        <v>CUST0461</v>
      </c>
    </row>
    <row r="2161" spans="1:9" x14ac:dyDescent="0.4">
      <c r="A2161" t="s">
        <v>1043</v>
      </c>
      <c r="B2161" t="s">
        <v>138</v>
      </c>
      <c r="C2161" t="str">
        <f>_xlfn.XLOOKUP(tbl_OrderProduct[[#This Row],[ProductID]],tbl_Product[ProductID],tbl_Product[Category])</f>
        <v>Classic</v>
      </c>
      <c r="D2161">
        <v>1</v>
      </c>
      <c r="E2161" s="3">
        <f>_xlfn.XLOOKUP(tbl_OrderProduct[[#This Row],[ProductID]],tbl_Product[ProductID],tbl_Product[ListPrice])*tbl_OrderProduct[[#This Row],[Quantity]]</f>
        <v>62</v>
      </c>
      <c r="F2161">
        <f>_xlfn.XLOOKUP(tbl_OrderProduct[[#This Row],[OrderID]],tbl_Order[OrderID],tbl_Order[Order Year])</f>
        <v>2021</v>
      </c>
      <c r="G2161" t="str">
        <f>_xlfn.XLOOKUP(tbl_OrderProduct[[#This Row],[OrderID]],tbl_Order[OrderID],tbl_Order[Order Month Name])</f>
        <v>Feb</v>
      </c>
      <c r="H2161" t="str">
        <f>_xlfn.XLOOKUP(tbl_OrderProduct[[#This Row],[ProductID]],tbl_Product[ProductID],tbl_Product[ProductName])</f>
        <v>YahtSheets</v>
      </c>
      <c r="I2161" t="str">
        <f>_xlfn.XLOOKUP(tbl_OrderProduct[[#This Row],[OrderID]],tbl_Order[OrderID],tbl_Order[CustomerID])</f>
        <v>CUST0461</v>
      </c>
    </row>
    <row r="2162" spans="1:9" x14ac:dyDescent="0.4">
      <c r="A2162" t="s">
        <v>1043</v>
      </c>
      <c r="B2162" t="s">
        <v>10</v>
      </c>
      <c r="C2162" t="str">
        <f>_xlfn.XLOOKUP(tbl_OrderProduct[[#This Row],[ProductID]],tbl_Product[ProductID],tbl_Product[Category])</f>
        <v>Party</v>
      </c>
      <c r="D2162">
        <v>1</v>
      </c>
      <c r="E2162" s="3">
        <f>_xlfn.XLOOKUP(tbl_OrderProduct[[#This Row],[ProductID]],tbl_Product[ProductID],tbl_Product[ListPrice])*tbl_OrderProduct[[#This Row],[Quantity]]</f>
        <v>49</v>
      </c>
      <c r="F2162">
        <f>_xlfn.XLOOKUP(tbl_OrderProduct[[#This Row],[OrderID]],tbl_Order[OrderID],tbl_Order[Order Year])</f>
        <v>2021</v>
      </c>
      <c r="G2162" t="str">
        <f>_xlfn.XLOOKUP(tbl_OrderProduct[[#This Row],[OrderID]],tbl_Order[OrderID],tbl_Order[Order Month Name])</f>
        <v>Feb</v>
      </c>
      <c r="H2162" t="str">
        <f>_xlfn.XLOOKUP(tbl_OrderProduct[[#This Row],[ProductID]],tbl_Product[ProductID],tbl_Product[ProductName])</f>
        <v>Pivot or Perish</v>
      </c>
      <c r="I2162" t="str">
        <f>_xlfn.XLOOKUP(tbl_OrderProduct[[#This Row],[OrderID]],tbl_Order[OrderID],tbl_Order[CustomerID])</f>
        <v>CUST0461</v>
      </c>
    </row>
    <row r="2163" spans="1:9" x14ac:dyDescent="0.4">
      <c r="A2163" t="s">
        <v>1044</v>
      </c>
      <c r="B2163" t="s">
        <v>134</v>
      </c>
      <c r="C2163" t="str">
        <f>_xlfn.XLOOKUP(tbl_OrderProduct[[#This Row],[ProductID]],tbl_Product[ProductID],tbl_Product[Category])</f>
        <v>Co-op</v>
      </c>
      <c r="D2163">
        <v>1</v>
      </c>
      <c r="E2163" s="3">
        <f>_xlfn.XLOOKUP(tbl_OrderProduct[[#This Row],[ProductID]],tbl_Product[ProductID],tbl_Product[ListPrice])*tbl_OrderProduct[[#This Row],[Quantity]]</f>
        <v>33.5</v>
      </c>
      <c r="F2163">
        <f>_xlfn.XLOOKUP(tbl_OrderProduct[[#This Row],[OrderID]],tbl_Order[OrderID],tbl_Order[Order Year])</f>
        <v>2021</v>
      </c>
      <c r="G2163" t="str">
        <f>_xlfn.XLOOKUP(tbl_OrderProduct[[#This Row],[OrderID]],tbl_Order[OrderID],tbl_Order[Order Month Name])</f>
        <v>Feb</v>
      </c>
      <c r="H2163" t="str">
        <f>_xlfn.XLOOKUP(tbl_OrderProduct[[#This Row],[ProductID]],tbl_Product[ProductID],tbl_Product[ProductName])</f>
        <v>The Spill: Data Breach</v>
      </c>
      <c r="I2163" t="str">
        <f>_xlfn.XLOOKUP(tbl_OrderProduct[[#This Row],[OrderID]],tbl_Order[OrderID],tbl_Order[CustomerID])</f>
        <v>CUST0139</v>
      </c>
    </row>
    <row r="2164" spans="1:9" x14ac:dyDescent="0.4">
      <c r="A2164" t="s">
        <v>1044</v>
      </c>
      <c r="B2164" t="s">
        <v>129</v>
      </c>
      <c r="C2164" t="str">
        <f>_xlfn.XLOOKUP(tbl_OrderProduct[[#This Row],[ProductID]],tbl_Product[ProductID],tbl_Product[Category])</f>
        <v>Party</v>
      </c>
      <c r="D2164">
        <v>1</v>
      </c>
      <c r="E2164" s="3">
        <f>_xlfn.XLOOKUP(tbl_OrderProduct[[#This Row],[ProductID]],tbl_Product[ProductID],tbl_Product[ListPrice])*tbl_OrderProduct[[#This Row],[Quantity]]</f>
        <v>49.49</v>
      </c>
      <c r="F2164">
        <f>_xlfn.XLOOKUP(tbl_OrderProduct[[#This Row],[OrderID]],tbl_Order[OrderID],tbl_Order[Order Year])</f>
        <v>2021</v>
      </c>
      <c r="G2164" t="str">
        <f>_xlfn.XLOOKUP(tbl_OrderProduct[[#This Row],[OrderID]],tbl_Order[OrderID],tbl_Order[Order Month Name])</f>
        <v>Feb</v>
      </c>
      <c r="H2164" t="str">
        <f>_xlfn.XLOOKUP(tbl_OrderProduct[[#This Row],[ProductID]],tbl_Product[ProductID],tbl_Product[ProductName])</f>
        <v>Fieldnames</v>
      </c>
      <c r="I2164" t="str">
        <f>_xlfn.XLOOKUP(tbl_OrderProduct[[#This Row],[OrderID]],tbl_Order[OrderID],tbl_Order[CustomerID])</f>
        <v>CUST0139</v>
      </c>
    </row>
    <row r="2165" spans="1:9" x14ac:dyDescent="0.4">
      <c r="A2165" t="s">
        <v>1044</v>
      </c>
      <c r="B2165" t="s">
        <v>142</v>
      </c>
      <c r="C2165" t="str">
        <f>_xlfn.XLOOKUP(tbl_OrderProduct[[#This Row],[ProductID]],tbl_Product[ProductID],tbl_Product[Category])</f>
        <v>Classic</v>
      </c>
      <c r="D2165">
        <v>1</v>
      </c>
      <c r="E2165" s="3">
        <f>_xlfn.XLOOKUP(tbl_OrderProduct[[#This Row],[ProductID]],tbl_Product[ProductID],tbl_Product[ListPrice])*tbl_OrderProduct[[#This Row],[Quantity]]</f>
        <v>49.49</v>
      </c>
      <c r="F2165">
        <f>_xlfn.XLOOKUP(tbl_OrderProduct[[#This Row],[OrderID]],tbl_Order[OrderID],tbl_Order[Order Year])</f>
        <v>2021</v>
      </c>
      <c r="G2165" t="str">
        <f>_xlfn.XLOOKUP(tbl_OrderProduct[[#This Row],[OrderID]],tbl_Order[OrderID],tbl_Order[Order Month Name])</f>
        <v>Feb</v>
      </c>
      <c r="H2165" t="str">
        <f>_xlfn.XLOOKUP(tbl_OrderProduct[[#This Row],[ProductID]],tbl_Product[ProductID],tbl_Product[ProductName])</f>
        <v>Don't Wake the Stakeholders</v>
      </c>
      <c r="I2165" t="str">
        <f>_xlfn.XLOOKUP(tbl_OrderProduct[[#This Row],[OrderID]],tbl_Order[OrderID],tbl_Order[CustomerID])</f>
        <v>CUST0139</v>
      </c>
    </row>
    <row r="2166" spans="1:9" x14ac:dyDescent="0.4">
      <c r="A2166" t="s">
        <v>1044</v>
      </c>
      <c r="B2166" t="s">
        <v>144</v>
      </c>
      <c r="C2166" t="str">
        <f>_xlfn.XLOOKUP(tbl_OrderProduct[[#This Row],[ProductID]],tbl_Product[ProductID],tbl_Product[Category])</f>
        <v>Strategy</v>
      </c>
      <c r="D2166">
        <v>2</v>
      </c>
      <c r="E2166" s="3">
        <f>_xlfn.XLOOKUP(tbl_OrderProduct[[#This Row],[ProductID]],tbl_Product[ProductID],tbl_Product[ListPrice])*tbl_OrderProduct[[#This Row],[Quantity]]</f>
        <v>129.9</v>
      </c>
      <c r="F2166">
        <f>_xlfn.XLOOKUP(tbl_OrderProduct[[#This Row],[OrderID]],tbl_Order[OrderID],tbl_Order[Order Year])</f>
        <v>2021</v>
      </c>
      <c r="G2166" t="str">
        <f>_xlfn.XLOOKUP(tbl_OrderProduct[[#This Row],[OrderID]],tbl_Order[OrderID],tbl_Order[Order Month Name])</f>
        <v>Feb</v>
      </c>
      <c r="H2166" t="str">
        <f>_xlfn.XLOOKUP(tbl_OrderProduct[[#This Row],[ProductID]],tbl_Product[ProductID],tbl_Product[ProductName])</f>
        <v>Between Two Spreadsheets</v>
      </c>
      <c r="I2166" t="str">
        <f>_xlfn.XLOOKUP(tbl_OrderProduct[[#This Row],[OrderID]],tbl_Order[OrderID],tbl_Order[CustomerID])</f>
        <v>CUST0139</v>
      </c>
    </row>
    <row r="2167" spans="1:9" x14ac:dyDescent="0.4">
      <c r="A2167" t="s">
        <v>1044</v>
      </c>
      <c r="B2167" t="s">
        <v>155</v>
      </c>
      <c r="C2167" t="str">
        <f>_xlfn.XLOOKUP(tbl_OrderProduct[[#This Row],[ProductID]],tbl_Product[ProductID],tbl_Product[Category])</f>
        <v>Strategy</v>
      </c>
      <c r="D2167">
        <v>1</v>
      </c>
      <c r="E2167" s="3">
        <f>_xlfn.XLOOKUP(tbl_OrderProduct[[#This Row],[ProductID]],tbl_Product[ProductID],tbl_Product[ListPrice])*tbl_OrderProduct[[#This Row],[Quantity]]</f>
        <v>27</v>
      </c>
      <c r="F2167">
        <f>_xlfn.XLOOKUP(tbl_OrderProduct[[#This Row],[OrderID]],tbl_Order[OrderID],tbl_Order[Order Year])</f>
        <v>2021</v>
      </c>
      <c r="G2167" t="str">
        <f>_xlfn.XLOOKUP(tbl_OrderProduct[[#This Row],[OrderID]],tbl_Order[OrderID],tbl_Order[Order Month Name])</f>
        <v>Feb</v>
      </c>
      <c r="H2167" t="str">
        <f>_xlfn.XLOOKUP(tbl_OrderProduct[[#This Row],[ProductID]],tbl_Product[ProductID],tbl_Product[ProductName])</f>
        <v>Depreciation Trail</v>
      </c>
      <c r="I2167" t="str">
        <f>_xlfn.XLOOKUP(tbl_OrderProduct[[#This Row],[OrderID]],tbl_Order[OrderID],tbl_Order[CustomerID])</f>
        <v>CUST0139</v>
      </c>
    </row>
    <row r="2168" spans="1:9" x14ac:dyDescent="0.4">
      <c r="A2168" t="s">
        <v>1045</v>
      </c>
      <c r="B2168" t="s">
        <v>142</v>
      </c>
      <c r="C2168" t="str">
        <f>_xlfn.XLOOKUP(tbl_OrderProduct[[#This Row],[ProductID]],tbl_Product[ProductID],tbl_Product[Category])</f>
        <v>Classic</v>
      </c>
      <c r="D2168">
        <v>2</v>
      </c>
      <c r="E2168" s="3">
        <f>_xlfn.XLOOKUP(tbl_OrderProduct[[#This Row],[ProductID]],tbl_Product[ProductID],tbl_Product[ListPrice])*tbl_OrderProduct[[#This Row],[Quantity]]</f>
        <v>98.98</v>
      </c>
      <c r="F2168">
        <f>_xlfn.XLOOKUP(tbl_OrderProduct[[#This Row],[OrderID]],tbl_Order[OrderID],tbl_Order[Order Year])</f>
        <v>2021</v>
      </c>
      <c r="G2168" t="str">
        <f>_xlfn.XLOOKUP(tbl_OrderProduct[[#This Row],[OrderID]],tbl_Order[OrderID],tbl_Order[Order Month Name])</f>
        <v>Feb</v>
      </c>
      <c r="H2168" t="str">
        <f>_xlfn.XLOOKUP(tbl_OrderProduct[[#This Row],[ProductID]],tbl_Product[ProductID],tbl_Product[ProductName])</f>
        <v>Don't Wake the Stakeholders</v>
      </c>
      <c r="I2168" t="str">
        <f>_xlfn.XLOOKUP(tbl_OrderProduct[[#This Row],[OrderID]],tbl_Order[OrderID],tbl_Order[CustomerID])</f>
        <v>CUST0254</v>
      </c>
    </row>
    <row r="2169" spans="1:9" x14ac:dyDescent="0.4">
      <c r="A2169" t="s">
        <v>1046</v>
      </c>
      <c r="B2169" t="s">
        <v>155</v>
      </c>
      <c r="C2169" t="str">
        <f>_xlfn.XLOOKUP(tbl_OrderProduct[[#This Row],[ProductID]],tbl_Product[ProductID],tbl_Product[Category])</f>
        <v>Strategy</v>
      </c>
      <c r="D2169">
        <v>3</v>
      </c>
      <c r="E2169" s="3">
        <f>_xlfn.XLOOKUP(tbl_OrderProduct[[#This Row],[ProductID]],tbl_Product[ProductID],tbl_Product[ListPrice])*tbl_OrderProduct[[#This Row],[Quantity]]</f>
        <v>81</v>
      </c>
      <c r="F2169">
        <f>_xlfn.XLOOKUP(tbl_OrderProduct[[#This Row],[OrderID]],tbl_Order[OrderID],tbl_Order[Order Year])</f>
        <v>2021</v>
      </c>
      <c r="G2169" t="str">
        <f>_xlfn.XLOOKUP(tbl_OrderProduct[[#This Row],[OrderID]],tbl_Order[OrderID],tbl_Order[Order Month Name])</f>
        <v>Feb</v>
      </c>
      <c r="H2169" t="str">
        <f>_xlfn.XLOOKUP(tbl_OrderProduct[[#This Row],[ProductID]],tbl_Product[ProductID],tbl_Product[ProductName])</f>
        <v>Depreciation Trail</v>
      </c>
      <c r="I2169" t="str">
        <f>_xlfn.XLOOKUP(tbl_OrderProduct[[#This Row],[OrderID]],tbl_Order[OrderID],tbl_Order[CustomerID])</f>
        <v>CUST1220</v>
      </c>
    </row>
    <row r="2170" spans="1:9" x14ac:dyDescent="0.4">
      <c r="A2170" t="s">
        <v>1047</v>
      </c>
      <c r="B2170" t="s">
        <v>140</v>
      </c>
      <c r="C2170" t="str">
        <f>_xlfn.XLOOKUP(tbl_OrderProduct[[#This Row],[ProductID]],tbl_Product[ProductID],tbl_Product[Category])</f>
        <v>Strategy</v>
      </c>
      <c r="D2170">
        <v>1</v>
      </c>
      <c r="E2170" s="3">
        <f>_xlfn.XLOOKUP(tbl_OrderProduct[[#This Row],[ProductID]],tbl_Product[ProductID],tbl_Product[ListPrice])*tbl_OrderProduct[[#This Row],[Quantity]]</f>
        <v>63.49</v>
      </c>
      <c r="F2170">
        <f>_xlfn.XLOOKUP(tbl_OrderProduct[[#This Row],[OrderID]],tbl_Order[OrderID],tbl_Order[Order Year])</f>
        <v>2021</v>
      </c>
      <c r="G2170" t="str">
        <f>_xlfn.XLOOKUP(tbl_OrderProduct[[#This Row],[OrderID]],tbl_Order[OrderID],tbl_Order[Order Month Name])</f>
        <v>Feb</v>
      </c>
      <c r="H2170" t="str">
        <f>_xlfn.XLOOKUP(tbl_OrderProduct[[#This Row],[ProductID]],tbl_Product[ProductID],tbl_Product[ProductName])</f>
        <v>The Castles of Mad King Lambda</v>
      </c>
      <c r="I2170" t="str">
        <f>_xlfn.XLOOKUP(tbl_OrderProduct[[#This Row],[OrderID]],tbl_Order[OrderID],tbl_Order[CustomerID])</f>
        <v>CUST0328</v>
      </c>
    </row>
    <row r="2171" spans="1:9" x14ac:dyDescent="0.4">
      <c r="A2171" t="s">
        <v>1048</v>
      </c>
      <c r="B2171" t="s">
        <v>10</v>
      </c>
      <c r="C2171" t="str">
        <f>_xlfn.XLOOKUP(tbl_OrderProduct[[#This Row],[ProductID]],tbl_Product[ProductID],tbl_Product[Category])</f>
        <v>Party</v>
      </c>
      <c r="D2171">
        <v>1</v>
      </c>
      <c r="E2171" s="3">
        <f>_xlfn.XLOOKUP(tbl_OrderProduct[[#This Row],[ProductID]],tbl_Product[ProductID],tbl_Product[ListPrice])*tbl_OrderProduct[[#This Row],[Quantity]]</f>
        <v>49</v>
      </c>
      <c r="F2171">
        <f>_xlfn.XLOOKUP(tbl_OrderProduct[[#This Row],[OrderID]],tbl_Order[OrderID],tbl_Order[Order Year])</f>
        <v>2021</v>
      </c>
      <c r="G2171" t="str">
        <f>_xlfn.XLOOKUP(tbl_OrderProduct[[#This Row],[OrderID]],tbl_Order[OrderID],tbl_Order[Order Month Name])</f>
        <v>Feb</v>
      </c>
      <c r="H2171" t="str">
        <f>_xlfn.XLOOKUP(tbl_OrderProduct[[#This Row],[ProductID]],tbl_Product[ProductID],tbl_Product[ProductName])</f>
        <v>Pivot or Perish</v>
      </c>
      <c r="I2171" t="str">
        <f>_xlfn.XLOOKUP(tbl_OrderProduct[[#This Row],[OrderID]],tbl_Order[OrderID],tbl_Order[CustomerID])</f>
        <v>CUST0656</v>
      </c>
    </row>
    <row r="2172" spans="1:9" x14ac:dyDescent="0.4">
      <c r="A2172" t="s">
        <v>1049</v>
      </c>
      <c r="B2172" t="s">
        <v>6</v>
      </c>
      <c r="C2172" t="str">
        <f>_xlfn.XLOOKUP(tbl_OrderProduct[[#This Row],[ProductID]],tbl_Product[ProductID],tbl_Product[Category])</f>
        <v>Adventure</v>
      </c>
      <c r="D2172">
        <v>1</v>
      </c>
      <c r="E2172" s="3">
        <f>_xlfn.XLOOKUP(tbl_OrderProduct[[#This Row],[ProductID]],tbl_Product[ProductID],tbl_Product[ListPrice])*tbl_OrderProduct[[#This Row],[Quantity]]</f>
        <v>17</v>
      </c>
      <c r="F2172">
        <f>_xlfn.XLOOKUP(tbl_OrderProduct[[#This Row],[OrderID]],tbl_Order[OrderID],tbl_Order[Order Year])</f>
        <v>2021</v>
      </c>
      <c r="G2172" t="str">
        <f>_xlfn.XLOOKUP(tbl_OrderProduct[[#This Row],[OrderID]],tbl_Order[OrderID],tbl_Order[Order Month Name])</f>
        <v>Feb</v>
      </c>
      <c r="H2172" t="str">
        <f>_xlfn.XLOOKUP(tbl_OrderProduct[[#This Row],[ProductID]],tbl_Product[ProductID],tbl_Product[ProductName])</f>
        <v>Pivot &amp; Paper</v>
      </c>
      <c r="I2172" t="str">
        <f>_xlfn.XLOOKUP(tbl_OrderProduct[[#This Row],[OrderID]],tbl_Order[OrderID],tbl_Order[CustomerID])</f>
        <v>CUST0525</v>
      </c>
    </row>
    <row r="2173" spans="1:9" x14ac:dyDescent="0.4">
      <c r="A2173" t="s">
        <v>1050</v>
      </c>
      <c r="B2173" t="s">
        <v>153</v>
      </c>
      <c r="C2173" t="str">
        <f>_xlfn.XLOOKUP(tbl_OrderProduct[[#This Row],[ProductID]],tbl_Product[ProductID],tbl_Product[Category])</f>
        <v>Strategy</v>
      </c>
      <c r="D2173">
        <v>1</v>
      </c>
      <c r="E2173" s="3">
        <f>_xlfn.XLOOKUP(tbl_OrderProduct[[#This Row],[ProductID]],tbl_Product[ProductID],tbl_Product[ListPrice])*tbl_OrderProduct[[#This Row],[Quantity]]</f>
        <v>37.950000000000003</v>
      </c>
      <c r="F2173">
        <f>_xlfn.XLOOKUP(tbl_OrderProduct[[#This Row],[OrderID]],tbl_Order[OrderID],tbl_Order[Order Year])</f>
        <v>2021</v>
      </c>
      <c r="G2173" t="str">
        <f>_xlfn.XLOOKUP(tbl_OrderProduct[[#This Row],[OrderID]],tbl_Order[OrderID],tbl_Order[Order Month Name])</f>
        <v>Feb</v>
      </c>
      <c r="H2173" t="str">
        <f>_xlfn.XLOOKUP(tbl_OrderProduct[[#This Row],[ProductID]],tbl_Product[ProductID],tbl_Product[ProductName])</f>
        <v>Sheetstorm</v>
      </c>
      <c r="I2173" t="str">
        <f>_xlfn.XLOOKUP(tbl_OrderProduct[[#This Row],[OrderID]],tbl_Order[OrderID],tbl_Order[CustomerID])</f>
        <v>CUST1046</v>
      </c>
    </row>
    <row r="2174" spans="1:9" x14ac:dyDescent="0.4">
      <c r="A2174" t="s">
        <v>1050</v>
      </c>
      <c r="B2174" t="s">
        <v>157</v>
      </c>
      <c r="C2174" t="str">
        <f>_xlfn.XLOOKUP(tbl_OrderProduct[[#This Row],[ProductID]],tbl_Product[ProductID],tbl_Product[Category])</f>
        <v>Strategy</v>
      </c>
      <c r="D2174">
        <v>1</v>
      </c>
      <c r="E2174" s="3">
        <f>_xlfn.XLOOKUP(tbl_OrderProduct[[#This Row],[ProductID]],tbl_Product[ProductID],tbl_Product[ListPrice])*tbl_OrderProduct[[#This Row],[Quantity]]</f>
        <v>47</v>
      </c>
      <c r="F2174">
        <f>_xlfn.XLOOKUP(tbl_OrderProduct[[#This Row],[OrderID]],tbl_Order[OrderID],tbl_Order[Order Year])</f>
        <v>2021</v>
      </c>
      <c r="G2174" t="str">
        <f>_xlfn.XLOOKUP(tbl_OrderProduct[[#This Row],[OrderID]],tbl_Order[OrderID],tbl_Order[Order Month Name])</f>
        <v>Feb</v>
      </c>
      <c r="H2174" t="str">
        <f>_xlfn.XLOOKUP(tbl_OrderProduct[[#This Row],[ProductID]],tbl_Product[ProductID],tbl_Product[ProductName])</f>
        <v>A Dasboard Contrived</v>
      </c>
      <c r="I2174" t="str">
        <f>_xlfn.XLOOKUP(tbl_OrderProduct[[#This Row],[OrderID]],tbl_Order[OrderID],tbl_Order[CustomerID])</f>
        <v>CUST1046</v>
      </c>
    </row>
    <row r="2175" spans="1:9" x14ac:dyDescent="0.4">
      <c r="A2175" t="s">
        <v>1051</v>
      </c>
      <c r="B2175" t="s">
        <v>164</v>
      </c>
      <c r="C2175" t="str">
        <f>_xlfn.XLOOKUP(tbl_OrderProduct[[#This Row],[ProductID]],tbl_Product[ProductID],tbl_Product[Category])</f>
        <v>Strategy</v>
      </c>
      <c r="D2175">
        <v>1</v>
      </c>
      <c r="E2175" s="3">
        <f>_xlfn.XLOOKUP(tbl_OrderProduct[[#This Row],[ProductID]],tbl_Product[ProductID],tbl_Product[ListPrice])*tbl_OrderProduct[[#This Row],[Quantity]]</f>
        <v>29</v>
      </c>
      <c r="F2175">
        <f>_xlfn.XLOOKUP(tbl_OrderProduct[[#This Row],[OrderID]],tbl_Order[OrderID],tbl_Order[Order Year])</f>
        <v>2021</v>
      </c>
      <c r="G2175" t="str">
        <f>_xlfn.XLOOKUP(tbl_OrderProduct[[#This Row],[OrderID]],tbl_Order[OrderID],tbl_Order[Order Month Name])</f>
        <v>Feb</v>
      </c>
      <c r="H2175" t="str">
        <f>_xlfn.XLOOKUP(tbl_OrderProduct[[#This Row],[ProductID]],tbl_Product[ProductID],tbl_Product[ProductName])</f>
        <v>Great Western Lookup</v>
      </c>
      <c r="I2175" t="str">
        <f>_xlfn.XLOOKUP(tbl_OrderProduct[[#This Row],[OrderID]],tbl_Order[OrderID],tbl_Order[CustomerID])</f>
        <v>CUST0951</v>
      </c>
    </row>
    <row r="2176" spans="1:9" x14ac:dyDescent="0.4">
      <c r="A2176" t="s">
        <v>1051</v>
      </c>
      <c r="B2176" t="s">
        <v>146</v>
      </c>
      <c r="C2176" t="str">
        <f>_xlfn.XLOOKUP(tbl_OrderProduct[[#This Row],[ProductID]],tbl_Product[ProductID],tbl_Product[Category])</f>
        <v>Strategy</v>
      </c>
      <c r="D2176">
        <v>3</v>
      </c>
      <c r="E2176" s="3">
        <f>_xlfn.XLOOKUP(tbl_OrderProduct[[#This Row],[ProductID]],tbl_Product[ProductID],tbl_Product[ListPrice])*tbl_OrderProduct[[#This Row],[Quantity]]</f>
        <v>148.47</v>
      </c>
      <c r="F2176">
        <f>_xlfn.XLOOKUP(tbl_OrderProduct[[#This Row],[OrderID]],tbl_Order[OrderID],tbl_Order[Order Year])</f>
        <v>2021</v>
      </c>
      <c r="G2176" t="str">
        <f>_xlfn.XLOOKUP(tbl_OrderProduct[[#This Row],[OrderID]],tbl_Order[OrderID],tbl_Order[Order Month Name])</f>
        <v>Feb</v>
      </c>
      <c r="H2176" t="str">
        <f>_xlfn.XLOOKUP(tbl_OrderProduct[[#This Row],[ProductID]],tbl_Product[ProductID],tbl_Product[ProductName])</f>
        <v>Terraforming Tableau</v>
      </c>
      <c r="I2176" t="str">
        <f>_xlfn.XLOOKUP(tbl_OrderProduct[[#This Row],[OrderID]],tbl_Order[OrderID],tbl_Order[CustomerID])</f>
        <v>CUST0951</v>
      </c>
    </row>
    <row r="2177" spans="1:9" x14ac:dyDescent="0.4">
      <c r="A2177" t="s">
        <v>1052</v>
      </c>
      <c r="B2177" t="s">
        <v>131</v>
      </c>
      <c r="C2177" t="str">
        <f>_xlfn.XLOOKUP(tbl_OrderProduct[[#This Row],[ProductID]],tbl_Product[ProductID],tbl_Product[Category])</f>
        <v>Strategy</v>
      </c>
      <c r="D2177">
        <v>1</v>
      </c>
      <c r="E2177" s="3">
        <f>_xlfn.XLOOKUP(tbl_OrderProduct[[#This Row],[ProductID]],tbl_Product[ProductID],tbl_Product[ListPrice])*tbl_OrderProduct[[#This Row],[Quantity]]</f>
        <v>49</v>
      </c>
      <c r="F2177">
        <f>_xlfn.XLOOKUP(tbl_OrderProduct[[#This Row],[OrderID]],tbl_Order[OrderID],tbl_Order[Order Year])</f>
        <v>2021</v>
      </c>
      <c r="G2177" t="str">
        <f>_xlfn.XLOOKUP(tbl_OrderProduct[[#This Row],[OrderID]],tbl_Order[OrderID],tbl_Order[Order Month Name])</f>
        <v>Mar</v>
      </c>
      <c r="H2177" t="str">
        <f>_xlfn.XLOOKUP(tbl_OrderProduct[[#This Row],[ProductID]],tbl_Product[ProductID],tbl_Product[ProductName])</f>
        <v>7 Chart Wonders</v>
      </c>
      <c r="I2177" t="str">
        <f>_xlfn.XLOOKUP(tbl_OrderProduct[[#This Row],[OrderID]],tbl_Order[OrderID],tbl_Order[CustomerID])</f>
        <v>CUST0251</v>
      </c>
    </row>
    <row r="2178" spans="1:9" x14ac:dyDescent="0.4">
      <c r="A2178" t="s">
        <v>1052</v>
      </c>
      <c r="B2178" t="s">
        <v>11</v>
      </c>
      <c r="C2178" t="str">
        <f>_xlfn.XLOOKUP(tbl_OrderProduct[[#This Row],[ProductID]],tbl_Product[ProductID],tbl_Product[Category])</f>
        <v>Adventure</v>
      </c>
      <c r="D2178">
        <v>2</v>
      </c>
      <c r="E2178" s="3">
        <f>_xlfn.XLOOKUP(tbl_OrderProduct[[#This Row],[ProductID]],tbl_Product[ProductID],tbl_Product[ListPrice])*tbl_OrderProduct[[#This Row],[Quantity]]</f>
        <v>39.9</v>
      </c>
      <c r="F2178">
        <f>_xlfn.XLOOKUP(tbl_OrderProduct[[#This Row],[OrderID]],tbl_Order[OrderID],tbl_Order[Order Year])</f>
        <v>2021</v>
      </c>
      <c r="G2178" t="str">
        <f>_xlfn.XLOOKUP(tbl_OrderProduct[[#This Row],[OrderID]],tbl_Order[OrderID],tbl_Order[Order Month Name])</f>
        <v>Mar</v>
      </c>
      <c r="H2178" t="str">
        <f>_xlfn.XLOOKUP(tbl_OrderProduct[[#This Row],[ProductID]],tbl_Product[ProductID],tbl_Product[ProductName])</f>
        <v>Dungeons &amp; Datasets</v>
      </c>
      <c r="I2178" t="str">
        <f>_xlfn.XLOOKUP(tbl_OrderProduct[[#This Row],[OrderID]],tbl_Order[OrderID],tbl_Order[CustomerID])</f>
        <v>CUST0251</v>
      </c>
    </row>
    <row r="2179" spans="1:9" x14ac:dyDescent="0.4">
      <c r="A2179" t="s">
        <v>1052</v>
      </c>
      <c r="B2179" t="s">
        <v>151</v>
      </c>
      <c r="C2179" t="str">
        <f>_xlfn.XLOOKUP(tbl_OrderProduct[[#This Row],[ProductID]],tbl_Product[ProductID],tbl_Product[Category])</f>
        <v>Adventure</v>
      </c>
      <c r="D2179">
        <v>1</v>
      </c>
      <c r="E2179" s="3">
        <f>_xlfn.XLOOKUP(tbl_OrderProduct[[#This Row],[ProductID]],tbl_Product[ProductID],tbl_Product[ListPrice])*tbl_OrderProduct[[#This Row],[Quantity]]</f>
        <v>60.95</v>
      </c>
      <c r="F2179">
        <f>_xlfn.XLOOKUP(tbl_OrderProduct[[#This Row],[OrderID]],tbl_Order[OrderID],tbl_Order[Order Year])</f>
        <v>2021</v>
      </c>
      <c r="G2179" t="str">
        <f>_xlfn.XLOOKUP(tbl_OrderProduct[[#This Row],[OrderID]],tbl_Order[OrderID],tbl_Order[Order Month Name])</f>
        <v>Mar</v>
      </c>
      <c r="H2179" t="str">
        <f>_xlfn.XLOOKUP(tbl_OrderProduct[[#This Row],[ProductID]],tbl_Product[ProductID],tbl_Product[ProductName])</f>
        <v>Unmatched: Analyst's Edition</v>
      </c>
      <c r="I2179" t="str">
        <f>_xlfn.XLOOKUP(tbl_OrderProduct[[#This Row],[OrderID]],tbl_Order[OrderID],tbl_Order[CustomerID])</f>
        <v>CUST0251</v>
      </c>
    </row>
    <row r="2180" spans="1:9" x14ac:dyDescent="0.4">
      <c r="A2180" t="s">
        <v>1053</v>
      </c>
      <c r="B2180" t="s">
        <v>2</v>
      </c>
      <c r="C2180" t="str">
        <f>_xlfn.XLOOKUP(tbl_OrderProduct[[#This Row],[ProductID]],tbl_Product[ProductID],tbl_Product[Category])</f>
        <v>Strategy</v>
      </c>
      <c r="D2180">
        <v>2</v>
      </c>
      <c r="E2180" s="3">
        <f>_xlfn.XLOOKUP(tbl_OrderProduct[[#This Row],[ProductID]],tbl_Product[ProductID],tbl_Product[ListPrice])*tbl_OrderProduct[[#This Row],[Quantity]]</f>
        <v>25.9</v>
      </c>
      <c r="F2180">
        <f>_xlfn.XLOOKUP(tbl_OrderProduct[[#This Row],[OrderID]],tbl_Order[OrderID],tbl_Order[Order Year])</f>
        <v>2021</v>
      </c>
      <c r="G2180" t="str">
        <f>_xlfn.XLOOKUP(tbl_OrderProduct[[#This Row],[OrderID]],tbl_Order[OrderID],tbl_Order[Order Month Name])</f>
        <v>Mar</v>
      </c>
      <c r="H2180" t="str">
        <f>_xlfn.XLOOKUP(tbl_OrderProduct[[#This Row],[ProductID]],tbl_Product[ProductID],tbl_Product[ProductName])</f>
        <v>DAX Machina</v>
      </c>
      <c r="I2180" t="str">
        <f>_xlfn.XLOOKUP(tbl_OrderProduct[[#This Row],[OrderID]],tbl_Order[OrderID],tbl_Order[CustomerID])</f>
        <v>CUST0562</v>
      </c>
    </row>
    <row r="2181" spans="1:9" x14ac:dyDescent="0.4">
      <c r="A2181" t="s">
        <v>1053</v>
      </c>
      <c r="B2181" t="s">
        <v>149</v>
      </c>
      <c r="C2181" t="str">
        <f>_xlfn.XLOOKUP(tbl_OrderProduct[[#This Row],[ProductID]],tbl_Product[ProductID],tbl_Product[Category])</f>
        <v>Co-op</v>
      </c>
      <c r="D2181">
        <v>2</v>
      </c>
      <c r="E2181" s="3">
        <f>_xlfn.XLOOKUP(tbl_OrderProduct[[#This Row],[ProductID]],tbl_Product[ProductID],tbl_Product[ListPrice])*tbl_OrderProduct[[#This Row],[Quantity]]</f>
        <v>41.98</v>
      </c>
      <c r="F2181">
        <f>_xlfn.XLOOKUP(tbl_OrderProduct[[#This Row],[OrderID]],tbl_Order[OrderID],tbl_Order[Order Year])</f>
        <v>2021</v>
      </c>
      <c r="G2181" t="str">
        <f>_xlfn.XLOOKUP(tbl_OrderProduct[[#This Row],[OrderID]],tbl_Order[OrderID],tbl_Order[Order Month Name])</f>
        <v>Mar</v>
      </c>
      <c r="H2181" t="str">
        <f>_xlfn.XLOOKUP(tbl_OrderProduct[[#This Row],[ProductID]],tbl_Product[ProductID],tbl_Product[ProductName])</f>
        <v>Pandemic: #REF! Outbreak</v>
      </c>
      <c r="I2181" t="str">
        <f>_xlfn.XLOOKUP(tbl_OrderProduct[[#This Row],[OrderID]],tbl_Order[OrderID],tbl_Order[CustomerID])</f>
        <v>CUST0562</v>
      </c>
    </row>
    <row r="2182" spans="1:9" x14ac:dyDescent="0.4">
      <c r="A2182" t="s">
        <v>1054</v>
      </c>
      <c r="B2182" t="s">
        <v>160</v>
      </c>
      <c r="C2182" t="str">
        <f>_xlfn.XLOOKUP(tbl_OrderProduct[[#This Row],[ProductID]],tbl_Product[ProductID],tbl_Product[Category])</f>
        <v>Co-op</v>
      </c>
      <c r="D2182">
        <v>1</v>
      </c>
      <c r="E2182" s="3">
        <f>_xlfn.XLOOKUP(tbl_OrderProduct[[#This Row],[ProductID]],tbl_Product[ProductID],tbl_Product[ListPrice])*tbl_OrderProduct[[#This Row],[Quantity]]</f>
        <v>38.49</v>
      </c>
      <c r="F2182">
        <f>_xlfn.XLOOKUP(tbl_OrderProduct[[#This Row],[OrderID]],tbl_Order[OrderID],tbl_Order[Order Year])</f>
        <v>2021</v>
      </c>
      <c r="G2182" t="str">
        <f>_xlfn.XLOOKUP(tbl_OrderProduct[[#This Row],[OrderID]],tbl_Order[OrderID],tbl_Order[Order Month Name])</f>
        <v>Mar</v>
      </c>
      <c r="H2182" t="str">
        <f>_xlfn.XLOOKUP(tbl_OrderProduct[[#This Row],[ProductID]],tbl_Product[ProductID],tbl_Product[ProductName])</f>
        <v>Forbidden Functions</v>
      </c>
      <c r="I2182" t="str">
        <f>_xlfn.XLOOKUP(tbl_OrderProduct[[#This Row],[OrderID]],tbl_Order[OrderID],tbl_Order[CustomerID])</f>
        <v>CUST0200</v>
      </c>
    </row>
    <row r="2183" spans="1:9" x14ac:dyDescent="0.4">
      <c r="A2183" t="s">
        <v>1055</v>
      </c>
      <c r="B2183" t="s">
        <v>4</v>
      </c>
      <c r="C2183" t="str">
        <f>_xlfn.XLOOKUP(tbl_OrderProduct[[#This Row],[ProductID]],tbl_Product[ProductID],tbl_Product[Category])</f>
        <v>Strategy</v>
      </c>
      <c r="D2183">
        <v>1</v>
      </c>
      <c r="E2183" s="3">
        <f>_xlfn.XLOOKUP(tbl_OrderProduct[[#This Row],[ProductID]],tbl_Product[ProductID],tbl_Product[ListPrice])*tbl_OrderProduct[[#This Row],[Quantity]]</f>
        <v>34.99</v>
      </c>
      <c r="F2183">
        <f>_xlfn.XLOOKUP(tbl_OrderProduct[[#This Row],[OrderID]],tbl_Order[OrderID],tbl_Order[Order Year])</f>
        <v>2021</v>
      </c>
      <c r="G2183" t="str">
        <f>_xlfn.XLOOKUP(tbl_OrderProduct[[#This Row],[OrderID]],tbl_Order[OrderID],tbl_Order[Order Month Name])</f>
        <v>Mar</v>
      </c>
      <c r="H2183" t="str">
        <f>_xlfn.XLOOKUP(tbl_OrderProduct[[#This Row],[ProductID]],tbl_Product[ProductID],tbl_Product[ProductName])</f>
        <v>Root Cause Analysis</v>
      </c>
      <c r="I2183" t="str">
        <f>_xlfn.XLOOKUP(tbl_OrderProduct[[#This Row],[OrderID]],tbl_Order[OrderID],tbl_Order[CustomerID])</f>
        <v>CUST0924</v>
      </c>
    </row>
    <row r="2184" spans="1:9" x14ac:dyDescent="0.4">
      <c r="A2184" t="s">
        <v>1055</v>
      </c>
      <c r="B2184" t="s">
        <v>137</v>
      </c>
      <c r="C2184" t="str">
        <f>_xlfn.XLOOKUP(tbl_OrderProduct[[#This Row],[ProductID]],tbl_Product[ProductID],tbl_Product[Category])</f>
        <v>Classic</v>
      </c>
      <c r="D2184">
        <v>1</v>
      </c>
      <c r="E2184" s="3">
        <f>_xlfn.XLOOKUP(tbl_OrderProduct[[#This Row],[ProductID]],tbl_Product[ProductID],tbl_Product[ListPrice])*tbl_OrderProduct[[#This Row],[Quantity]]</f>
        <v>70.989999999999995</v>
      </c>
      <c r="F2184">
        <f>_xlfn.XLOOKUP(tbl_OrderProduct[[#This Row],[OrderID]],tbl_Order[OrderID],tbl_Order[Order Year])</f>
        <v>2021</v>
      </c>
      <c r="G2184" t="str">
        <f>_xlfn.XLOOKUP(tbl_OrderProduct[[#This Row],[OrderID]],tbl_Order[OrderID],tbl_Order[Order Month Name])</f>
        <v>Mar</v>
      </c>
      <c r="H2184" t="str">
        <f>_xlfn.XLOOKUP(tbl_OrderProduct[[#This Row],[ProductID]],tbl_Product[ProductID],tbl_Product[ProductName])</f>
        <v>Ticket to Ride: Financial Express</v>
      </c>
      <c r="I2184" t="str">
        <f>_xlfn.XLOOKUP(tbl_OrderProduct[[#This Row],[OrderID]],tbl_Order[OrderID],tbl_Order[CustomerID])</f>
        <v>CUST0924</v>
      </c>
    </row>
    <row r="2185" spans="1:9" x14ac:dyDescent="0.4">
      <c r="A2185" t="s">
        <v>1055</v>
      </c>
      <c r="B2185" t="s">
        <v>5</v>
      </c>
      <c r="C2185" t="str">
        <f>_xlfn.XLOOKUP(tbl_OrderProduct[[#This Row],[ProductID]],tbl_Product[ProductID],tbl_Product[Category])</f>
        <v>Strategy</v>
      </c>
      <c r="D2185">
        <v>1</v>
      </c>
      <c r="E2185" s="3">
        <f>_xlfn.XLOOKUP(tbl_OrderProduct[[#This Row],[ProductID]],tbl_Product[ProductID],tbl_Product[ListPrice])*tbl_OrderProduct[[#This Row],[Quantity]]</f>
        <v>49.95</v>
      </c>
      <c r="F2185">
        <f>_xlfn.XLOOKUP(tbl_OrderProduct[[#This Row],[OrderID]],tbl_Order[OrderID],tbl_Order[Order Year])</f>
        <v>2021</v>
      </c>
      <c r="G2185" t="str">
        <f>_xlfn.XLOOKUP(tbl_OrderProduct[[#This Row],[OrderID]],tbl_Order[OrderID],tbl_Order[Order Month Name])</f>
        <v>Mar</v>
      </c>
      <c r="H2185" t="str">
        <f>_xlfn.XLOOKUP(tbl_OrderProduct[[#This Row],[ProductID]],tbl_Product[ProductID],tbl_Product[ProductName])</f>
        <v>Power B.I. the Board Game</v>
      </c>
      <c r="I2185" t="str">
        <f>_xlfn.XLOOKUP(tbl_OrderProduct[[#This Row],[OrderID]],tbl_Order[OrderID],tbl_Order[CustomerID])</f>
        <v>CUST0924</v>
      </c>
    </row>
    <row r="2186" spans="1:9" x14ac:dyDescent="0.4">
      <c r="A2186" t="s">
        <v>1056</v>
      </c>
      <c r="B2186" t="s">
        <v>2</v>
      </c>
      <c r="C2186" t="str">
        <f>_xlfn.XLOOKUP(tbl_OrderProduct[[#This Row],[ProductID]],tbl_Product[ProductID],tbl_Product[Category])</f>
        <v>Strategy</v>
      </c>
      <c r="D2186">
        <v>1</v>
      </c>
      <c r="E2186" s="3">
        <f>_xlfn.XLOOKUP(tbl_OrderProduct[[#This Row],[ProductID]],tbl_Product[ProductID],tbl_Product[ListPrice])*tbl_OrderProduct[[#This Row],[Quantity]]</f>
        <v>12.95</v>
      </c>
      <c r="F2186">
        <f>_xlfn.XLOOKUP(tbl_OrderProduct[[#This Row],[OrderID]],tbl_Order[OrderID],tbl_Order[Order Year])</f>
        <v>2021</v>
      </c>
      <c r="G2186" t="str">
        <f>_xlfn.XLOOKUP(tbl_OrderProduct[[#This Row],[OrderID]],tbl_Order[OrderID],tbl_Order[Order Month Name])</f>
        <v>Mar</v>
      </c>
      <c r="H2186" t="str">
        <f>_xlfn.XLOOKUP(tbl_OrderProduct[[#This Row],[ProductID]],tbl_Product[ProductID],tbl_Product[ProductName])</f>
        <v>DAX Machina</v>
      </c>
      <c r="I2186" t="str">
        <f>_xlfn.XLOOKUP(tbl_OrderProduct[[#This Row],[OrderID]],tbl_Order[OrderID],tbl_Order[CustomerID])</f>
        <v>CUST0295</v>
      </c>
    </row>
    <row r="2187" spans="1:9" x14ac:dyDescent="0.4">
      <c r="A2187" t="s">
        <v>1056</v>
      </c>
      <c r="B2187" t="s">
        <v>7</v>
      </c>
      <c r="C2187" t="str">
        <f>_xlfn.XLOOKUP(tbl_OrderProduct[[#This Row],[ProductID]],tbl_Product[ProductID],tbl_Product[Category])</f>
        <v>Strategy</v>
      </c>
      <c r="D2187">
        <v>1</v>
      </c>
      <c r="E2187" s="3">
        <f>_xlfn.XLOOKUP(tbl_OrderProduct[[#This Row],[ProductID]],tbl_Product[ProductID],tbl_Product[ListPrice])*tbl_OrderProduct[[#This Row],[Quantity]]</f>
        <v>53</v>
      </c>
      <c r="F2187">
        <f>_xlfn.XLOOKUP(tbl_OrderProduct[[#This Row],[OrderID]],tbl_Order[OrderID],tbl_Order[Order Year])</f>
        <v>2021</v>
      </c>
      <c r="G2187" t="str">
        <f>_xlfn.XLOOKUP(tbl_OrderProduct[[#This Row],[OrderID]],tbl_Order[OrderID],tbl_Order[Order Month Name])</f>
        <v>Mar</v>
      </c>
      <c r="H2187" t="str">
        <f>_xlfn.XLOOKUP(tbl_OrderProduct[[#This Row],[ProductID]],tbl_Product[ProductID],tbl_Product[ProductName])</f>
        <v>Evercell</v>
      </c>
      <c r="I2187" t="str">
        <f>_xlfn.XLOOKUP(tbl_OrderProduct[[#This Row],[OrderID]],tbl_Order[OrderID],tbl_Order[CustomerID])</f>
        <v>CUST0295</v>
      </c>
    </row>
    <row r="2188" spans="1:9" x14ac:dyDescent="0.4">
      <c r="A2188" t="s">
        <v>1056</v>
      </c>
      <c r="B2188" t="s">
        <v>131</v>
      </c>
      <c r="C2188" t="str">
        <f>_xlfn.XLOOKUP(tbl_OrderProduct[[#This Row],[ProductID]],tbl_Product[ProductID],tbl_Product[Category])</f>
        <v>Strategy</v>
      </c>
      <c r="D2188">
        <v>2</v>
      </c>
      <c r="E2188" s="3">
        <f>_xlfn.XLOOKUP(tbl_OrderProduct[[#This Row],[ProductID]],tbl_Product[ProductID],tbl_Product[ListPrice])*tbl_OrderProduct[[#This Row],[Quantity]]</f>
        <v>98</v>
      </c>
      <c r="F2188">
        <f>_xlfn.XLOOKUP(tbl_OrderProduct[[#This Row],[OrderID]],tbl_Order[OrderID],tbl_Order[Order Year])</f>
        <v>2021</v>
      </c>
      <c r="G2188" t="str">
        <f>_xlfn.XLOOKUP(tbl_OrderProduct[[#This Row],[OrderID]],tbl_Order[OrderID],tbl_Order[Order Month Name])</f>
        <v>Mar</v>
      </c>
      <c r="H2188" t="str">
        <f>_xlfn.XLOOKUP(tbl_OrderProduct[[#This Row],[ProductID]],tbl_Product[ProductID],tbl_Product[ProductName])</f>
        <v>7 Chart Wonders</v>
      </c>
      <c r="I2188" t="str">
        <f>_xlfn.XLOOKUP(tbl_OrderProduct[[#This Row],[OrderID]],tbl_Order[OrderID],tbl_Order[CustomerID])</f>
        <v>CUST0295</v>
      </c>
    </row>
    <row r="2189" spans="1:9" x14ac:dyDescent="0.4">
      <c r="A2189" t="s">
        <v>1057</v>
      </c>
      <c r="B2189" t="s">
        <v>137</v>
      </c>
      <c r="C2189" t="str">
        <f>_xlfn.XLOOKUP(tbl_OrderProduct[[#This Row],[ProductID]],tbl_Product[ProductID],tbl_Product[Category])</f>
        <v>Classic</v>
      </c>
      <c r="D2189">
        <v>2</v>
      </c>
      <c r="E2189" s="3">
        <f>_xlfn.XLOOKUP(tbl_OrderProduct[[#This Row],[ProductID]],tbl_Product[ProductID],tbl_Product[ListPrice])*tbl_OrderProduct[[#This Row],[Quantity]]</f>
        <v>141.97999999999999</v>
      </c>
      <c r="F2189">
        <f>_xlfn.XLOOKUP(tbl_OrderProduct[[#This Row],[OrderID]],tbl_Order[OrderID],tbl_Order[Order Year])</f>
        <v>2021</v>
      </c>
      <c r="G2189" t="str">
        <f>_xlfn.XLOOKUP(tbl_OrderProduct[[#This Row],[OrderID]],tbl_Order[OrderID],tbl_Order[Order Month Name])</f>
        <v>Mar</v>
      </c>
      <c r="H2189" t="str">
        <f>_xlfn.XLOOKUP(tbl_OrderProduct[[#This Row],[ProductID]],tbl_Product[ProductID],tbl_Product[ProductName])</f>
        <v>Ticket to Ride: Financial Express</v>
      </c>
      <c r="I2189" t="str">
        <f>_xlfn.XLOOKUP(tbl_OrderProduct[[#This Row],[OrderID]],tbl_Order[OrderID],tbl_Order[CustomerID])</f>
        <v>CUST0909</v>
      </c>
    </row>
    <row r="2190" spans="1:9" x14ac:dyDescent="0.4">
      <c r="A2190" t="s">
        <v>1058</v>
      </c>
      <c r="B2190" t="s">
        <v>156</v>
      </c>
      <c r="C2190" t="str">
        <f>_xlfn.XLOOKUP(tbl_OrderProduct[[#This Row],[ProductID]],tbl_Product[ProductID],tbl_Product[Category])</f>
        <v>Strategy</v>
      </c>
      <c r="D2190">
        <v>1</v>
      </c>
      <c r="E2190" s="3">
        <f>_xlfn.XLOOKUP(tbl_OrderProduct[[#This Row],[ProductID]],tbl_Product[ProductID],tbl_Product[ListPrice])*tbl_OrderProduct[[#This Row],[Quantity]]</f>
        <v>40.99</v>
      </c>
      <c r="F2190">
        <f>_xlfn.XLOOKUP(tbl_OrderProduct[[#This Row],[OrderID]],tbl_Order[OrderID],tbl_Order[Order Year])</f>
        <v>2021</v>
      </c>
      <c r="G2190" t="str">
        <f>_xlfn.XLOOKUP(tbl_OrderProduct[[#This Row],[OrderID]],tbl_Order[OrderID],tbl_Order[Order Month Name])</f>
        <v>Mar</v>
      </c>
      <c r="H2190" t="str">
        <f>_xlfn.XLOOKUP(tbl_OrderProduct[[#This Row],[ProductID]],tbl_Product[ProductID],tbl_Product[ProductName])</f>
        <v>Cells of Caledonia</v>
      </c>
      <c r="I2190" t="str">
        <f>_xlfn.XLOOKUP(tbl_OrderProduct[[#This Row],[OrderID]],tbl_Order[OrderID],tbl_Order[CustomerID])</f>
        <v>CUST0472</v>
      </c>
    </row>
    <row r="2191" spans="1:9" x14ac:dyDescent="0.4">
      <c r="A2191" t="s">
        <v>1059</v>
      </c>
      <c r="B2191" t="s">
        <v>129</v>
      </c>
      <c r="C2191" t="str">
        <f>_xlfn.XLOOKUP(tbl_OrderProduct[[#This Row],[ProductID]],tbl_Product[ProductID],tbl_Product[Category])</f>
        <v>Party</v>
      </c>
      <c r="D2191">
        <v>1</v>
      </c>
      <c r="E2191" s="3">
        <f>_xlfn.XLOOKUP(tbl_OrderProduct[[#This Row],[ProductID]],tbl_Product[ProductID],tbl_Product[ListPrice])*tbl_OrderProduct[[#This Row],[Quantity]]</f>
        <v>49.49</v>
      </c>
      <c r="F2191">
        <f>_xlfn.XLOOKUP(tbl_OrderProduct[[#This Row],[OrderID]],tbl_Order[OrderID],tbl_Order[Order Year])</f>
        <v>2021</v>
      </c>
      <c r="G2191" t="str">
        <f>_xlfn.XLOOKUP(tbl_OrderProduct[[#This Row],[OrderID]],tbl_Order[OrderID],tbl_Order[Order Month Name])</f>
        <v>Mar</v>
      </c>
      <c r="H2191" t="str">
        <f>_xlfn.XLOOKUP(tbl_OrderProduct[[#This Row],[ProductID]],tbl_Product[ProductID],tbl_Product[ProductName])</f>
        <v>Fieldnames</v>
      </c>
      <c r="I2191" t="str">
        <f>_xlfn.XLOOKUP(tbl_OrderProduct[[#This Row],[OrderID]],tbl_Order[OrderID],tbl_Order[CustomerID])</f>
        <v>CUST0412</v>
      </c>
    </row>
    <row r="2192" spans="1:9" x14ac:dyDescent="0.4">
      <c r="A2192" t="s">
        <v>1060</v>
      </c>
      <c r="B2192" t="s">
        <v>147</v>
      </c>
      <c r="C2192" t="str">
        <f>_xlfn.XLOOKUP(tbl_OrderProduct[[#This Row],[ProductID]],tbl_Product[ProductID],tbl_Product[Category])</f>
        <v>Classic</v>
      </c>
      <c r="D2192">
        <v>1</v>
      </c>
      <c r="E2192" s="3">
        <f>_xlfn.XLOOKUP(tbl_OrderProduct[[#This Row],[ProductID]],tbl_Product[ProductID],tbl_Product[ListPrice])*tbl_OrderProduct[[#This Row],[Quantity]]</f>
        <v>40.950000000000003</v>
      </c>
      <c r="F2192">
        <f>_xlfn.XLOOKUP(tbl_OrderProduct[[#This Row],[OrderID]],tbl_Order[OrderID],tbl_Order[Order Year])</f>
        <v>2021</v>
      </c>
      <c r="G2192" t="str">
        <f>_xlfn.XLOOKUP(tbl_OrderProduct[[#This Row],[OrderID]],tbl_Order[OrderID],tbl_Order[Order Month Name])</f>
        <v>Mar</v>
      </c>
      <c r="H2192" t="str">
        <f>_xlfn.XLOOKUP(tbl_OrderProduct[[#This Row],[ProductID]],tbl_Product[ProductID],tbl_Product[ProductName])</f>
        <v>Formula Scrabble</v>
      </c>
      <c r="I2192" t="str">
        <f>_xlfn.XLOOKUP(tbl_OrderProduct[[#This Row],[OrderID]],tbl_Order[OrderID],tbl_Order[CustomerID])</f>
        <v>CUST0030</v>
      </c>
    </row>
    <row r="2193" spans="1:9" x14ac:dyDescent="0.4">
      <c r="A2193" t="s">
        <v>1061</v>
      </c>
      <c r="B2193" t="s">
        <v>164</v>
      </c>
      <c r="C2193" t="str">
        <f>_xlfn.XLOOKUP(tbl_OrderProduct[[#This Row],[ProductID]],tbl_Product[ProductID],tbl_Product[Category])</f>
        <v>Strategy</v>
      </c>
      <c r="D2193">
        <v>3</v>
      </c>
      <c r="E2193" s="3">
        <f>_xlfn.XLOOKUP(tbl_OrderProduct[[#This Row],[ProductID]],tbl_Product[ProductID],tbl_Product[ListPrice])*tbl_OrderProduct[[#This Row],[Quantity]]</f>
        <v>87</v>
      </c>
      <c r="F2193">
        <f>_xlfn.XLOOKUP(tbl_OrderProduct[[#This Row],[OrderID]],tbl_Order[OrderID],tbl_Order[Order Year])</f>
        <v>2021</v>
      </c>
      <c r="G2193" t="str">
        <f>_xlfn.XLOOKUP(tbl_OrderProduct[[#This Row],[OrderID]],tbl_Order[OrderID],tbl_Order[Order Month Name])</f>
        <v>Mar</v>
      </c>
      <c r="H2193" t="str">
        <f>_xlfn.XLOOKUP(tbl_OrderProduct[[#This Row],[ProductID]],tbl_Product[ProductID],tbl_Product[ProductName])</f>
        <v>Great Western Lookup</v>
      </c>
      <c r="I2193" t="str">
        <f>_xlfn.XLOOKUP(tbl_OrderProduct[[#This Row],[OrderID]],tbl_Order[OrderID],tbl_Order[CustomerID])</f>
        <v>CUST0855</v>
      </c>
    </row>
    <row r="2194" spans="1:9" x14ac:dyDescent="0.4">
      <c r="A2194" t="s">
        <v>1061</v>
      </c>
      <c r="B2194" t="s">
        <v>10</v>
      </c>
      <c r="C2194" t="str">
        <f>_xlfn.XLOOKUP(tbl_OrderProduct[[#This Row],[ProductID]],tbl_Product[ProductID],tbl_Product[Category])</f>
        <v>Party</v>
      </c>
      <c r="D2194">
        <v>2</v>
      </c>
      <c r="E2194" s="3">
        <f>_xlfn.XLOOKUP(tbl_OrderProduct[[#This Row],[ProductID]],tbl_Product[ProductID],tbl_Product[ListPrice])*tbl_OrderProduct[[#This Row],[Quantity]]</f>
        <v>98</v>
      </c>
      <c r="F2194">
        <f>_xlfn.XLOOKUP(tbl_OrderProduct[[#This Row],[OrderID]],tbl_Order[OrderID],tbl_Order[Order Year])</f>
        <v>2021</v>
      </c>
      <c r="G2194" t="str">
        <f>_xlfn.XLOOKUP(tbl_OrderProduct[[#This Row],[OrderID]],tbl_Order[OrderID],tbl_Order[Order Month Name])</f>
        <v>Mar</v>
      </c>
      <c r="H2194" t="str">
        <f>_xlfn.XLOOKUP(tbl_OrderProduct[[#This Row],[ProductID]],tbl_Product[ProductID],tbl_Product[ProductName])</f>
        <v>Pivot or Perish</v>
      </c>
      <c r="I2194" t="str">
        <f>_xlfn.XLOOKUP(tbl_OrderProduct[[#This Row],[OrderID]],tbl_Order[OrderID],tbl_Order[CustomerID])</f>
        <v>CUST0855</v>
      </c>
    </row>
    <row r="2195" spans="1:9" x14ac:dyDescent="0.4">
      <c r="A2195" t="s">
        <v>1062</v>
      </c>
      <c r="B2195" t="s">
        <v>137</v>
      </c>
      <c r="C2195" t="str">
        <f>_xlfn.XLOOKUP(tbl_OrderProduct[[#This Row],[ProductID]],tbl_Product[ProductID],tbl_Product[Category])</f>
        <v>Classic</v>
      </c>
      <c r="D2195">
        <v>1</v>
      </c>
      <c r="E2195" s="3">
        <f>_xlfn.XLOOKUP(tbl_OrderProduct[[#This Row],[ProductID]],tbl_Product[ProductID],tbl_Product[ListPrice])*tbl_OrderProduct[[#This Row],[Quantity]]</f>
        <v>70.989999999999995</v>
      </c>
      <c r="F2195">
        <f>_xlfn.XLOOKUP(tbl_OrderProduct[[#This Row],[OrderID]],tbl_Order[OrderID],tbl_Order[Order Year])</f>
        <v>2021</v>
      </c>
      <c r="G2195" t="str">
        <f>_xlfn.XLOOKUP(tbl_OrderProduct[[#This Row],[OrderID]],tbl_Order[OrderID],tbl_Order[Order Month Name])</f>
        <v>Mar</v>
      </c>
      <c r="H2195" t="str">
        <f>_xlfn.XLOOKUP(tbl_OrderProduct[[#This Row],[ProductID]],tbl_Product[ProductID],tbl_Product[ProductName])</f>
        <v>Ticket to Ride: Financial Express</v>
      </c>
      <c r="I2195" t="str">
        <f>_xlfn.XLOOKUP(tbl_OrderProduct[[#This Row],[OrderID]],tbl_Order[OrderID],tbl_Order[CustomerID])</f>
        <v>CUST1034</v>
      </c>
    </row>
    <row r="2196" spans="1:9" x14ac:dyDescent="0.4">
      <c r="A2196" t="s">
        <v>1063</v>
      </c>
      <c r="B2196" t="s">
        <v>165</v>
      </c>
      <c r="C2196" t="str">
        <f>_xlfn.XLOOKUP(tbl_OrderProduct[[#This Row],[ProductID]],tbl_Product[ProductID],tbl_Product[Category])</f>
        <v>Party</v>
      </c>
      <c r="D2196">
        <v>1</v>
      </c>
      <c r="E2196" s="3">
        <f>_xlfn.XLOOKUP(tbl_OrderProduct[[#This Row],[ProductID]],tbl_Product[ProductID],tbl_Product[ListPrice])*tbl_OrderProduct[[#This Row],[Quantity]]</f>
        <v>26.49</v>
      </c>
      <c r="F2196">
        <f>_xlfn.XLOOKUP(tbl_OrderProduct[[#This Row],[OrderID]],tbl_Order[OrderID],tbl_Order[Order Year])</f>
        <v>2021</v>
      </c>
      <c r="G2196" t="str">
        <f>_xlfn.XLOOKUP(tbl_OrderProduct[[#This Row],[OrderID]],tbl_Order[OrderID],tbl_Order[Order Month Name])</f>
        <v>Mar</v>
      </c>
      <c r="H2196" t="str">
        <f>_xlfn.XLOOKUP(tbl_OrderProduct[[#This Row],[ProductID]],tbl_Product[ProductID],tbl_Product[ProductName])</f>
        <v>Dashboard Wavelength</v>
      </c>
      <c r="I2196" t="str">
        <f>_xlfn.XLOOKUP(tbl_OrderProduct[[#This Row],[OrderID]],tbl_Order[OrderID],tbl_Order[CustomerID])</f>
        <v>CUST1029</v>
      </c>
    </row>
    <row r="2197" spans="1:9" x14ac:dyDescent="0.4">
      <c r="A2197" t="s">
        <v>1063</v>
      </c>
      <c r="B2197" t="s">
        <v>161</v>
      </c>
      <c r="C2197" t="str">
        <f>_xlfn.XLOOKUP(tbl_OrderProduct[[#This Row],[ProductID]],tbl_Product[ProductID],tbl_Product[Category])</f>
        <v>Strategy</v>
      </c>
      <c r="D2197">
        <v>1</v>
      </c>
      <c r="E2197" s="3">
        <f>_xlfn.XLOOKUP(tbl_OrderProduct[[#This Row],[ProductID]],tbl_Product[ProductID],tbl_Product[ListPrice])*tbl_OrderProduct[[#This Row],[Quantity]]</f>
        <v>55.95</v>
      </c>
      <c r="F2197">
        <f>_xlfn.XLOOKUP(tbl_OrderProduct[[#This Row],[OrderID]],tbl_Order[OrderID],tbl_Order[Order Year])</f>
        <v>2021</v>
      </c>
      <c r="G2197" t="str">
        <f>_xlfn.XLOOKUP(tbl_OrderProduct[[#This Row],[OrderID]],tbl_Order[OrderID],tbl_Order[Order Month Name])</f>
        <v>Mar</v>
      </c>
      <c r="H2197" t="str">
        <f>_xlfn.XLOOKUP(tbl_OrderProduct[[#This Row],[ProductID]],tbl_Product[ProductID],tbl_Product[ProductName])</f>
        <v>The Quacks of Quarterburg</v>
      </c>
      <c r="I2197" t="str">
        <f>_xlfn.XLOOKUP(tbl_OrderProduct[[#This Row],[OrderID]],tbl_Order[OrderID],tbl_Order[CustomerID])</f>
        <v>CUST1029</v>
      </c>
    </row>
    <row r="2198" spans="1:9" x14ac:dyDescent="0.4">
      <c r="A2198" t="s">
        <v>1064</v>
      </c>
      <c r="B2198" t="s">
        <v>3</v>
      </c>
      <c r="C2198" t="str">
        <f>_xlfn.XLOOKUP(tbl_OrderProduct[[#This Row],[ProductID]],tbl_Product[ProductID],tbl_Product[Category])</f>
        <v>Co-op</v>
      </c>
      <c r="D2198">
        <v>1</v>
      </c>
      <c r="E2198" s="3">
        <f>_xlfn.XLOOKUP(tbl_OrderProduct[[#This Row],[ProductID]],tbl_Product[ProductID],tbl_Product[ListPrice])*tbl_OrderProduct[[#This Row],[Quantity]]</f>
        <v>34.950000000000003</v>
      </c>
      <c r="F2198">
        <f>_xlfn.XLOOKUP(tbl_OrderProduct[[#This Row],[OrderID]],tbl_Order[OrderID],tbl_Order[Order Year])</f>
        <v>2021</v>
      </c>
      <c r="G2198" t="str">
        <f>_xlfn.XLOOKUP(tbl_OrderProduct[[#This Row],[OrderID]],tbl_Order[OrderID],tbl_Order[Order Month Name])</f>
        <v>Mar</v>
      </c>
      <c r="H2198" t="str">
        <f>_xlfn.XLOOKUP(tbl_OrderProduct[[#This Row],[ProductID]],tbl_Product[ProductID],tbl_Product[ProductName])</f>
        <v>Pivot Panic!</v>
      </c>
      <c r="I2198" t="str">
        <f>_xlfn.XLOOKUP(tbl_OrderProduct[[#This Row],[OrderID]],tbl_Order[OrderID],tbl_Order[CustomerID])</f>
        <v>CUST0718</v>
      </c>
    </row>
    <row r="2199" spans="1:9" x14ac:dyDescent="0.4">
      <c r="A2199" t="s">
        <v>1065</v>
      </c>
      <c r="B2199" t="s">
        <v>9</v>
      </c>
      <c r="C2199" t="str">
        <f>_xlfn.XLOOKUP(tbl_OrderProduct[[#This Row],[ProductID]],tbl_Product[ProductID],tbl_Product[Category])</f>
        <v>Strategy</v>
      </c>
      <c r="D2199">
        <v>2</v>
      </c>
      <c r="E2199" s="3">
        <f>_xlfn.XLOOKUP(tbl_OrderProduct[[#This Row],[ProductID]],tbl_Product[ProductID],tbl_Product[ListPrice])*tbl_OrderProduct[[#This Row],[Quantity]]</f>
        <v>147.9</v>
      </c>
      <c r="F2199">
        <f>_xlfn.XLOOKUP(tbl_OrderProduct[[#This Row],[OrderID]],tbl_Order[OrderID],tbl_Order[Order Year])</f>
        <v>2021</v>
      </c>
      <c r="G2199" t="str">
        <f>_xlfn.XLOOKUP(tbl_OrderProduct[[#This Row],[OrderID]],tbl_Order[OrderID],tbl_Order[Order Month Name])</f>
        <v>Apr</v>
      </c>
      <c r="H2199" t="str">
        <f>_xlfn.XLOOKUP(tbl_OrderProduct[[#This Row],[ProductID]],tbl_Product[ProductID],tbl_Product[ProductName])</f>
        <v>Tiny Epic Formulas</v>
      </c>
      <c r="I2199" t="str">
        <f>_xlfn.XLOOKUP(tbl_OrderProduct[[#This Row],[OrderID]],tbl_Order[OrderID],tbl_Order[CustomerID])</f>
        <v>CUST1087</v>
      </c>
    </row>
    <row r="2200" spans="1:9" x14ac:dyDescent="0.4">
      <c r="A2200" t="s">
        <v>1065</v>
      </c>
      <c r="B2200" t="s">
        <v>7</v>
      </c>
      <c r="C2200" t="str">
        <f>_xlfn.XLOOKUP(tbl_OrderProduct[[#This Row],[ProductID]],tbl_Product[ProductID],tbl_Product[Category])</f>
        <v>Strategy</v>
      </c>
      <c r="D2200">
        <v>2</v>
      </c>
      <c r="E2200" s="3">
        <f>_xlfn.XLOOKUP(tbl_OrderProduct[[#This Row],[ProductID]],tbl_Product[ProductID],tbl_Product[ListPrice])*tbl_OrderProduct[[#This Row],[Quantity]]</f>
        <v>106</v>
      </c>
      <c r="F2200">
        <f>_xlfn.XLOOKUP(tbl_OrderProduct[[#This Row],[OrderID]],tbl_Order[OrderID],tbl_Order[Order Year])</f>
        <v>2021</v>
      </c>
      <c r="G2200" t="str">
        <f>_xlfn.XLOOKUP(tbl_OrderProduct[[#This Row],[OrderID]],tbl_Order[OrderID],tbl_Order[Order Month Name])</f>
        <v>Apr</v>
      </c>
      <c r="H2200" t="str">
        <f>_xlfn.XLOOKUP(tbl_OrderProduct[[#This Row],[ProductID]],tbl_Product[ProductID],tbl_Product[ProductName])</f>
        <v>Evercell</v>
      </c>
      <c r="I2200" t="str">
        <f>_xlfn.XLOOKUP(tbl_OrderProduct[[#This Row],[OrderID]],tbl_Order[OrderID],tbl_Order[CustomerID])</f>
        <v>CUST1087</v>
      </c>
    </row>
    <row r="2201" spans="1:9" x14ac:dyDescent="0.4">
      <c r="A2201" t="s">
        <v>1066</v>
      </c>
      <c r="B2201" t="s">
        <v>139</v>
      </c>
      <c r="C2201" t="str">
        <f>_xlfn.XLOOKUP(tbl_OrderProduct[[#This Row],[ProductID]],tbl_Product[ProductID],tbl_Product[Category])</f>
        <v>Strategy</v>
      </c>
      <c r="D2201">
        <v>1</v>
      </c>
      <c r="E2201" s="3">
        <f>_xlfn.XLOOKUP(tbl_OrderProduct[[#This Row],[ProductID]],tbl_Product[ProductID],tbl_Product[ListPrice])*tbl_OrderProduct[[#This Row],[Quantity]]</f>
        <v>54.99</v>
      </c>
      <c r="F2201">
        <f>_xlfn.XLOOKUP(tbl_OrderProduct[[#This Row],[OrderID]],tbl_Order[OrderID],tbl_Order[Order Year])</f>
        <v>2021</v>
      </c>
      <c r="G2201" t="str">
        <f>_xlfn.XLOOKUP(tbl_OrderProduct[[#This Row],[OrderID]],tbl_Order[OrderID],tbl_Order[Order Month Name])</f>
        <v>Apr</v>
      </c>
      <c r="H2201" t="str">
        <f>_xlfn.XLOOKUP(tbl_OrderProduct[[#This Row],[ProductID]],tbl_Product[ProductID],tbl_Product[ProductName])</f>
        <v>Azul: Pie Chart Edition</v>
      </c>
      <c r="I2201" t="str">
        <f>_xlfn.XLOOKUP(tbl_OrderProduct[[#This Row],[OrderID]],tbl_Order[OrderID],tbl_Order[CustomerID])</f>
        <v>CUST0189</v>
      </c>
    </row>
    <row r="2202" spans="1:9" x14ac:dyDescent="0.4">
      <c r="A2202" t="s">
        <v>1067</v>
      </c>
      <c r="B2202" t="s">
        <v>140</v>
      </c>
      <c r="C2202" t="str">
        <f>_xlfn.XLOOKUP(tbl_OrderProduct[[#This Row],[ProductID]],tbl_Product[ProductID],tbl_Product[Category])</f>
        <v>Strategy</v>
      </c>
      <c r="D2202">
        <v>1</v>
      </c>
      <c r="E2202" s="3">
        <f>_xlfn.XLOOKUP(tbl_OrderProduct[[#This Row],[ProductID]],tbl_Product[ProductID],tbl_Product[ListPrice])*tbl_OrderProduct[[#This Row],[Quantity]]</f>
        <v>63.49</v>
      </c>
      <c r="F2202">
        <f>_xlfn.XLOOKUP(tbl_OrderProduct[[#This Row],[OrderID]],tbl_Order[OrderID],tbl_Order[Order Year])</f>
        <v>2021</v>
      </c>
      <c r="G2202" t="str">
        <f>_xlfn.XLOOKUP(tbl_OrderProduct[[#This Row],[OrderID]],tbl_Order[OrderID],tbl_Order[Order Month Name])</f>
        <v>Apr</v>
      </c>
      <c r="H2202" t="str">
        <f>_xlfn.XLOOKUP(tbl_OrderProduct[[#This Row],[ProductID]],tbl_Product[ProductID],tbl_Product[ProductName])</f>
        <v>The Castles of Mad King Lambda</v>
      </c>
      <c r="I2202" t="str">
        <f>_xlfn.XLOOKUP(tbl_OrderProduct[[#This Row],[OrderID]],tbl_Order[OrderID],tbl_Order[CustomerID])</f>
        <v>CUST0474</v>
      </c>
    </row>
    <row r="2203" spans="1:9" x14ac:dyDescent="0.4">
      <c r="A2203" t="s">
        <v>1067</v>
      </c>
      <c r="B2203" t="s">
        <v>134</v>
      </c>
      <c r="C2203" t="str">
        <f>_xlfn.XLOOKUP(tbl_OrderProduct[[#This Row],[ProductID]],tbl_Product[ProductID],tbl_Product[Category])</f>
        <v>Co-op</v>
      </c>
      <c r="D2203">
        <v>2</v>
      </c>
      <c r="E2203" s="3">
        <f>_xlfn.XLOOKUP(tbl_OrderProduct[[#This Row],[ProductID]],tbl_Product[ProductID],tbl_Product[ListPrice])*tbl_OrderProduct[[#This Row],[Quantity]]</f>
        <v>67</v>
      </c>
      <c r="F2203">
        <f>_xlfn.XLOOKUP(tbl_OrderProduct[[#This Row],[OrderID]],tbl_Order[OrderID],tbl_Order[Order Year])</f>
        <v>2021</v>
      </c>
      <c r="G2203" t="str">
        <f>_xlfn.XLOOKUP(tbl_OrderProduct[[#This Row],[OrderID]],tbl_Order[OrderID],tbl_Order[Order Month Name])</f>
        <v>Apr</v>
      </c>
      <c r="H2203" t="str">
        <f>_xlfn.XLOOKUP(tbl_OrderProduct[[#This Row],[ProductID]],tbl_Product[ProductID],tbl_Product[ProductName])</f>
        <v>The Spill: Data Breach</v>
      </c>
      <c r="I2203" t="str">
        <f>_xlfn.XLOOKUP(tbl_OrderProduct[[#This Row],[OrderID]],tbl_Order[OrderID],tbl_Order[CustomerID])</f>
        <v>CUST0474</v>
      </c>
    </row>
    <row r="2204" spans="1:9" x14ac:dyDescent="0.4">
      <c r="A2204" t="s">
        <v>1068</v>
      </c>
      <c r="B2204" t="s">
        <v>6</v>
      </c>
      <c r="C2204" t="str">
        <f>_xlfn.XLOOKUP(tbl_OrderProduct[[#This Row],[ProductID]],tbl_Product[ProductID],tbl_Product[Category])</f>
        <v>Adventure</v>
      </c>
      <c r="D2204">
        <v>1</v>
      </c>
      <c r="E2204" s="3">
        <f>_xlfn.XLOOKUP(tbl_OrderProduct[[#This Row],[ProductID]],tbl_Product[ProductID],tbl_Product[ListPrice])*tbl_OrderProduct[[#This Row],[Quantity]]</f>
        <v>17</v>
      </c>
      <c r="F2204">
        <f>_xlfn.XLOOKUP(tbl_OrderProduct[[#This Row],[OrderID]],tbl_Order[OrderID],tbl_Order[Order Year])</f>
        <v>2021</v>
      </c>
      <c r="G2204" t="str">
        <f>_xlfn.XLOOKUP(tbl_OrderProduct[[#This Row],[OrderID]],tbl_Order[OrderID],tbl_Order[Order Month Name])</f>
        <v>Apr</v>
      </c>
      <c r="H2204" t="str">
        <f>_xlfn.XLOOKUP(tbl_OrderProduct[[#This Row],[ProductID]],tbl_Product[ProductID],tbl_Product[ProductName])</f>
        <v>Pivot &amp; Paper</v>
      </c>
      <c r="I2204" t="str">
        <f>_xlfn.XLOOKUP(tbl_OrderProduct[[#This Row],[OrderID]],tbl_Order[OrderID],tbl_Order[CustomerID])</f>
        <v>CUST0062</v>
      </c>
    </row>
    <row r="2205" spans="1:9" x14ac:dyDescent="0.4">
      <c r="A2205" t="s">
        <v>1068</v>
      </c>
      <c r="B2205" t="s">
        <v>141</v>
      </c>
      <c r="C2205" t="str">
        <f>_xlfn.XLOOKUP(tbl_OrderProduct[[#This Row],[ProductID]],tbl_Product[ProductID],tbl_Product[Category])</f>
        <v>Strategy</v>
      </c>
      <c r="D2205">
        <v>2</v>
      </c>
      <c r="E2205" s="3">
        <f>_xlfn.XLOOKUP(tbl_OrderProduct[[#This Row],[ProductID]],tbl_Product[ProductID],tbl_Product[ListPrice])*tbl_OrderProduct[[#This Row],[Quantity]]</f>
        <v>48</v>
      </c>
      <c r="F2205">
        <f>_xlfn.XLOOKUP(tbl_OrderProduct[[#This Row],[OrderID]],tbl_Order[OrderID],tbl_Order[Order Year])</f>
        <v>2021</v>
      </c>
      <c r="G2205" t="str">
        <f>_xlfn.XLOOKUP(tbl_OrderProduct[[#This Row],[OrderID]],tbl_Order[OrderID],tbl_Order[Order Month Name])</f>
        <v>Apr</v>
      </c>
      <c r="H2205" t="str">
        <f>_xlfn.XLOOKUP(tbl_OrderProduct[[#This Row],[ProductID]],tbl_Product[ProductID],tbl_Product[ProductName])</f>
        <v>Wingspanalytics</v>
      </c>
      <c r="I2205" t="str">
        <f>_xlfn.XLOOKUP(tbl_OrderProduct[[#This Row],[OrderID]],tbl_Order[OrderID],tbl_Order[CustomerID])</f>
        <v>CUST0062</v>
      </c>
    </row>
    <row r="2206" spans="1:9" x14ac:dyDescent="0.4">
      <c r="A2206" t="s">
        <v>1068</v>
      </c>
      <c r="B2206" t="s">
        <v>149</v>
      </c>
      <c r="C2206" t="str">
        <f>_xlfn.XLOOKUP(tbl_OrderProduct[[#This Row],[ProductID]],tbl_Product[ProductID],tbl_Product[Category])</f>
        <v>Co-op</v>
      </c>
      <c r="D2206">
        <v>2</v>
      </c>
      <c r="E2206" s="3">
        <f>_xlfn.XLOOKUP(tbl_OrderProduct[[#This Row],[ProductID]],tbl_Product[ProductID],tbl_Product[ListPrice])*tbl_OrderProduct[[#This Row],[Quantity]]</f>
        <v>41.98</v>
      </c>
      <c r="F2206">
        <f>_xlfn.XLOOKUP(tbl_OrderProduct[[#This Row],[OrderID]],tbl_Order[OrderID],tbl_Order[Order Year])</f>
        <v>2021</v>
      </c>
      <c r="G2206" t="str">
        <f>_xlfn.XLOOKUP(tbl_OrderProduct[[#This Row],[OrderID]],tbl_Order[OrderID],tbl_Order[Order Month Name])</f>
        <v>Apr</v>
      </c>
      <c r="H2206" t="str">
        <f>_xlfn.XLOOKUP(tbl_OrderProduct[[#This Row],[ProductID]],tbl_Product[ProductID],tbl_Product[ProductName])</f>
        <v>Pandemic: #REF! Outbreak</v>
      </c>
      <c r="I2206" t="str">
        <f>_xlfn.XLOOKUP(tbl_OrderProduct[[#This Row],[OrderID]],tbl_Order[OrderID],tbl_Order[CustomerID])</f>
        <v>CUST0062</v>
      </c>
    </row>
    <row r="2207" spans="1:9" x14ac:dyDescent="0.4">
      <c r="A2207" t="s">
        <v>1068</v>
      </c>
      <c r="B2207" t="s">
        <v>143</v>
      </c>
      <c r="C2207" t="str">
        <f>_xlfn.XLOOKUP(tbl_OrderProduct[[#This Row],[ProductID]],tbl_Product[ProductID],tbl_Product[Category])</f>
        <v>Party</v>
      </c>
      <c r="D2207">
        <v>1</v>
      </c>
      <c r="E2207" s="3">
        <f>_xlfn.XLOOKUP(tbl_OrderProduct[[#This Row],[ProductID]],tbl_Product[ProductID],tbl_Product[ListPrice])*tbl_OrderProduct[[#This Row],[Quantity]]</f>
        <v>21.95</v>
      </c>
      <c r="F2207">
        <f>_xlfn.XLOOKUP(tbl_OrderProduct[[#This Row],[OrderID]],tbl_Order[OrderID],tbl_Order[Order Year])</f>
        <v>2021</v>
      </c>
      <c r="G2207" t="str">
        <f>_xlfn.XLOOKUP(tbl_OrderProduct[[#This Row],[OrderID]],tbl_Order[OrderID],tbl_Order[Order Month Name])</f>
        <v>Apr</v>
      </c>
      <c r="H2207" t="str">
        <f>_xlfn.XLOOKUP(tbl_OrderProduct[[#This Row],[ProductID]],tbl_Product[ProductID],tbl_Product[ProductName])</f>
        <v>Sheets of Nottingham</v>
      </c>
      <c r="I2207" t="str">
        <f>_xlfn.XLOOKUP(tbl_OrderProduct[[#This Row],[OrderID]],tbl_Order[OrderID],tbl_Order[CustomerID])</f>
        <v>CUST0062</v>
      </c>
    </row>
    <row r="2208" spans="1:9" x14ac:dyDescent="0.4">
      <c r="A2208" t="s">
        <v>1069</v>
      </c>
      <c r="B2208" t="s">
        <v>147</v>
      </c>
      <c r="C2208" t="str">
        <f>_xlfn.XLOOKUP(tbl_OrderProduct[[#This Row],[ProductID]],tbl_Product[ProductID],tbl_Product[Category])</f>
        <v>Classic</v>
      </c>
      <c r="D2208">
        <v>1</v>
      </c>
      <c r="E2208" s="3">
        <f>_xlfn.XLOOKUP(tbl_OrderProduct[[#This Row],[ProductID]],tbl_Product[ProductID],tbl_Product[ListPrice])*tbl_OrderProduct[[#This Row],[Quantity]]</f>
        <v>40.950000000000003</v>
      </c>
      <c r="F2208">
        <f>_xlfn.XLOOKUP(tbl_OrderProduct[[#This Row],[OrderID]],tbl_Order[OrderID],tbl_Order[Order Year])</f>
        <v>2021</v>
      </c>
      <c r="G2208" t="str">
        <f>_xlfn.XLOOKUP(tbl_OrderProduct[[#This Row],[OrderID]],tbl_Order[OrderID],tbl_Order[Order Month Name])</f>
        <v>Apr</v>
      </c>
      <c r="H2208" t="str">
        <f>_xlfn.XLOOKUP(tbl_OrderProduct[[#This Row],[ProductID]],tbl_Product[ProductID],tbl_Product[ProductName])</f>
        <v>Formula Scrabble</v>
      </c>
      <c r="I2208" t="str">
        <f>_xlfn.XLOOKUP(tbl_OrderProduct[[#This Row],[OrderID]],tbl_Order[OrderID],tbl_Order[CustomerID])</f>
        <v>CUST0930</v>
      </c>
    </row>
    <row r="2209" spans="1:9" x14ac:dyDescent="0.4">
      <c r="A2209" t="s">
        <v>1070</v>
      </c>
      <c r="B2209" t="s">
        <v>5</v>
      </c>
      <c r="C2209" t="str">
        <f>_xlfn.XLOOKUP(tbl_OrderProduct[[#This Row],[ProductID]],tbl_Product[ProductID],tbl_Product[Category])</f>
        <v>Strategy</v>
      </c>
      <c r="D2209">
        <v>1</v>
      </c>
      <c r="E2209" s="3">
        <f>_xlfn.XLOOKUP(tbl_OrderProduct[[#This Row],[ProductID]],tbl_Product[ProductID],tbl_Product[ListPrice])*tbl_OrderProduct[[#This Row],[Quantity]]</f>
        <v>49.95</v>
      </c>
      <c r="F2209">
        <f>_xlfn.XLOOKUP(tbl_OrderProduct[[#This Row],[OrderID]],tbl_Order[OrderID],tbl_Order[Order Year])</f>
        <v>2021</v>
      </c>
      <c r="G2209" t="str">
        <f>_xlfn.XLOOKUP(tbl_OrderProduct[[#This Row],[OrderID]],tbl_Order[OrderID],tbl_Order[Order Month Name])</f>
        <v>Apr</v>
      </c>
      <c r="H2209" t="str">
        <f>_xlfn.XLOOKUP(tbl_OrderProduct[[#This Row],[ProductID]],tbl_Product[ProductID],tbl_Product[ProductName])</f>
        <v>Power B.I. the Board Game</v>
      </c>
      <c r="I2209" t="str">
        <f>_xlfn.XLOOKUP(tbl_OrderProduct[[#This Row],[OrderID]],tbl_Order[OrderID],tbl_Order[CustomerID])</f>
        <v>CUST0022</v>
      </c>
    </row>
    <row r="2210" spans="1:9" x14ac:dyDescent="0.4">
      <c r="A2210" t="s">
        <v>1071</v>
      </c>
      <c r="B2210" t="s">
        <v>156</v>
      </c>
      <c r="C2210" t="str">
        <f>_xlfn.XLOOKUP(tbl_OrderProduct[[#This Row],[ProductID]],tbl_Product[ProductID],tbl_Product[Category])</f>
        <v>Strategy</v>
      </c>
      <c r="D2210">
        <v>1</v>
      </c>
      <c r="E2210" s="3">
        <f>_xlfn.XLOOKUP(tbl_OrderProduct[[#This Row],[ProductID]],tbl_Product[ProductID],tbl_Product[ListPrice])*tbl_OrderProduct[[#This Row],[Quantity]]</f>
        <v>40.99</v>
      </c>
      <c r="F2210">
        <f>_xlfn.XLOOKUP(tbl_OrderProduct[[#This Row],[OrderID]],tbl_Order[OrderID],tbl_Order[Order Year])</f>
        <v>2021</v>
      </c>
      <c r="G2210" t="str">
        <f>_xlfn.XLOOKUP(tbl_OrderProduct[[#This Row],[OrderID]],tbl_Order[OrderID],tbl_Order[Order Month Name])</f>
        <v>Apr</v>
      </c>
      <c r="H2210" t="str">
        <f>_xlfn.XLOOKUP(tbl_OrderProduct[[#This Row],[ProductID]],tbl_Product[ProductID],tbl_Product[ProductName])</f>
        <v>Cells of Caledonia</v>
      </c>
      <c r="I2210" t="str">
        <f>_xlfn.XLOOKUP(tbl_OrderProduct[[#This Row],[OrderID]],tbl_Order[OrderID],tbl_Order[CustomerID])</f>
        <v>CUST0254</v>
      </c>
    </row>
    <row r="2211" spans="1:9" x14ac:dyDescent="0.4">
      <c r="A2211" t="s">
        <v>1071</v>
      </c>
      <c r="B2211" t="s">
        <v>155</v>
      </c>
      <c r="C2211" t="str">
        <f>_xlfn.XLOOKUP(tbl_OrderProduct[[#This Row],[ProductID]],tbl_Product[ProductID],tbl_Product[Category])</f>
        <v>Strategy</v>
      </c>
      <c r="D2211">
        <v>1</v>
      </c>
      <c r="E2211" s="3">
        <f>_xlfn.XLOOKUP(tbl_OrderProduct[[#This Row],[ProductID]],tbl_Product[ProductID],tbl_Product[ListPrice])*tbl_OrderProduct[[#This Row],[Quantity]]</f>
        <v>27</v>
      </c>
      <c r="F2211">
        <f>_xlfn.XLOOKUP(tbl_OrderProduct[[#This Row],[OrderID]],tbl_Order[OrderID],tbl_Order[Order Year])</f>
        <v>2021</v>
      </c>
      <c r="G2211" t="str">
        <f>_xlfn.XLOOKUP(tbl_OrderProduct[[#This Row],[OrderID]],tbl_Order[OrderID],tbl_Order[Order Month Name])</f>
        <v>Apr</v>
      </c>
      <c r="H2211" t="str">
        <f>_xlfn.XLOOKUP(tbl_OrderProduct[[#This Row],[ProductID]],tbl_Product[ProductID],tbl_Product[ProductName])</f>
        <v>Depreciation Trail</v>
      </c>
      <c r="I2211" t="str">
        <f>_xlfn.XLOOKUP(tbl_OrderProduct[[#This Row],[OrderID]],tbl_Order[OrderID],tbl_Order[CustomerID])</f>
        <v>CUST0254</v>
      </c>
    </row>
    <row r="2212" spans="1:9" x14ac:dyDescent="0.4">
      <c r="A2212" t="s">
        <v>1071</v>
      </c>
      <c r="B2212" t="s">
        <v>147</v>
      </c>
      <c r="C2212" t="str">
        <f>_xlfn.XLOOKUP(tbl_OrderProduct[[#This Row],[ProductID]],tbl_Product[ProductID],tbl_Product[Category])</f>
        <v>Classic</v>
      </c>
      <c r="D2212">
        <v>1</v>
      </c>
      <c r="E2212" s="3">
        <f>_xlfn.XLOOKUP(tbl_OrderProduct[[#This Row],[ProductID]],tbl_Product[ProductID],tbl_Product[ListPrice])*tbl_OrderProduct[[#This Row],[Quantity]]</f>
        <v>40.950000000000003</v>
      </c>
      <c r="F2212">
        <f>_xlfn.XLOOKUP(tbl_OrderProduct[[#This Row],[OrderID]],tbl_Order[OrderID],tbl_Order[Order Year])</f>
        <v>2021</v>
      </c>
      <c r="G2212" t="str">
        <f>_xlfn.XLOOKUP(tbl_OrderProduct[[#This Row],[OrderID]],tbl_Order[OrderID],tbl_Order[Order Month Name])</f>
        <v>Apr</v>
      </c>
      <c r="H2212" t="str">
        <f>_xlfn.XLOOKUP(tbl_OrderProduct[[#This Row],[ProductID]],tbl_Product[ProductID],tbl_Product[ProductName])</f>
        <v>Formula Scrabble</v>
      </c>
      <c r="I2212" t="str">
        <f>_xlfn.XLOOKUP(tbl_OrderProduct[[#This Row],[OrderID]],tbl_Order[OrderID],tbl_Order[CustomerID])</f>
        <v>CUST0254</v>
      </c>
    </row>
    <row r="2213" spans="1:9" x14ac:dyDescent="0.4">
      <c r="A2213" t="s">
        <v>1072</v>
      </c>
      <c r="B2213" t="s">
        <v>157</v>
      </c>
      <c r="C2213" t="str">
        <f>_xlfn.XLOOKUP(tbl_OrderProduct[[#This Row],[ProductID]],tbl_Product[ProductID],tbl_Product[Category])</f>
        <v>Strategy</v>
      </c>
      <c r="D2213">
        <v>1</v>
      </c>
      <c r="E2213" s="3">
        <f>_xlfn.XLOOKUP(tbl_OrderProduct[[#This Row],[ProductID]],tbl_Product[ProductID],tbl_Product[ListPrice])*tbl_OrderProduct[[#This Row],[Quantity]]</f>
        <v>47</v>
      </c>
      <c r="F2213">
        <f>_xlfn.XLOOKUP(tbl_OrderProduct[[#This Row],[OrderID]],tbl_Order[OrderID],tbl_Order[Order Year])</f>
        <v>2021</v>
      </c>
      <c r="G2213" t="str">
        <f>_xlfn.XLOOKUP(tbl_OrderProduct[[#This Row],[OrderID]],tbl_Order[OrderID],tbl_Order[Order Month Name])</f>
        <v>Apr</v>
      </c>
      <c r="H2213" t="str">
        <f>_xlfn.XLOOKUP(tbl_OrderProduct[[#This Row],[ProductID]],tbl_Product[ProductID],tbl_Product[ProductName])</f>
        <v>A Dasboard Contrived</v>
      </c>
      <c r="I2213" t="str">
        <f>_xlfn.XLOOKUP(tbl_OrderProduct[[#This Row],[OrderID]],tbl_Order[OrderID],tbl_Order[CustomerID])</f>
        <v>CUST0328</v>
      </c>
    </row>
    <row r="2214" spans="1:9" x14ac:dyDescent="0.4">
      <c r="A2214" t="s">
        <v>1073</v>
      </c>
      <c r="B2214" t="s">
        <v>138</v>
      </c>
      <c r="C2214" t="str">
        <f>_xlfn.XLOOKUP(tbl_OrderProduct[[#This Row],[ProductID]],tbl_Product[ProductID],tbl_Product[Category])</f>
        <v>Classic</v>
      </c>
      <c r="D2214">
        <v>1</v>
      </c>
      <c r="E2214" s="3">
        <f>_xlfn.XLOOKUP(tbl_OrderProduct[[#This Row],[ProductID]],tbl_Product[ProductID],tbl_Product[ListPrice])*tbl_OrderProduct[[#This Row],[Quantity]]</f>
        <v>62</v>
      </c>
      <c r="F2214">
        <f>_xlfn.XLOOKUP(tbl_OrderProduct[[#This Row],[OrderID]],tbl_Order[OrderID],tbl_Order[Order Year])</f>
        <v>2021</v>
      </c>
      <c r="G2214" t="str">
        <f>_xlfn.XLOOKUP(tbl_OrderProduct[[#This Row],[OrderID]],tbl_Order[OrderID],tbl_Order[Order Month Name])</f>
        <v>Apr</v>
      </c>
      <c r="H2214" t="str">
        <f>_xlfn.XLOOKUP(tbl_OrderProduct[[#This Row],[ProductID]],tbl_Product[ProductID],tbl_Product[ProductName])</f>
        <v>YahtSheets</v>
      </c>
      <c r="I2214" t="str">
        <f>_xlfn.XLOOKUP(tbl_OrderProduct[[#This Row],[OrderID]],tbl_Order[OrderID],tbl_Order[CustomerID])</f>
        <v>CUST0939</v>
      </c>
    </row>
    <row r="2215" spans="1:9" x14ac:dyDescent="0.4">
      <c r="A2215" t="s">
        <v>1073</v>
      </c>
      <c r="B2215" t="s">
        <v>145</v>
      </c>
      <c r="C2215" t="str">
        <f>_xlfn.XLOOKUP(tbl_OrderProduct[[#This Row],[ProductID]],tbl_Product[ProductID],tbl_Product[Category])</f>
        <v>Adventure</v>
      </c>
      <c r="D2215">
        <v>2</v>
      </c>
      <c r="E2215" s="3">
        <f>_xlfn.XLOOKUP(tbl_OrderProduct[[#This Row],[ProductID]],tbl_Product[ProductID],tbl_Product[ListPrice])*tbl_OrderProduct[[#This Row],[Quantity]]</f>
        <v>81</v>
      </c>
      <c r="F2215">
        <f>_xlfn.XLOOKUP(tbl_OrderProduct[[#This Row],[OrderID]],tbl_Order[OrderID],tbl_Order[Order Year])</f>
        <v>2021</v>
      </c>
      <c r="G2215" t="str">
        <f>_xlfn.XLOOKUP(tbl_OrderProduct[[#This Row],[OrderID]],tbl_Order[OrderID],tbl_Order[Order Month Name])</f>
        <v>Apr</v>
      </c>
      <c r="H2215" t="str">
        <f>_xlfn.XLOOKUP(tbl_OrderProduct[[#This Row],[ProductID]],tbl_Product[ProductID],tbl_Product[ProductName])</f>
        <v>Audit Call of Cthulhu</v>
      </c>
      <c r="I2215" t="str">
        <f>_xlfn.XLOOKUP(tbl_OrderProduct[[#This Row],[OrderID]],tbl_Order[OrderID],tbl_Order[CustomerID])</f>
        <v>CUST0939</v>
      </c>
    </row>
    <row r="2216" spans="1:9" x14ac:dyDescent="0.4">
      <c r="A2216" t="s">
        <v>1074</v>
      </c>
      <c r="B2216" t="s">
        <v>149</v>
      </c>
      <c r="C2216" t="str">
        <f>_xlfn.XLOOKUP(tbl_OrderProduct[[#This Row],[ProductID]],tbl_Product[ProductID],tbl_Product[Category])</f>
        <v>Co-op</v>
      </c>
      <c r="D2216">
        <v>1</v>
      </c>
      <c r="E2216" s="3">
        <f>_xlfn.XLOOKUP(tbl_OrderProduct[[#This Row],[ProductID]],tbl_Product[ProductID],tbl_Product[ListPrice])*tbl_OrderProduct[[#This Row],[Quantity]]</f>
        <v>20.99</v>
      </c>
      <c r="F2216">
        <f>_xlfn.XLOOKUP(tbl_OrderProduct[[#This Row],[OrderID]],tbl_Order[OrderID],tbl_Order[Order Year])</f>
        <v>2021</v>
      </c>
      <c r="G2216" t="str">
        <f>_xlfn.XLOOKUP(tbl_OrderProduct[[#This Row],[OrderID]],tbl_Order[OrderID],tbl_Order[Order Month Name])</f>
        <v>Apr</v>
      </c>
      <c r="H2216" t="str">
        <f>_xlfn.XLOOKUP(tbl_OrderProduct[[#This Row],[ProductID]],tbl_Product[ProductID],tbl_Product[ProductName])</f>
        <v>Pandemic: #REF! Outbreak</v>
      </c>
      <c r="I2216" t="str">
        <f>_xlfn.XLOOKUP(tbl_OrderProduct[[#This Row],[OrderID]],tbl_Order[OrderID],tbl_Order[CustomerID])</f>
        <v>CUST0692</v>
      </c>
    </row>
    <row r="2217" spans="1:9" x14ac:dyDescent="0.4">
      <c r="A2217" t="s">
        <v>1074</v>
      </c>
      <c r="B2217" t="s">
        <v>150</v>
      </c>
      <c r="C2217" t="str">
        <f>_xlfn.XLOOKUP(tbl_OrderProduct[[#This Row],[ProductID]],tbl_Product[ProductID],tbl_Product[Category])</f>
        <v>Party</v>
      </c>
      <c r="D2217">
        <v>1</v>
      </c>
      <c r="E2217" s="3">
        <f>_xlfn.XLOOKUP(tbl_OrderProduct[[#This Row],[ProductID]],tbl_Product[ProductID],tbl_Product[ListPrice])*tbl_OrderProduct[[#This Row],[Quantity]]</f>
        <v>35</v>
      </c>
      <c r="F2217">
        <f>_xlfn.XLOOKUP(tbl_OrderProduct[[#This Row],[OrderID]],tbl_Order[OrderID],tbl_Order[Order Year])</f>
        <v>2021</v>
      </c>
      <c r="G2217" t="str">
        <f>_xlfn.XLOOKUP(tbl_OrderProduct[[#This Row],[OrderID]],tbl_Order[OrderID],tbl_Order[Order Month Name])</f>
        <v>Apr</v>
      </c>
      <c r="H2217" t="str">
        <f>_xlfn.XLOOKUP(tbl_OrderProduct[[#This Row],[ProductID]],tbl_Product[ProductID],tbl_Product[ProductName])</f>
        <v>Data: The Resistance</v>
      </c>
      <c r="I2217" t="str">
        <f>_xlfn.XLOOKUP(tbl_OrderProduct[[#This Row],[OrderID]],tbl_Order[OrderID],tbl_Order[CustomerID])</f>
        <v>CUST0692</v>
      </c>
    </row>
    <row r="2218" spans="1:9" x14ac:dyDescent="0.4">
      <c r="A2218" t="s">
        <v>1074</v>
      </c>
      <c r="B2218" t="s">
        <v>7</v>
      </c>
      <c r="C2218" t="str">
        <f>_xlfn.XLOOKUP(tbl_OrderProduct[[#This Row],[ProductID]],tbl_Product[ProductID],tbl_Product[Category])</f>
        <v>Strategy</v>
      </c>
      <c r="D2218">
        <v>2</v>
      </c>
      <c r="E2218" s="3">
        <f>_xlfn.XLOOKUP(tbl_OrderProduct[[#This Row],[ProductID]],tbl_Product[ProductID],tbl_Product[ListPrice])*tbl_OrderProduct[[#This Row],[Quantity]]</f>
        <v>106</v>
      </c>
      <c r="F2218">
        <f>_xlfn.XLOOKUP(tbl_OrderProduct[[#This Row],[OrderID]],tbl_Order[OrderID],tbl_Order[Order Year])</f>
        <v>2021</v>
      </c>
      <c r="G2218" t="str">
        <f>_xlfn.XLOOKUP(tbl_OrderProduct[[#This Row],[OrderID]],tbl_Order[OrderID],tbl_Order[Order Month Name])</f>
        <v>Apr</v>
      </c>
      <c r="H2218" t="str">
        <f>_xlfn.XLOOKUP(tbl_OrderProduct[[#This Row],[ProductID]],tbl_Product[ProductID],tbl_Product[ProductName])</f>
        <v>Evercell</v>
      </c>
      <c r="I2218" t="str">
        <f>_xlfn.XLOOKUP(tbl_OrderProduct[[#This Row],[OrderID]],tbl_Order[OrderID],tbl_Order[CustomerID])</f>
        <v>CUST0692</v>
      </c>
    </row>
    <row r="2219" spans="1:9" x14ac:dyDescent="0.4">
      <c r="A2219" t="s">
        <v>1074</v>
      </c>
      <c r="B2219" t="s">
        <v>157</v>
      </c>
      <c r="C2219" t="str">
        <f>_xlfn.XLOOKUP(tbl_OrderProduct[[#This Row],[ProductID]],tbl_Product[ProductID],tbl_Product[Category])</f>
        <v>Strategy</v>
      </c>
      <c r="D2219">
        <v>1</v>
      </c>
      <c r="E2219" s="3">
        <f>_xlfn.XLOOKUP(tbl_OrderProduct[[#This Row],[ProductID]],tbl_Product[ProductID],tbl_Product[ListPrice])*tbl_OrderProduct[[#This Row],[Quantity]]</f>
        <v>47</v>
      </c>
      <c r="F2219">
        <f>_xlfn.XLOOKUP(tbl_OrderProduct[[#This Row],[OrderID]],tbl_Order[OrderID],tbl_Order[Order Year])</f>
        <v>2021</v>
      </c>
      <c r="G2219" t="str">
        <f>_xlfn.XLOOKUP(tbl_OrderProduct[[#This Row],[OrderID]],tbl_Order[OrderID],tbl_Order[Order Month Name])</f>
        <v>Apr</v>
      </c>
      <c r="H2219" t="str">
        <f>_xlfn.XLOOKUP(tbl_OrderProduct[[#This Row],[ProductID]],tbl_Product[ProductID],tbl_Product[ProductName])</f>
        <v>A Dasboard Contrived</v>
      </c>
      <c r="I2219" t="str">
        <f>_xlfn.XLOOKUP(tbl_OrderProduct[[#This Row],[OrderID]],tbl_Order[OrderID],tbl_Order[CustomerID])</f>
        <v>CUST0692</v>
      </c>
    </row>
    <row r="2220" spans="1:9" x14ac:dyDescent="0.4">
      <c r="A2220" t="s">
        <v>1074</v>
      </c>
      <c r="B2220" t="s">
        <v>160</v>
      </c>
      <c r="C2220" t="str">
        <f>_xlfn.XLOOKUP(tbl_OrderProduct[[#This Row],[ProductID]],tbl_Product[ProductID],tbl_Product[Category])</f>
        <v>Co-op</v>
      </c>
      <c r="D2220">
        <v>3</v>
      </c>
      <c r="E2220" s="3">
        <f>_xlfn.XLOOKUP(tbl_OrderProduct[[#This Row],[ProductID]],tbl_Product[ProductID],tbl_Product[ListPrice])*tbl_OrderProduct[[#This Row],[Quantity]]</f>
        <v>115.47</v>
      </c>
      <c r="F2220">
        <f>_xlfn.XLOOKUP(tbl_OrderProduct[[#This Row],[OrderID]],tbl_Order[OrderID],tbl_Order[Order Year])</f>
        <v>2021</v>
      </c>
      <c r="G2220" t="str">
        <f>_xlfn.XLOOKUP(tbl_OrderProduct[[#This Row],[OrderID]],tbl_Order[OrderID],tbl_Order[Order Month Name])</f>
        <v>Apr</v>
      </c>
      <c r="H2220" t="str">
        <f>_xlfn.XLOOKUP(tbl_OrderProduct[[#This Row],[ProductID]],tbl_Product[ProductID],tbl_Product[ProductName])</f>
        <v>Forbidden Functions</v>
      </c>
      <c r="I2220" t="str">
        <f>_xlfn.XLOOKUP(tbl_OrderProduct[[#This Row],[OrderID]],tbl_Order[OrderID],tbl_Order[CustomerID])</f>
        <v>CUST0692</v>
      </c>
    </row>
    <row r="2221" spans="1:9" x14ac:dyDescent="0.4">
      <c r="A2221" t="s">
        <v>1075</v>
      </c>
      <c r="B2221" t="s">
        <v>10</v>
      </c>
      <c r="C2221" t="str">
        <f>_xlfn.XLOOKUP(tbl_OrderProduct[[#This Row],[ProductID]],tbl_Product[ProductID],tbl_Product[Category])</f>
        <v>Party</v>
      </c>
      <c r="D2221">
        <v>1</v>
      </c>
      <c r="E2221" s="3">
        <f>_xlfn.XLOOKUP(tbl_OrderProduct[[#This Row],[ProductID]],tbl_Product[ProductID],tbl_Product[ListPrice])*tbl_OrderProduct[[#This Row],[Quantity]]</f>
        <v>49</v>
      </c>
      <c r="F2221">
        <f>_xlfn.XLOOKUP(tbl_OrderProduct[[#This Row],[OrderID]],tbl_Order[OrderID],tbl_Order[Order Year])</f>
        <v>2021</v>
      </c>
      <c r="G2221" t="str">
        <f>_xlfn.XLOOKUP(tbl_OrderProduct[[#This Row],[OrderID]],tbl_Order[OrderID],tbl_Order[Order Month Name])</f>
        <v>Apr</v>
      </c>
      <c r="H2221" t="str">
        <f>_xlfn.XLOOKUP(tbl_OrderProduct[[#This Row],[ProductID]],tbl_Product[ProductID],tbl_Product[ProductName])</f>
        <v>Pivot or Perish</v>
      </c>
      <c r="I2221" t="str">
        <f>_xlfn.XLOOKUP(tbl_OrderProduct[[#This Row],[OrderID]],tbl_Order[OrderID],tbl_Order[CustomerID])</f>
        <v>CUST0499</v>
      </c>
    </row>
    <row r="2222" spans="1:9" x14ac:dyDescent="0.4">
      <c r="A2222" t="s">
        <v>1075</v>
      </c>
      <c r="B2222" t="s">
        <v>161</v>
      </c>
      <c r="C2222" t="str">
        <f>_xlfn.XLOOKUP(tbl_OrderProduct[[#This Row],[ProductID]],tbl_Product[ProductID],tbl_Product[Category])</f>
        <v>Strategy</v>
      </c>
      <c r="D2222">
        <v>1</v>
      </c>
      <c r="E2222" s="3">
        <f>_xlfn.XLOOKUP(tbl_OrderProduct[[#This Row],[ProductID]],tbl_Product[ProductID],tbl_Product[ListPrice])*tbl_OrderProduct[[#This Row],[Quantity]]</f>
        <v>55.95</v>
      </c>
      <c r="F2222">
        <f>_xlfn.XLOOKUP(tbl_OrderProduct[[#This Row],[OrderID]],tbl_Order[OrderID],tbl_Order[Order Year])</f>
        <v>2021</v>
      </c>
      <c r="G2222" t="str">
        <f>_xlfn.XLOOKUP(tbl_OrderProduct[[#This Row],[OrderID]],tbl_Order[OrderID],tbl_Order[Order Month Name])</f>
        <v>Apr</v>
      </c>
      <c r="H2222" t="str">
        <f>_xlfn.XLOOKUP(tbl_OrderProduct[[#This Row],[ProductID]],tbl_Product[ProductID],tbl_Product[ProductName])</f>
        <v>The Quacks of Quarterburg</v>
      </c>
      <c r="I2222" t="str">
        <f>_xlfn.XLOOKUP(tbl_OrderProduct[[#This Row],[OrderID]],tbl_Order[OrderID],tbl_Order[CustomerID])</f>
        <v>CUST0499</v>
      </c>
    </row>
    <row r="2223" spans="1:9" x14ac:dyDescent="0.4">
      <c r="A2223" t="s">
        <v>1075</v>
      </c>
      <c r="B2223" t="s">
        <v>140</v>
      </c>
      <c r="C2223" t="str">
        <f>_xlfn.XLOOKUP(tbl_OrderProduct[[#This Row],[ProductID]],tbl_Product[ProductID],tbl_Product[Category])</f>
        <v>Strategy</v>
      </c>
      <c r="D2223">
        <v>1</v>
      </c>
      <c r="E2223" s="3">
        <f>_xlfn.XLOOKUP(tbl_OrderProduct[[#This Row],[ProductID]],tbl_Product[ProductID],tbl_Product[ListPrice])*tbl_OrderProduct[[#This Row],[Quantity]]</f>
        <v>63.49</v>
      </c>
      <c r="F2223">
        <f>_xlfn.XLOOKUP(tbl_OrderProduct[[#This Row],[OrderID]],tbl_Order[OrderID],tbl_Order[Order Year])</f>
        <v>2021</v>
      </c>
      <c r="G2223" t="str">
        <f>_xlfn.XLOOKUP(tbl_OrderProduct[[#This Row],[OrderID]],tbl_Order[OrderID],tbl_Order[Order Month Name])</f>
        <v>Apr</v>
      </c>
      <c r="H2223" t="str">
        <f>_xlfn.XLOOKUP(tbl_OrderProduct[[#This Row],[ProductID]],tbl_Product[ProductID],tbl_Product[ProductName])</f>
        <v>The Castles of Mad King Lambda</v>
      </c>
      <c r="I2223" t="str">
        <f>_xlfn.XLOOKUP(tbl_OrderProduct[[#This Row],[OrderID]],tbl_Order[OrderID],tbl_Order[CustomerID])</f>
        <v>CUST0499</v>
      </c>
    </row>
    <row r="2224" spans="1:9" x14ac:dyDescent="0.4">
      <c r="A2224" t="s">
        <v>1076</v>
      </c>
      <c r="B2224" t="s">
        <v>145</v>
      </c>
      <c r="C2224" t="str">
        <f>_xlfn.XLOOKUP(tbl_OrderProduct[[#This Row],[ProductID]],tbl_Product[ProductID],tbl_Product[Category])</f>
        <v>Adventure</v>
      </c>
      <c r="D2224">
        <v>1</v>
      </c>
      <c r="E2224" s="3">
        <f>_xlfn.XLOOKUP(tbl_OrderProduct[[#This Row],[ProductID]],tbl_Product[ProductID],tbl_Product[ListPrice])*tbl_OrderProduct[[#This Row],[Quantity]]</f>
        <v>40.5</v>
      </c>
      <c r="F2224">
        <f>_xlfn.XLOOKUP(tbl_OrderProduct[[#This Row],[OrderID]],tbl_Order[OrderID],tbl_Order[Order Year])</f>
        <v>2021</v>
      </c>
      <c r="G2224" t="str">
        <f>_xlfn.XLOOKUP(tbl_OrderProduct[[#This Row],[OrderID]],tbl_Order[OrderID],tbl_Order[Order Month Name])</f>
        <v>Apr</v>
      </c>
      <c r="H2224" t="str">
        <f>_xlfn.XLOOKUP(tbl_OrderProduct[[#This Row],[ProductID]],tbl_Product[ProductID],tbl_Product[ProductName])</f>
        <v>Audit Call of Cthulhu</v>
      </c>
      <c r="I2224" t="str">
        <f>_xlfn.XLOOKUP(tbl_OrderProduct[[#This Row],[OrderID]],tbl_Order[OrderID],tbl_Order[CustomerID])</f>
        <v>CUST0721</v>
      </c>
    </row>
    <row r="2225" spans="1:9" x14ac:dyDescent="0.4">
      <c r="A2225" t="s">
        <v>1076</v>
      </c>
      <c r="B2225" t="s">
        <v>3</v>
      </c>
      <c r="C2225" t="str">
        <f>_xlfn.XLOOKUP(tbl_OrderProduct[[#This Row],[ProductID]],tbl_Product[ProductID],tbl_Product[Category])</f>
        <v>Co-op</v>
      </c>
      <c r="D2225">
        <v>2</v>
      </c>
      <c r="E2225" s="3">
        <f>_xlfn.XLOOKUP(tbl_OrderProduct[[#This Row],[ProductID]],tbl_Product[ProductID],tbl_Product[ListPrice])*tbl_OrderProduct[[#This Row],[Quantity]]</f>
        <v>69.900000000000006</v>
      </c>
      <c r="F2225">
        <f>_xlfn.XLOOKUP(tbl_OrderProduct[[#This Row],[OrderID]],tbl_Order[OrderID],tbl_Order[Order Year])</f>
        <v>2021</v>
      </c>
      <c r="G2225" t="str">
        <f>_xlfn.XLOOKUP(tbl_OrderProduct[[#This Row],[OrderID]],tbl_Order[OrderID],tbl_Order[Order Month Name])</f>
        <v>Apr</v>
      </c>
      <c r="H2225" t="str">
        <f>_xlfn.XLOOKUP(tbl_OrderProduct[[#This Row],[ProductID]],tbl_Product[ProductID],tbl_Product[ProductName])</f>
        <v>Pivot Panic!</v>
      </c>
      <c r="I2225" t="str">
        <f>_xlfn.XLOOKUP(tbl_OrderProduct[[#This Row],[OrderID]],tbl_Order[OrderID],tbl_Order[CustomerID])</f>
        <v>CUST0721</v>
      </c>
    </row>
    <row r="2226" spans="1:9" x14ac:dyDescent="0.4">
      <c r="A2226" t="s">
        <v>1077</v>
      </c>
      <c r="B2226" t="s">
        <v>6</v>
      </c>
      <c r="C2226" t="str">
        <f>_xlfn.XLOOKUP(tbl_OrderProduct[[#This Row],[ProductID]],tbl_Product[ProductID],tbl_Product[Category])</f>
        <v>Adventure</v>
      </c>
      <c r="D2226">
        <v>2</v>
      </c>
      <c r="E2226" s="3">
        <f>_xlfn.XLOOKUP(tbl_OrderProduct[[#This Row],[ProductID]],tbl_Product[ProductID],tbl_Product[ListPrice])*tbl_OrderProduct[[#This Row],[Quantity]]</f>
        <v>34</v>
      </c>
      <c r="F2226">
        <f>_xlfn.XLOOKUP(tbl_OrderProduct[[#This Row],[OrderID]],tbl_Order[OrderID],tbl_Order[Order Year])</f>
        <v>2021</v>
      </c>
      <c r="G2226" t="str">
        <f>_xlfn.XLOOKUP(tbl_OrderProduct[[#This Row],[OrderID]],tbl_Order[OrderID],tbl_Order[Order Month Name])</f>
        <v>Apr</v>
      </c>
      <c r="H2226" t="str">
        <f>_xlfn.XLOOKUP(tbl_OrderProduct[[#This Row],[ProductID]],tbl_Product[ProductID],tbl_Product[ProductName])</f>
        <v>Pivot &amp; Paper</v>
      </c>
      <c r="I2226" t="str">
        <f>_xlfn.XLOOKUP(tbl_OrderProduct[[#This Row],[OrderID]],tbl_Order[OrderID],tbl_Order[CustomerID])</f>
        <v>CUST0445</v>
      </c>
    </row>
    <row r="2227" spans="1:9" x14ac:dyDescent="0.4">
      <c r="A2227" t="s">
        <v>1077</v>
      </c>
      <c r="B2227" t="s">
        <v>151</v>
      </c>
      <c r="C2227" t="str">
        <f>_xlfn.XLOOKUP(tbl_OrderProduct[[#This Row],[ProductID]],tbl_Product[ProductID],tbl_Product[Category])</f>
        <v>Adventure</v>
      </c>
      <c r="D2227">
        <v>1</v>
      </c>
      <c r="E2227" s="3">
        <f>_xlfn.XLOOKUP(tbl_OrderProduct[[#This Row],[ProductID]],tbl_Product[ProductID],tbl_Product[ListPrice])*tbl_OrderProduct[[#This Row],[Quantity]]</f>
        <v>60.95</v>
      </c>
      <c r="F2227">
        <f>_xlfn.XLOOKUP(tbl_OrderProduct[[#This Row],[OrderID]],tbl_Order[OrderID],tbl_Order[Order Year])</f>
        <v>2021</v>
      </c>
      <c r="G2227" t="str">
        <f>_xlfn.XLOOKUP(tbl_OrderProduct[[#This Row],[OrderID]],tbl_Order[OrderID],tbl_Order[Order Month Name])</f>
        <v>Apr</v>
      </c>
      <c r="H2227" t="str">
        <f>_xlfn.XLOOKUP(tbl_OrderProduct[[#This Row],[ProductID]],tbl_Product[ProductID],tbl_Product[ProductName])</f>
        <v>Unmatched: Analyst's Edition</v>
      </c>
      <c r="I2227" t="str">
        <f>_xlfn.XLOOKUP(tbl_OrderProduct[[#This Row],[OrderID]],tbl_Order[OrderID],tbl_Order[CustomerID])</f>
        <v>CUST0445</v>
      </c>
    </row>
    <row r="2228" spans="1:9" x14ac:dyDescent="0.4">
      <c r="A2228" t="s">
        <v>1077</v>
      </c>
      <c r="B2228" t="s">
        <v>129</v>
      </c>
      <c r="C2228" t="str">
        <f>_xlfn.XLOOKUP(tbl_OrderProduct[[#This Row],[ProductID]],tbl_Product[ProductID],tbl_Product[Category])</f>
        <v>Party</v>
      </c>
      <c r="D2228">
        <v>1</v>
      </c>
      <c r="E2228" s="3">
        <f>_xlfn.XLOOKUP(tbl_OrderProduct[[#This Row],[ProductID]],tbl_Product[ProductID],tbl_Product[ListPrice])*tbl_OrderProduct[[#This Row],[Quantity]]</f>
        <v>49.49</v>
      </c>
      <c r="F2228">
        <f>_xlfn.XLOOKUP(tbl_OrderProduct[[#This Row],[OrderID]],tbl_Order[OrderID],tbl_Order[Order Year])</f>
        <v>2021</v>
      </c>
      <c r="G2228" t="str">
        <f>_xlfn.XLOOKUP(tbl_OrderProduct[[#This Row],[OrderID]],tbl_Order[OrderID],tbl_Order[Order Month Name])</f>
        <v>Apr</v>
      </c>
      <c r="H2228" t="str">
        <f>_xlfn.XLOOKUP(tbl_OrderProduct[[#This Row],[ProductID]],tbl_Product[ProductID],tbl_Product[ProductName])</f>
        <v>Fieldnames</v>
      </c>
      <c r="I2228" t="str">
        <f>_xlfn.XLOOKUP(tbl_OrderProduct[[#This Row],[OrderID]],tbl_Order[OrderID],tbl_Order[CustomerID])</f>
        <v>CUST0445</v>
      </c>
    </row>
    <row r="2229" spans="1:9" x14ac:dyDescent="0.4">
      <c r="A2229" t="s">
        <v>1077</v>
      </c>
      <c r="B2229" t="s">
        <v>10</v>
      </c>
      <c r="C2229" t="str">
        <f>_xlfn.XLOOKUP(tbl_OrderProduct[[#This Row],[ProductID]],tbl_Product[ProductID],tbl_Product[Category])</f>
        <v>Party</v>
      </c>
      <c r="D2229">
        <v>1</v>
      </c>
      <c r="E2229" s="3">
        <f>_xlfn.XLOOKUP(tbl_OrderProduct[[#This Row],[ProductID]],tbl_Product[ProductID],tbl_Product[ListPrice])*tbl_OrderProduct[[#This Row],[Quantity]]</f>
        <v>49</v>
      </c>
      <c r="F2229">
        <f>_xlfn.XLOOKUP(tbl_OrderProduct[[#This Row],[OrderID]],tbl_Order[OrderID],tbl_Order[Order Year])</f>
        <v>2021</v>
      </c>
      <c r="G2229" t="str">
        <f>_xlfn.XLOOKUP(tbl_OrderProduct[[#This Row],[OrderID]],tbl_Order[OrderID],tbl_Order[Order Month Name])</f>
        <v>Apr</v>
      </c>
      <c r="H2229" t="str">
        <f>_xlfn.XLOOKUP(tbl_OrderProduct[[#This Row],[ProductID]],tbl_Product[ProductID],tbl_Product[ProductName])</f>
        <v>Pivot or Perish</v>
      </c>
      <c r="I2229" t="str">
        <f>_xlfn.XLOOKUP(tbl_OrderProduct[[#This Row],[OrderID]],tbl_Order[OrderID],tbl_Order[CustomerID])</f>
        <v>CUST0445</v>
      </c>
    </row>
    <row r="2230" spans="1:9" x14ac:dyDescent="0.4">
      <c r="A2230" t="s">
        <v>1078</v>
      </c>
      <c r="B2230" t="s">
        <v>148</v>
      </c>
      <c r="C2230" t="str">
        <f>_xlfn.XLOOKUP(tbl_OrderProduct[[#This Row],[ProductID]],tbl_Product[ProductID],tbl_Product[Category])</f>
        <v>Strategy</v>
      </c>
      <c r="D2230">
        <v>1</v>
      </c>
      <c r="E2230" s="3">
        <f>_xlfn.XLOOKUP(tbl_OrderProduct[[#This Row],[ProductID]],tbl_Product[ProductID],tbl_Product[ListPrice])*tbl_OrderProduct[[#This Row],[Quantity]]</f>
        <v>20.49</v>
      </c>
      <c r="F2230">
        <f>_xlfn.XLOOKUP(tbl_OrderProduct[[#This Row],[OrderID]],tbl_Order[OrderID],tbl_Order[Order Year])</f>
        <v>2021</v>
      </c>
      <c r="G2230" t="str">
        <f>_xlfn.XLOOKUP(tbl_OrderProduct[[#This Row],[OrderID]],tbl_Order[OrderID],tbl_Order[Order Month Name])</f>
        <v>Apr</v>
      </c>
      <c r="H2230" t="str">
        <f>_xlfn.XLOOKUP(tbl_OrderProduct[[#This Row],[ProductID]],tbl_Product[ProductID],tbl_Product[ProductName])</f>
        <v>Cashflow Cascadia</v>
      </c>
      <c r="I2230" t="str">
        <f>_xlfn.XLOOKUP(tbl_OrderProduct[[#This Row],[OrderID]],tbl_Order[OrderID],tbl_Order[CustomerID])</f>
        <v>CUST1112</v>
      </c>
    </row>
    <row r="2231" spans="1:9" x14ac:dyDescent="0.4">
      <c r="A2231" t="s">
        <v>1078</v>
      </c>
      <c r="B2231" t="s">
        <v>132</v>
      </c>
      <c r="C2231" t="str">
        <f>_xlfn.XLOOKUP(tbl_OrderProduct[[#This Row],[ProductID]],tbl_Product[ProductID],tbl_Product[Category])</f>
        <v>Strategy</v>
      </c>
      <c r="D2231">
        <v>1</v>
      </c>
      <c r="E2231" s="3">
        <f>_xlfn.XLOOKUP(tbl_OrderProduct[[#This Row],[ProductID]],tbl_Product[ProductID],tbl_Product[ListPrice])*tbl_OrderProduct[[#This Row],[Quantity]]</f>
        <v>16.5</v>
      </c>
      <c r="F2231">
        <f>_xlfn.XLOOKUP(tbl_OrderProduct[[#This Row],[OrderID]],tbl_Order[OrderID],tbl_Order[Order Year])</f>
        <v>2021</v>
      </c>
      <c r="G2231" t="str">
        <f>_xlfn.XLOOKUP(tbl_OrderProduct[[#This Row],[OrderID]],tbl_Order[OrderID],tbl_Order[Order Month Name])</f>
        <v>Apr</v>
      </c>
      <c r="H2231" t="str">
        <f>_xlfn.XLOOKUP(tbl_OrderProduct[[#This Row],[ProductID]],tbl_Product[ProductID],tbl_Product[ProductName])</f>
        <v>Pax Excel</v>
      </c>
      <c r="I2231" t="str">
        <f>_xlfn.XLOOKUP(tbl_OrderProduct[[#This Row],[OrderID]],tbl_Order[OrderID],tbl_Order[CustomerID])</f>
        <v>CUST1112</v>
      </c>
    </row>
    <row r="2232" spans="1:9" x14ac:dyDescent="0.4">
      <c r="A2232" t="s">
        <v>1078</v>
      </c>
      <c r="B2232" t="s">
        <v>161</v>
      </c>
      <c r="C2232" t="str">
        <f>_xlfn.XLOOKUP(tbl_OrderProduct[[#This Row],[ProductID]],tbl_Product[ProductID],tbl_Product[Category])</f>
        <v>Strategy</v>
      </c>
      <c r="D2232">
        <v>1</v>
      </c>
      <c r="E2232" s="3">
        <f>_xlfn.XLOOKUP(tbl_OrderProduct[[#This Row],[ProductID]],tbl_Product[ProductID],tbl_Product[ListPrice])*tbl_OrderProduct[[#This Row],[Quantity]]</f>
        <v>55.95</v>
      </c>
      <c r="F2232">
        <f>_xlfn.XLOOKUP(tbl_OrderProduct[[#This Row],[OrderID]],tbl_Order[OrderID],tbl_Order[Order Year])</f>
        <v>2021</v>
      </c>
      <c r="G2232" t="str">
        <f>_xlfn.XLOOKUP(tbl_OrderProduct[[#This Row],[OrderID]],tbl_Order[OrderID],tbl_Order[Order Month Name])</f>
        <v>Apr</v>
      </c>
      <c r="H2232" t="str">
        <f>_xlfn.XLOOKUP(tbl_OrderProduct[[#This Row],[ProductID]],tbl_Product[ProductID],tbl_Product[ProductName])</f>
        <v>The Quacks of Quarterburg</v>
      </c>
      <c r="I2232" t="str">
        <f>_xlfn.XLOOKUP(tbl_OrderProduct[[#This Row],[OrderID]],tbl_Order[OrderID],tbl_Order[CustomerID])</f>
        <v>CUST1112</v>
      </c>
    </row>
    <row r="2233" spans="1:9" x14ac:dyDescent="0.4">
      <c r="A2233" t="s">
        <v>1079</v>
      </c>
      <c r="B2233" t="s">
        <v>9</v>
      </c>
      <c r="C2233" t="str">
        <f>_xlfn.XLOOKUP(tbl_OrderProduct[[#This Row],[ProductID]],tbl_Product[ProductID],tbl_Product[Category])</f>
        <v>Strategy</v>
      </c>
      <c r="D2233">
        <v>1</v>
      </c>
      <c r="E2233" s="3">
        <f>_xlfn.XLOOKUP(tbl_OrderProduct[[#This Row],[ProductID]],tbl_Product[ProductID],tbl_Product[ListPrice])*tbl_OrderProduct[[#This Row],[Quantity]]</f>
        <v>73.95</v>
      </c>
      <c r="F2233">
        <f>_xlfn.XLOOKUP(tbl_OrderProduct[[#This Row],[OrderID]],tbl_Order[OrderID],tbl_Order[Order Year])</f>
        <v>2021</v>
      </c>
      <c r="G2233" t="str">
        <f>_xlfn.XLOOKUP(tbl_OrderProduct[[#This Row],[OrderID]],tbl_Order[OrderID],tbl_Order[Order Month Name])</f>
        <v>May</v>
      </c>
      <c r="H2233" t="str">
        <f>_xlfn.XLOOKUP(tbl_OrderProduct[[#This Row],[ProductID]],tbl_Product[ProductID],tbl_Product[ProductName])</f>
        <v>Tiny Epic Formulas</v>
      </c>
      <c r="I2233" t="str">
        <f>_xlfn.XLOOKUP(tbl_OrderProduct[[#This Row],[OrderID]],tbl_Order[OrderID],tbl_Order[CustomerID])</f>
        <v>CUST0646</v>
      </c>
    </row>
    <row r="2234" spans="1:9" x14ac:dyDescent="0.4">
      <c r="A2234" t="s">
        <v>1079</v>
      </c>
      <c r="B2234" t="s">
        <v>155</v>
      </c>
      <c r="C2234" t="str">
        <f>_xlfn.XLOOKUP(tbl_OrderProduct[[#This Row],[ProductID]],tbl_Product[ProductID],tbl_Product[Category])</f>
        <v>Strategy</v>
      </c>
      <c r="D2234">
        <v>1</v>
      </c>
      <c r="E2234" s="3">
        <f>_xlfn.XLOOKUP(tbl_OrderProduct[[#This Row],[ProductID]],tbl_Product[ProductID],tbl_Product[ListPrice])*tbl_OrderProduct[[#This Row],[Quantity]]</f>
        <v>27</v>
      </c>
      <c r="F2234">
        <f>_xlfn.XLOOKUP(tbl_OrderProduct[[#This Row],[OrderID]],tbl_Order[OrderID],tbl_Order[Order Year])</f>
        <v>2021</v>
      </c>
      <c r="G2234" t="str">
        <f>_xlfn.XLOOKUP(tbl_OrderProduct[[#This Row],[OrderID]],tbl_Order[OrderID],tbl_Order[Order Month Name])</f>
        <v>May</v>
      </c>
      <c r="H2234" t="str">
        <f>_xlfn.XLOOKUP(tbl_OrderProduct[[#This Row],[ProductID]],tbl_Product[ProductID],tbl_Product[ProductName])</f>
        <v>Depreciation Trail</v>
      </c>
      <c r="I2234" t="str">
        <f>_xlfn.XLOOKUP(tbl_OrderProduct[[#This Row],[OrderID]],tbl_Order[OrderID],tbl_Order[CustomerID])</f>
        <v>CUST0646</v>
      </c>
    </row>
    <row r="2235" spans="1:9" x14ac:dyDescent="0.4">
      <c r="A2235" t="s">
        <v>1079</v>
      </c>
      <c r="B2235" t="s">
        <v>159</v>
      </c>
      <c r="C2235" t="str">
        <f>_xlfn.XLOOKUP(tbl_OrderProduct[[#This Row],[ProductID]],tbl_Product[ProductID],tbl_Product[Category])</f>
        <v>Strategy</v>
      </c>
      <c r="D2235">
        <v>3</v>
      </c>
      <c r="E2235" s="3">
        <f>_xlfn.XLOOKUP(tbl_OrderProduct[[#This Row],[ProductID]],tbl_Product[ProductID],tbl_Product[ListPrice])*tbl_OrderProduct[[#This Row],[Quantity]]</f>
        <v>174</v>
      </c>
      <c r="F2235">
        <f>_xlfn.XLOOKUP(tbl_OrderProduct[[#This Row],[OrderID]],tbl_Order[OrderID],tbl_Order[Order Year])</f>
        <v>2021</v>
      </c>
      <c r="G2235" t="str">
        <f>_xlfn.XLOOKUP(tbl_OrderProduct[[#This Row],[OrderID]],tbl_Order[OrderID],tbl_Order[Order Month Name])</f>
        <v>May</v>
      </c>
      <c r="H2235" t="str">
        <f>_xlfn.XLOOKUP(tbl_OrderProduct[[#This Row],[ProductID]],tbl_Product[ProductID],tbl_Product[ProductName])</f>
        <v>Welcome To … The Dashboard</v>
      </c>
      <c r="I2235" t="str">
        <f>_xlfn.XLOOKUP(tbl_OrderProduct[[#This Row],[OrderID]],tbl_Order[OrderID],tbl_Order[CustomerID])</f>
        <v>CUST0646</v>
      </c>
    </row>
    <row r="2236" spans="1:9" x14ac:dyDescent="0.4">
      <c r="A2236" t="s">
        <v>1079</v>
      </c>
      <c r="B2236" t="s">
        <v>142</v>
      </c>
      <c r="C2236" t="str">
        <f>_xlfn.XLOOKUP(tbl_OrderProduct[[#This Row],[ProductID]],tbl_Product[ProductID],tbl_Product[Category])</f>
        <v>Classic</v>
      </c>
      <c r="D2236">
        <v>2</v>
      </c>
      <c r="E2236" s="3">
        <f>_xlfn.XLOOKUP(tbl_OrderProduct[[#This Row],[ProductID]],tbl_Product[ProductID],tbl_Product[ListPrice])*tbl_OrderProduct[[#This Row],[Quantity]]</f>
        <v>98.98</v>
      </c>
      <c r="F2236">
        <f>_xlfn.XLOOKUP(tbl_OrderProduct[[#This Row],[OrderID]],tbl_Order[OrderID],tbl_Order[Order Year])</f>
        <v>2021</v>
      </c>
      <c r="G2236" t="str">
        <f>_xlfn.XLOOKUP(tbl_OrderProduct[[#This Row],[OrderID]],tbl_Order[OrderID],tbl_Order[Order Month Name])</f>
        <v>May</v>
      </c>
      <c r="H2236" t="str">
        <f>_xlfn.XLOOKUP(tbl_OrderProduct[[#This Row],[ProductID]],tbl_Product[ProductID],tbl_Product[ProductName])</f>
        <v>Don't Wake the Stakeholders</v>
      </c>
      <c r="I2236" t="str">
        <f>_xlfn.XLOOKUP(tbl_OrderProduct[[#This Row],[OrderID]],tbl_Order[OrderID],tbl_Order[CustomerID])</f>
        <v>CUST0646</v>
      </c>
    </row>
    <row r="2237" spans="1:9" x14ac:dyDescent="0.4">
      <c r="A2237" t="s">
        <v>1079</v>
      </c>
      <c r="B2237" t="s">
        <v>5</v>
      </c>
      <c r="C2237" t="str">
        <f>_xlfn.XLOOKUP(tbl_OrderProduct[[#This Row],[ProductID]],tbl_Product[ProductID],tbl_Product[Category])</f>
        <v>Strategy</v>
      </c>
      <c r="D2237">
        <v>1</v>
      </c>
      <c r="E2237" s="3">
        <f>_xlfn.XLOOKUP(tbl_OrderProduct[[#This Row],[ProductID]],tbl_Product[ProductID],tbl_Product[ListPrice])*tbl_OrderProduct[[#This Row],[Quantity]]</f>
        <v>49.95</v>
      </c>
      <c r="F2237">
        <f>_xlfn.XLOOKUP(tbl_OrderProduct[[#This Row],[OrderID]],tbl_Order[OrderID],tbl_Order[Order Year])</f>
        <v>2021</v>
      </c>
      <c r="G2237" t="str">
        <f>_xlfn.XLOOKUP(tbl_OrderProduct[[#This Row],[OrderID]],tbl_Order[OrderID],tbl_Order[Order Month Name])</f>
        <v>May</v>
      </c>
      <c r="H2237" t="str">
        <f>_xlfn.XLOOKUP(tbl_OrderProduct[[#This Row],[ProductID]],tbl_Product[ProductID],tbl_Product[ProductName])</f>
        <v>Power B.I. the Board Game</v>
      </c>
      <c r="I2237" t="str">
        <f>_xlfn.XLOOKUP(tbl_OrderProduct[[#This Row],[OrderID]],tbl_Order[OrderID],tbl_Order[CustomerID])</f>
        <v>CUST0646</v>
      </c>
    </row>
    <row r="2238" spans="1:9" x14ac:dyDescent="0.4">
      <c r="A2238" t="s">
        <v>1080</v>
      </c>
      <c r="B2238" t="s">
        <v>158</v>
      </c>
      <c r="C2238" t="str">
        <f>_xlfn.XLOOKUP(tbl_OrderProduct[[#This Row],[ProductID]],tbl_Product[ProductID],tbl_Product[Category])</f>
        <v>Classic</v>
      </c>
      <c r="D2238">
        <v>1</v>
      </c>
      <c r="E2238" s="3">
        <f>_xlfn.XLOOKUP(tbl_OrderProduct[[#This Row],[ProductID]],tbl_Product[ProductID],tbl_Product[ListPrice])*tbl_OrderProduct[[#This Row],[Quantity]]</f>
        <v>45</v>
      </c>
      <c r="F2238">
        <f>_xlfn.XLOOKUP(tbl_OrderProduct[[#This Row],[OrderID]],tbl_Order[OrderID],tbl_Order[Order Year])</f>
        <v>2021</v>
      </c>
      <c r="G2238" t="str">
        <f>_xlfn.XLOOKUP(tbl_OrderProduct[[#This Row],[OrderID]],tbl_Order[OrderID],tbl_Order[Order Month Name])</f>
        <v>May</v>
      </c>
      <c r="H2238" t="str">
        <f>_xlfn.XLOOKUP(tbl_OrderProduct[[#This Row],[ProductID]],tbl_Product[ProductID],tbl_Product[ProductName])</f>
        <v>Carcassone: Financial Quarters</v>
      </c>
      <c r="I2238" t="str">
        <f>_xlfn.XLOOKUP(tbl_OrderProduct[[#This Row],[OrderID]],tbl_Order[OrderID],tbl_Order[CustomerID])</f>
        <v>CUST1101</v>
      </c>
    </row>
    <row r="2239" spans="1:9" x14ac:dyDescent="0.4">
      <c r="A2239" t="s">
        <v>1081</v>
      </c>
      <c r="B2239" t="s">
        <v>153</v>
      </c>
      <c r="C2239" t="str">
        <f>_xlfn.XLOOKUP(tbl_OrderProduct[[#This Row],[ProductID]],tbl_Product[ProductID],tbl_Product[Category])</f>
        <v>Strategy</v>
      </c>
      <c r="D2239">
        <v>1</v>
      </c>
      <c r="E2239" s="3">
        <f>_xlfn.XLOOKUP(tbl_OrderProduct[[#This Row],[ProductID]],tbl_Product[ProductID],tbl_Product[ListPrice])*tbl_OrderProduct[[#This Row],[Quantity]]</f>
        <v>37.950000000000003</v>
      </c>
      <c r="F2239">
        <f>_xlfn.XLOOKUP(tbl_OrderProduct[[#This Row],[OrderID]],tbl_Order[OrderID],tbl_Order[Order Year])</f>
        <v>2021</v>
      </c>
      <c r="G2239" t="str">
        <f>_xlfn.XLOOKUP(tbl_OrderProduct[[#This Row],[OrderID]],tbl_Order[OrderID],tbl_Order[Order Month Name])</f>
        <v>May</v>
      </c>
      <c r="H2239" t="str">
        <f>_xlfn.XLOOKUP(tbl_OrderProduct[[#This Row],[ProductID]],tbl_Product[ProductID],tbl_Product[ProductName])</f>
        <v>Sheetstorm</v>
      </c>
      <c r="I2239" t="str">
        <f>_xlfn.XLOOKUP(tbl_OrderProduct[[#This Row],[OrderID]],tbl_Order[OrderID],tbl_Order[CustomerID])</f>
        <v>CUST0790</v>
      </c>
    </row>
    <row r="2240" spans="1:9" x14ac:dyDescent="0.4">
      <c r="A2240" t="s">
        <v>1081</v>
      </c>
      <c r="B2240" t="s">
        <v>162</v>
      </c>
      <c r="C2240" t="str">
        <f>_xlfn.XLOOKUP(tbl_OrderProduct[[#This Row],[ProductID]],tbl_Product[ProductID],tbl_Product[Category])</f>
        <v>Strategy</v>
      </c>
      <c r="D2240">
        <v>1</v>
      </c>
      <c r="E2240" s="3">
        <f>_xlfn.XLOOKUP(tbl_OrderProduct[[#This Row],[ProductID]],tbl_Product[ProductID],tbl_Product[ListPrice])*tbl_OrderProduct[[#This Row],[Quantity]]</f>
        <v>17.5</v>
      </c>
      <c r="F2240">
        <f>_xlfn.XLOOKUP(tbl_OrderProduct[[#This Row],[OrderID]],tbl_Order[OrderID],tbl_Order[Order Year])</f>
        <v>2021</v>
      </c>
      <c r="G2240" t="str">
        <f>_xlfn.XLOOKUP(tbl_OrderProduct[[#This Row],[OrderID]],tbl_Order[OrderID],tbl_Order[Order Month Name])</f>
        <v>May</v>
      </c>
      <c r="H2240" t="str">
        <f>_xlfn.XLOOKUP(tbl_OrderProduct[[#This Row],[ProductID]],tbl_Product[ProductID],tbl_Product[ProductName])</f>
        <v>Spreadsheet Legacy</v>
      </c>
      <c r="I2240" t="str">
        <f>_xlfn.XLOOKUP(tbl_OrderProduct[[#This Row],[OrderID]],tbl_Order[OrderID],tbl_Order[CustomerID])</f>
        <v>CUST0790</v>
      </c>
    </row>
    <row r="2241" spans="1:9" x14ac:dyDescent="0.4">
      <c r="A2241" t="s">
        <v>1082</v>
      </c>
      <c r="B2241" t="s">
        <v>11</v>
      </c>
      <c r="C2241" t="str">
        <f>_xlfn.XLOOKUP(tbl_OrderProduct[[#This Row],[ProductID]],tbl_Product[ProductID],tbl_Product[Category])</f>
        <v>Adventure</v>
      </c>
      <c r="D2241">
        <v>1</v>
      </c>
      <c r="E2241" s="3">
        <f>_xlfn.XLOOKUP(tbl_OrderProduct[[#This Row],[ProductID]],tbl_Product[ProductID],tbl_Product[ListPrice])*tbl_OrderProduct[[#This Row],[Quantity]]</f>
        <v>19.95</v>
      </c>
      <c r="F2241">
        <f>_xlfn.XLOOKUP(tbl_OrderProduct[[#This Row],[OrderID]],tbl_Order[OrderID],tbl_Order[Order Year])</f>
        <v>2021</v>
      </c>
      <c r="G2241" t="str">
        <f>_xlfn.XLOOKUP(tbl_OrderProduct[[#This Row],[OrderID]],tbl_Order[OrderID],tbl_Order[Order Month Name])</f>
        <v>May</v>
      </c>
      <c r="H2241" t="str">
        <f>_xlfn.XLOOKUP(tbl_OrderProduct[[#This Row],[ProductID]],tbl_Product[ProductID],tbl_Product[ProductName])</f>
        <v>Dungeons &amp; Datasets</v>
      </c>
      <c r="I2241" t="str">
        <f>_xlfn.XLOOKUP(tbl_OrderProduct[[#This Row],[OrderID]],tbl_Order[OrderID],tbl_Order[CustomerID])</f>
        <v>CUST0768</v>
      </c>
    </row>
    <row r="2242" spans="1:9" x14ac:dyDescent="0.4">
      <c r="A2242" t="s">
        <v>1082</v>
      </c>
      <c r="B2242" t="s">
        <v>151</v>
      </c>
      <c r="C2242" t="str">
        <f>_xlfn.XLOOKUP(tbl_OrderProduct[[#This Row],[ProductID]],tbl_Product[ProductID],tbl_Product[Category])</f>
        <v>Adventure</v>
      </c>
      <c r="D2242">
        <v>1</v>
      </c>
      <c r="E2242" s="3">
        <f>_xlfn.XLOOKUP(tbl_OrderProduct[[#This Row],[ProductID]],tbl_Product[ProductID],tbl_Product[ListPrice])*tbl_OrderProduct[[#This Row],[Quantity]]</f>
        <v>60.95</v>
      </c>
      <c r="F2242">
        <f>_xlfn.XLOOKUP(tbl_OrderProduct[[#This Row],[OrderID]],tbl_Order[OrderID],tbl_Order[Order Year])</f>
        <v>2021</v>
      </c>
      <c r="G2242" t="str">
        <f>_xlfn.XLOOKUP(tbl_OrderProduct[[#This Row],[OrderID]],tbl_Order[OrderID],tbl_Order[Order Month Name])</f>
        <v>May</v>
      </c>
      <c r="H2242" t="str">
        <f>_xlfn.XLOOKUP(tbl_OrderProduct[[#This Row],[ProductID]],tbl_Product[ProductID],tbl_Product[ProductName])</f>
        <v>Unmatched: Analyst's Edition</v>
      </c>
      <c r="I2242" t="str">
        <f>_xlfn.XLOOKUP(tbl_OrderProduct[[#This Row],[OrderID]],tbl_Order[OrderID],tbl_Order[CustomerID])</f>
        <v>CUST0768</v>
      </c>
    </row>
    <row r="2243" spans="1:9" x14ac:dyDescent="0.4">
      <c r="A2243" t="s">
        <v>1083</v>
      </c>
      <c r="B2243" t="s">
        <v>151</v>
      </c>
      <c r="C2243" t="str">
        <f>_xlfn.XLOOKUP(tbl_OrderProduct[[#This Row],[ProductID]],tbl_Product[ProductID],tbl_Product[Category])</f>
        <v>Adventure</v>
      </c>
      <c r="D2243">
        <v>1</v>
      </c>
      <c r="E2243" s="3">
        <f>_xlfn.XLOOKUP(tbl_OrderProduct[[#This Row],[ProductID]],tbl_Product[ProductID],tbl_Product[ListPrice])*tbl_OrderProduct[[#This Row],[Quantity]]</f>
        <v>60.95</v>
      </c>
      <c r="F2243">
        <f>_xlfn.XLOOKUP(tbl_OrderProduct[[#This Row],[OrderID]],tbl_Order[OrderID],tbl_Order[Order Year])</f>
        <v>2021</v>
      </c>
      <c r="G2243" t="str">
        <f>_xlfn.XLOOKUP(tbl_OrderProduct[[#This Row],[OrderID]],tbl_Order[OrderID],tbl_Order[Order Month Name])</f>
        <v>May</v>
      </c>
      <c r="H2243" t="str">
        <f>_xlfn.XLOOKUP(tbl_OrderProduct[[#This Row],[ProductID]],tbl_Product[ProductID],tbl_Product[ProductName])</f>
        <v>Unmatched: Analyst's Edition</v>
      </c>
      <c r="I2243" t="str">
        <f>_xlfn.XLOOKUP(tbl_OrderProduct[[#This Row],[OrderID]],tbl_Order[OrderID],tbl_Order[CustomerID])</f>
        <v>CUST0291</v>
      </c>
    </row>
    <row r="2244" spans="1:9" x14ac:dyDescent="0.4">
      <c r="A2244" t="s">
        <v>1084</v>
      </c>
      <c r="B2244" t="s">
        <v>7</v>
      </c>
      <c r="C2244" t="str">
        <f>_xlfn.XLOOKUP(tbl_OrderProduct[[#This Row],[ProductID]],tbl_Product[ProductID],tbl_Product[Category])</f>
        <v>Strategy</v>
      </c>
      <c r="D2244">
        <v>1</v>
      </c>
      <c r="E2244" s="3">
        <f>_xlfn.XLOOKUP(tbl_OrderProduct[[#This Row],[ProductID]],tbl_Product[ProductID],tbl_Product[ListPrice])*tbl_OrderProduct[[#This Row],[Quantity]]</f>
        <v>53</v>
      </c>
      <c r="F2244">
        <f>_xlfn.XLOOKUP(tbl_OrderProduct[[#This Row],[OrderID]],tbl_Order[OrderID],tbl_Order[Order Year])</f>
        <v>2021</v>
      </c>
      <c r="G2244" t="str">
        <f>_xlfn.XLOOKUP(tbl_OrderProduct[[#This Row],[OrderID]],tbl_Order[OrderID],tbl_Order[Order Month Name])</f>
        <v>May</v>
      </c>
      <c r="H2244" t="str">
        <f>_xlfn.XLOOKUP(tbl_OrderProduct[[#This Row],[ProductID]],tbl_Product[ProductID],tbl_Product[ProductName])</f>
        <v>Evercell</v>
      </c>
      <c r="I2244" t="str">
        <f>_xlfn.XLOOKUP(tbl_OrderProduct[[#This Row],[OrderID]],tbl_Order[OrderID],tbl_Order[CustomerID])</f>
        <v>CUST1202</v>
      </c>
    </row>
    <row r="2245" spans="1:9" x14ac:dyDescent="0.4">
      <c r="A2245" t="s">
        <v>1084</v>
      </c>
      <c r="B2245" t="s">
        <v>151</v>
      </c>
      <c r="C2245" t="str">
        <f>_xlfn.XLOOKUP(tbl_OrderProduct[[#This Row],[ProductID]],tbl_Product[ProductID],tbl_Product[Category])</f>
        <v>Adventure</v>
      </c>
      <c r="D2245">
        <v>2</v>
      </c>
      <c r="E2245" s="3">
        <f>_xlfn.XLOOKUP(tbl_OrderProduct[[#This Row],[ProductID]],tbl_Product[ProductID],tbl_Product[ListPrice])*tbl_OrderProduct[[#This Row],[Quantity]]</f>
        <v>121.9</v>
      </c>
      <c r="F2245">
        <f>_xlfn.XLOOKUP(tbl_OrderProduct[[#This Row],[OrderID]],tbl_Order[OrderID],tbl_Order[Order Year])</f>
        <v>2021</v>
      </c>
      <c r="G2245" t="str">
        <f>_xlfn.XLOOKUP(tbl_OrderProduct[[#This Row],[OrderID]],tbl_Order[OrderID],tbl_Order[Order Month Name])</f>
        <v>May</v>
      </c>
      <c r="H2245" t="str">
        <f>_xlfn.XLOOKUP(tbl_OrderProduct[[#This Row],[ProductID]],tbl_Product[ProductID],tbl_Product[ProductName])</f>
        <v>Unmatched: Analyst's Edition</v>
      </c>
      <c r="I2245" t="str">
        <f>_xlfn.XLOOKUP(tbl_OrderProduct[[#This Row],[OrderID]],tbl_Order[OrderID],tbl_Order[CustomerID])</f>
        <v>CUST1202</v>
      </c>
    </row>
    <row r="2246" spans="1:9" x14ac:dyDescent="0.4">
      <c r="A2246" t="s">
        <v>1084</v>
      </c>
      <c r="B2246" t="s">
        <v>163</v>
      </c>
      <c r="C2246" t="str">
        <f>_xlfn.XLOOKUP(tbl_OrderProduct[[#This Row],[ProductID]],tbl_Product[ProductID],tbl_Product[Category])</f>
        <v>Party</v>
      </c>
      <c r="D2246">
        <v>2</v>
      </c>
      <c r="E2246" s="3">
        <f>_xlfn.XLOOKUP(tbl_OrderProduct[[#This Row],[ProductID]],tbl_Product[ProductID],tbl_Product[ListPrice])*tbl_OrderProduct[[#This Row],[Quantity]]</f>
        <v>76</v>
      </c>
      <c r="F2246">
        <f>_xlfn.XLOOKUP(tbl_OrderProduct[[#This Row],[OrderID]],tbl_Order[OrderID],tbl_Order[Order Year])</f>
        <v>2021</v>
      </c>
      <c r="G2246" t="str">
        <f>_xlfn.XLOOKUP(tbl_OrderProduct[[#This Row],[OrderID]],tbl_Order[OrderID],tbl_Order[Order Month Name])</f>
        <v>May</v>
      </c>
      <c r="H2246" t="str">
        <f>_xlfn.XLOOKUP(tbl_OrderProduct[[#This Row],[ProductID]],tbl_Product[ProductID],tbl_Product[ProductName])</f>
        <v>Charts Against Humanity</v>
      </c>
      <c r="I2246" t="str">
        <f>_xlfn.XLOOKUP(tbl_OrderProduct[[#This Row],[OrderID]],tbl_Order[OrderID],tbl_Order[CustomerID])</f>
        <v>CUST1202</v>
      </c>
    </row>
    <row r="2247" spans="1:9" x14ac:dyDescent="0.4">
      <c r="A2247" t="s">
        <v>1084</v>
      </c>
      <c r="B2247" t="s">
        <v>161</v>
      </c>
      <c r="C2247" t="str">
        <f>_xlfn.XLOOKUP(tbl_OrderProduct[[#This Row],[ProductID]],tbl_Product[ProductID],tbl_Product[Category])</f>
        <v>Strategy</v>
      </c>
      <c r="D2247">
        <v>2</v>
      </c>
      <c r="E2247" s="3">
        <f>_xlfn.XLOOKUP(tbl_OrderProduct[[#This Row],[ProductID]],tbl_Product[ProductID],tbl_Product[ListPrice])*tbl_OrderProduct[[#This Row],[Quantity]]</f>
        <v>111.9</v>
      </c>
      <c r="F2247">
        <f>_xlfn.XLOOKUP(tbl_OrderProduct[[#This Row],[OrderID]],tbl_Order[OrderID],tbl_Order[Order Year])</f>
        <v>2021</v>
      </c>
      <c r="G2247" t="str">
        <f>_xlfn.XLOOKUP(tbl_OrderProduct[[#This Row],[OrderID]],tbl_Order[OrderID],tbl_Order[Order Month Name])</f>
        <v>May</v>
      </c>
      <c r="H2247" t="str">
        <f>_xlfn.XLOOKUP(tbl_OrderProduct[[#This Row],[ProductID]],tbl_Product[ProductID],tbl_Product[ProductName])</f>
        <v>The Quacks of Quarterburg</v>
      </c>
      <c r="I2247" t="str">
        <f>_xlfn.XLOOKUP(tbl_OrderProduct[[#This Row],[OrderID]],tbl_Order[OrderID],tbl_Order[CustomerID])</f>
        <v>CUST1202</v>
      </c>
    </row>
    <row r="2248" spans="1:9" x14ac:dyDescent="0.4">
      <c r="A2248" t="s">
        <v>1085</v>
      </c>
      <c r="B2248" t="s">
        <v>11</v>
      </c>
      <c r="C2248" t="str">
        <f>_xlfn.XLOOKUP(tbl_OrderProduct[[#This Row],[ProductID]],tbl_Product[ProductID],tbl_Product[Category])</f>
        <v>Adventure</v>
      </c>
      <c r="D2248">
        <v>1</v>
      </c>
      <c r="E2248" s="3">
        <f>_xlfn.XLOOKUP(tbl_OrderProduct[[#This Row],[ProductID]],tbl_Product[ProductID],tbl_Product[ListPrice])*tbl_OrderProduct[[#This Row],[Quantity]]</f>
        <v>19.95</v>
      </c>
      <c r="F2248">
        <f>_xlfn.XLOOKUP(tbl_OrderProduct[[#This Row],[OrderID]],tbl_Order[OrderID],tbl_Order[Order Year])</f>
        <v>2021</v>
      </c>
      <c r="G2248" t="str">
        <f>_xlfn.XLOOKUP(tbl_OrderProduct[[#This Row],[OrderID]],tbl_Order[OrderID],tbl_Order[Order Month Name])</f>
        <v>May</v>
      </c>
      <c r="H2248" t="str">
        <f>_xlfn.XLOOKUP(tbl_OrderProduct[[#This Row],[ProductID]],tbl_Product[ProductID],tbl_Product[ProductName])</f>
        <v>Dungeons &amp; Datasets</v>
      </c>
      <c r="I2248" t="str">
        <f>_xlfn.XLOOKUP(tbl_OrderProduct[[#This Row],[OrderID]],tbl_Order[OrderID],tbl_Order[CustomerID])</f>
        <v>CUST0954</v>
      </c>
    </row>
    <row r="2249" spans="1:9" x14ac:dyDescent="0.4">
      <c r="A2249" t="s">
        <v>1085</v>
      </c>
      <c r="B2249" t="s">
        <v>145</v>
      </c>
      <c r="C2249" t="str">
        <f>_xlfn.XLOOKUP(tbl_OrderProduct[[#This Row],[ProductID]],tbl_Product[ProductID],tbl_Product[Category])</f>
        <v>Adventure</v>
      </c>
      <c r="D2249">
        <v>3</v>
      </c>
      <c r="E2249" s="3">
        <f>_xlfn.XLOOKUP(tbl_OrderProduct[[#This Row],[ProductID]],tbl_Product[ProductID],tbl_Product[ListPrice])*tbl_OrderProduct[[#This Row],[Quantity]]</f>
        <v>121.5</v>
      </c>
      <c r="F2249">
        <f>_xlfn.XLOOKUP(tbl_OrderProduct[[#This Row],[OrderID]],tbl_Order[OrderID],tbl_Order[Order Year])</f>
        <v>2021</v>
      </c>
      <c r="G2249" t="str">
        <f>_xlfn.XLOOKUP(tbl_OrderProduct[[#This Row],[OrderID]],tbl_Order[OrderID],tbl_Order[Order Month Name])</f>
        <v>May</v>
      </c>
      <c r="H2249" t="str">
        <f>_xlfn.XLOOKUP(tbl_OrderProduct[[#This Row],[ProductID]],tbl_Product[ProductID],tbl_Product[ProductName])</f>
        <v>Audit Call of Cthulhu</v>
      </c>
      <c r="I2249" t="str">
        <f>_xlfn.XLOOKUP(tbl_OrderProduct[[#This Row],[OrderID]],tbl_Order[OrderID],tbl_Order[CustomerID])</f>
        <v>CUST0954</v>
      </c>
    </row>
    <row r="2250" spans="1:9" x14ac:dyDescent="0.4">
      <c r="A2250" t="s">
        <v>1085</v>
      </c>
      <c r="B2250" t="s">
        <v>3</v>
      </c>
      <c r="C2250" t="str">
        <f>_xlfn.XLOOKUP(tbl_OrderProduct[[#This Row],[ProductID]],tbl_Product[ProductID],tbl_Product[Category])</f>
        <v>Co-op</v>
      </c>
      <c r="D2250">
        <v>1</v>
      </c>
      <c r="E2250" s="3">
        <f>_xlfn.XLOOKUP(tbl_OrderProduct[[#This Row],[ProductID]],tbl_Product[ProductID],tbl_Product[ListPrice])*tbl_OrderProduct[[#This Row],[Quantity]]</f>
        <v>34.950000000000003</v>
      </c>
      <c r="F2250">
        <f>_xlfn.XLOOKUP(tbl_OrderProduct[[#This Row],[OrderID]],tbl_Order[OrderID],tbl_Order[Order Year])</f>
        <v>2021</v>
      </c>
      <c r="G2250" t="str">
        <f>_xlfn.XLOOKUP(tbl_OrderProduct[[#This Row],[OrderID]],tbl_Order[OrderID],tbl_Order[Order Month Name])</f>
        <v>May</v>
      </c>
      <c r="H2250" t="str">
        <f>_xlfn.XLOOKUP(tbl_OrderProduct[[#This Row],[ProductID]],tbl_Product[ProductID],tbl_Product[ProductName])</f>
        <v>Pivot Panic!</v>
      </c>
      <c r="I2250" t="str">
        <f>_xlfn.XLOOKUP(tbl_OrderProduct[[#This Row],[OrderID]],tbl_Order[OrderID],tbl_Order[CustomerID])</f>
        <v>CUST0954</v>
      </c>
    </row>
    <row r="2251" spans="1:9" x14ac:dyDescent="0.4">
      <c r="A2251" t="s">
        <v>1085</v>
      </c>
      <c r="B2251" t="s">
        <v>154</v>
      </c>
      <c r="C2251" t="str">
        <f>_xlfn.XLOOKUP(tbl_OrderProduct[[#This Row],[ProductID]],tbl_Product[ProductID],tbl_Product[Category])</f>
        <v>Strategy</v>
      </c>
      <c r="D2251">
        <v>1</v>
      </c>
      <c r="E2251" s="3">
        <f>_xlfn.XLOOKUP(tbl_OrderProduct[[#This Row],[ProductID]],tbl_Product[ProductID],tbl_Product[ListPrice])*tbl_OrderProduct[[#This Row],[Quantity]]</f>
        <v>31</v>
      </c>
      <c r="F2251">
        <f>_xlfn.XLOOKUP(tbl_OrderProduct[[#This Row],[OrderID]],tbl_Order[OrderID],tbl_Order[Order Year])</f>
        <v>2021</v>
      </c>
      <c r="G2251" t="str">
        <f>_xlfn.XLOOKUP(tbl_OrderProduct[[#This Row],[OrderID]],tbl_Order[OrderID],tbl_Order[Order Month Name])</f>
        <v>May</v>
      </c>
      <c r="H2251" t="str">
        <f>_xlfn.XLOOKUP(tbl_OrderProduct[[#This Row],[ProductID]],tbl_Product[ProductID],tbl_Product[ProductName])</f>
        <v>Roll for Regression</v>
      </c>
      <c r="I2251" t="str">
        <f>_xlfn.XLOOKUP(tbl_OrderProduct[[#This Row],[OrderID]],tbl_Order[OrderID],tbl_Order[CustomerID])</f>
        <v>CUST0954</v>
      </c>
    </row>
    <row r="2252" spans="1:9" x14ac:dyDescent="0.4">
      <c r="A2252" t="s">
        <v>1085</v>
      </c>
      <c r="B2252" t="s">
        <v>149</v>
      </c>
      <c r="C2252" t="str">
        <f>_xlfn.XLOOKUP(tbl_OrderProduct[[#This Row],[ProductID]],tbl_Product[ProductID],tbl_Product[Category])</f>
        <v>Co-op</v>
      </c>
      <c r="D2252">
        <v>1</v>
      </c>
      <c r="E2252" s="3">
        <f>_xlfn.XLOOKUP(tbl_OrderProduct[[#This Row],[ProductID]],tbl_Product[ProductID],tbl_Product[ListPrice])*tbl_OrderProduct[[#This Row],[Quantity]]</f>
        <v>20.99</v>
      </c>
      <c r="F2252">
        <f>_xlfn.XLOOKUP(tbl_OrderProduct[[#This Row],[OrderID]],tbl_Order[OrderID],tbl_Order[Order Year])</f>
        <v>2021</v>
      </c>
      <c r="G2252" t="str">
        <f>_xlfn.XLOOKUP(tbl_OrderProduct[[#This Row],[OrderID]],tbl_Order[OrderID],tbl_Order[Order Month Name])</f>
        <v>May</v>
      </c>
      <c r="H2252" t="str">
        <f>_xlfn.XLOOKUP(tbl_OrderProduct[[#This Row],[ProductID]],tbl_Product[ProductID],tbl_Product[ProductName])</f>
        <v>Pandemic: #REF! Outbreak</v>
      </c>
      <c r="I2252" t="str">
        <f>_xlfn.XLOOKUP(tbl_OrderProduct[[#This Row],[OrderID]],tbl_Order[OrderID],tbl_Order[CustomerID])</f>
        <v>CUST0954</v>
      </c>
    </row>
    <row r="2253" spans="1:9" x14ac:dyDescent="0.4">
      <c r="A2253" t="s">
        <v>1085</v>
      </c>
      <c r="B2253" t="s">
        <v>139</v>
      </c>
      <c r="C2253" t="str">
        <f>_xlfn.XLOOKUP(tbl_OrderProduct[[#This Row],[ProductID]],tbl_Product[ProductID],tbl_Product[Category])</f>
        <v>Strategy</v>
      </c>
      <c r="D2253">
        <v>1</v>
      </c>
      <c r="E2253" s="3">
        <f>_xlfn.XLOOKUP(tbl_OrderProduct[[#This Row],[ProductID]],tbl_Product[ProductID],tbl_Product[ListPrice])*tbl_OrderProduct[[#This Row],[Quantity]]</f>
        <v>54.99</v>
      </c>
      <c r="F2253">
        <f>_xlfn.XLOOKUP(tbl_OrderProduct[[#This Row],[OrderID]],tbl_Order[OrderID],tbl_Order[Order Year])</f>
        <v>2021</v>
      </c>
      <c r="G2253" t="str">
        <f>_xlfn.XLOOKUP(tbl_OrderProduct[[#This Row],[OrderID]],tbl_Order[OrderID],tbl_Order[Order Month Name])</f>
        <v>May</v>
      </c>
      <c r="H2253" t="str">
        <f>_xlfn.XLOOKUP(tbl_OrderProduct[[#This Row],[ProductID]],tbl_Product[ProductID],tbl_Product[ProductName])</f>
        <v>Azul: Pie Chart Edition</v>
      </c>
      <c r="I2253" t="str">
        <f>_xlfn.XLOOKUP(tbl_OrderProduct[[#This Row],[OrderID]],tbl_Order[OrderID],tbl_Order[CustomerID])</f>
        <v>CUST0954</v>
      </c>
    </row>
    <row r="2254" spans="1:9" x14ac:dyDescent="0.4">
      <c r="A2254" t="s">
        <v>1086</v>
      </c>
      <c r="B2254" t="s">
        <v>147</v>
      </c>
      <c r="C2254" t="str">
        <f>_xlfn.XLOOKUP(tbl_OrderProduct[[#This Row],[ProductID]],tbl_Product[ProductID],tbl_Product[Category])</f>
        <v>Classic</v>
      </c>
      <c r="D2254">
        <v>1</v>
      </c>
      <c r="E2254" s="3">
        <f>_xlfn.XLOOKUP(tbl_OrderProduct[[#This Row],[ProductID]],tbl_Product[ProductID],tbl_Product[ListPrice])*tbl_OrderProduct[[#This Row],[Quantity]]</f>
        <v>40.950000000000003</v>
      </c>
      <c r="F2254">
        <f>_xlfn.XLOOKUP(tbl_OrderProduct[[#This Row],[OrderID]],tbl_Order[OrderID],tbl_Order[Order Year])</f>
        <v>2021</v>
      </c>
      <c r="G2254" t="str">
        <f>_xlfn.XLOOKUP(tbl_OrderProduct[[#This Row],[OrderID]],tbl_Order[OrderID],tbl_Order[Order Month Name])</f>
        <v>May</v>
      </c>
      <c r="H2254" t="str">
        <f>_xlfn.XLOOKUP(tbl_OrderProduct[[#This Row],[ProductID]],tbl_Product[ProductID],tbl_Product[ProductName])</f>
        <v>Formula Scrabble</v>
      </c>
      <c r="I2254" t="str">
        <f>_xlfn.XLOOKUP(tbl_OrderProduct[[#This Row],[OrderID]],tbl_Order[OrderID],tbl_Order[CustomerID])</f>
        <v>CUST0213</v>
      </c>
    </row>
    <row r="2255" spans="1:9" x14ac:dyDescent="0.4">
      <c r="A2255" t="s">
        <v>1086</v>
      </c>
      <c r="B2255" t="s">
        <v>158</v>
      </c>
      <c r="C2255" t="str">
        <f>_xlfn.XLOOKUP(tbl_OrderProduct[[#This Row],[ProductID]],tbl_Product[ProductID],tbl_Product[Category])</f>
        <v>Classic</v>
      </c>
      <c r="D2255">
        <v>1</v>
      </c>
      <c r="E2255" s="3">
        <f>_xlfn.XLOOKUP(tbl_OrderProduct[[#This Row],[ProductID]],tbl_Product[ProductID],tbl_Product[ListPrice])*tbl_OrderProduct[[#This Row],[Quantity]]</f>
        <v>45</v>
      </c>
      <c r="F2255">
        <f>_xlfn.XLOOKUP(tbl_OrderProduct[[#This Row],[OrderID]],tbl_Order[OrderID],tbl_Order[Order Year])</f>
        <v>2021</v>
      </c>
      <c r="G2255" t="str">
        <f>_xlfn.XLOOKUP(tbl_OrderProduct[[#This Row],[OrderID]],tbl_Order[OrderID],tbl_Order[Order Month Name])</f>
        <v>May</v>
      </c>
      <c r="H2255" t="str">
        <f>_xlfn.XLOOKUP(tbl_OrderProduct[[#This Row],[ProductID]],tbl_Product[ProductID],tbl_Product[ProductName])</f>
        <v>Carcassone: Financial Quarters</v>
      </c>
      <c r="I2255" t="str">
        <f>_xlfn.XLOOKUP(tbl_OrderProduct[[#This Row],[OrderID]],tbl_Order[OrderID],tbl_Order[CustomerID])</f>
        <v>CUST0213</v>
      </c>
    </row>
    <row r="2256" spans="1:9" x14ac:dyDescent="0.4">
      <c r="A2256" t="s">
        <v>1086</v>
      </c>
      <c r="B2256" t="s">
        <v>164</v>
      </c>
      <c r="C2256" t="str">
        <f>_xlfn.XLOOKUP(tbl_OrderProduct[[#This Row],[ProductID]],tbl_Product[ProductID],tbl_Product[Category])</f>
        <v>Strategy</v>
      </c>
      <c r="D2256">
        <v>1</v>
      </c>
      <c r="E2256" s="3">
        <f>_xlfn.XLOOKUP(tbl_OrderProduct[[#This Row],[ProductID]],tbl_Product[ProductID],tbl_Product[ListPrice])*tbl_OrderProduct[[#This Row],[Quantity]]</f>
        <v>29</v>
      </c>
      <c r="F2256">
        <f>_xlfn.XLOOKUP(tbl_OrderProduct[[#This Row],[OrderID]],tbl_Order[OrderID],tbl_Order[Order Year])</f>
        <v>2021</v>
      </c>
      <c r="G2256" t="str">
        <f>_xlfn.XLOOKUP(tbl_OrderProduct[[#This Row],[OrderID]],tbl_Order[OrderID],tbl_Order[Order Month Name])</f>
        <v>May</v>
      </c>
      <c r="H2256" t="str">
        <f>_xlfn.XLOOKUP(tbl_OrderProduct[[#This Row],[ProductID]],tbl_Product[ProductID],tbl_Product[ProductName])</f>
        <v>Great Western Lookup</v>
      </c>
      <c r="I2256" t="str">
        <f>_xlfn.XLOOKUP(tbl_OrderProduct[[#This Row],[OrderID]],tbl_Order[OrderID],tbl_Order[CustomerID])</f>
        <v>CUST0213</v>
      </c>
    </row>
    <row r="2257" spans="1:9" x14ac:dyDescent="0.4">
      <c r="A2257" t="s">
        <v>1086</v>
      </c>
      <c r="B2257" t="s">
        <v>134</v>
      </c>
      <c r="C2257" t="str">
        <f>_xlfn.XLOOKUP(tbl_OrderProduct[[#This Row],[ProductID]],tbl_Product[ProductID],tbl_Product[Category])</f>
        <v>Co-op</v>
      </c>
      <c r="D2257">
        <v>1</v>
      </c>
      <c r="E2257" s="3">
        <f>_xlfn.XLOOKUP(tbl_OrderProduct[[#This Row],[ProductID]],tbl_Product[ProductID],tbl_Product[ListPrice])*tbl_OrderProduct[[#This Row],[Quantity]]</f>
        <v>33.5</v>
      </c>
      <c r="F2257">
        <f>_xlfn.XLOOKUP(tbl_OrderProduct[[#This Row],[OrderID]],tbl_Order[OrderID],tbl_Order[Order Year])</f>
        <v>2021</v>
      </c>
      <c r="G2257" t="str">
        <f>_xlfn.XLOOKUP(tbl_OrderProduct[[#This Row],[OrderID]],tbl_Order[OrderID],tbl_Order[Order Month Name])</f>
        <v>May</v>
      </c>
      <c r="H2257" t="str">
        <f>_xlfn.XLOOKUP(tbl_OrderProduct[[#This Row],[ProductID]],tbl_Product[ProductID],tbl_Product[ProductName])</f>
        <v>The Spill: Data Breach</v>
      </c>
      <c r="I2257" t="str">
        <f>_xlfn.XLOOKUP(tbl_OrderProduct[[#This Row],[OrderID]],tbl_Order[OrderID],tbl_Order[CustomerID])</f>
        <v>CUST0213</v>
      </c>
    </row>
    <row r="2258" spans="1:9" x14ac:dyDescent="0.4">
      <c r="A2258" t="s">
        <v>1086</v>
      </c>
      <c r="B2258" t="s">
        <v>5</v>
      </c>
      <c r="C2258" t="str">
        <f>_xlfn.XLOOKUP(tbl_OrderProduct[[#This Row],[ProductID]],tbl_Product[ProductID],tbl_Product[Category])</f>
        <v>Strategy</v>
      </c>
      <c r="D2258">
        <v>1</v>
      </c>
      <c r="E2258" s="3">
        <f>_xlfn.XLOOKUP(tbl_OrderProduct[[#This Row],[ProductID]],tbl_Product[ProductID],tbl_Product[ListPrice])*tbl_OrderProduct[[#This Row],[Quantity]]</f>
        <v>49.95</v>
      </c>
      <c r="F2258">
        <f>_xlfn.XLOOKUP(tbl_OrderProduct[[#This Row],[OrderID]],tbl_Order[OrderID],tbl_Order[Order Year])</f>
        <v>2021</v>
      </c>
      <c r="G2258" t="str">
        <f>_xlfn.XLOOKUP(tbl_OrderProduct[[#This Row],[OrderID]],tbl_Order[OrderID],tbl_Order[Order Month Name])</f>
        <v>May</v>
      </c>
      <c r="H2258" t="str">
        <f>_xlfn.XLOOKUP(tbl_OrderProduct[[#This Row],[ProductID]],tbl_Product[ProductID],tbl_Product[ProductName])</f>
        <v>Power B.I. the Board Game</v>
      </c>
      <c r="I2258" t="str">
        <f>_xlfn.XLOOKUP(tbl_OrderProduct[[#This Row],[OrderID]],tbl_Order[OrderID],tbl_Order[CustomerID])</f>
        <v>CUST0213</v>
      </c>
    </row>
    <row r="2259" spans="1:9" x14ac:dyDescent="0.4">
      <c r="A2259" t="s">
        <v>1087</v>
      </c>
      <c r="B2259" t="s">
        <v>150</v>
      </c>
      <c r="C2259" t="str">
        <f>_xlfn.XLOOKUP(tbl_OrderProduct[[#This Row],[ProductID]],tbl_Product[ProductID],tbl_Product[Category])</f>
        <v>Party</v>
      </c>
      <c r="D2259">
        <v>1</v>
      </c>
      <c r="E2259" s="3">
        <f>_xlfn.XLOOKUP(tbl_OrderProduct[[#This Row],[ProductID]],tbl_Product[ProductID],tbl_Product[ListPrice])*tbl_OrderProduct[[#This Row],[Quantity]]</f>
        <v>35</v>
      </c>
      <c r="F2259">
        <f>_xlfn.XLOOKUP(tbl_OrderProduct[[#This Row],[OrderID]],tbl_Order[OrderID],tbl_Order[Order Year])</f>
        <v>2021</v>
      </c>
      <c r="G2259" t="str">
        <f>_xlfn.XLOOKUP(tbl_OrderProduct[[#This Row],[OrderID]],tbl_Order[OrderID],tbl_Order[Order Month Name])</f>
        <v>May</v>
      </c>
      <c r="H2259" t="str">
        <f>_xlfn.XLOOKUP(tbl_OrderProduct[[#This Row],[ProductID]],tbl_Product[ProductID],tbl_Product[ProductName])</f>
        <v>Data: The Resistance</v>
      </c>
      <c r="I2259" t="str">
        <f>_xlfn.XLOOKUP(tbl_OrderProduct[[#This Row],[OrderID]],tbl_Order[OrderID],tbl_Order[CustomerID])</f>
        <v>CUST0787</v>
      </c>
    </row>
    <row r="2260" spans="1:9" x14ac:dyDescent="0.4">
      <c r="A2260" t="s">
        <v>1087</v>
      </c>
      <c r="B2260" t="s">
        <v>154</v>
      </c>
      <c r="C2260" t="str">
        <f>_xlfn.XLOOKUP(tbl_OrderProduct[[#This Row],[ProductID]],tbl_Product[ProductID],tbl_Product[Category])</f>
        <v>Strategy</v>
      </c>
      <c r="D2260">
        <v>1</v>
      </c>
      <c r="E2260" s="3">
        <f>_xlfn.XLOOKUP(tbl_OrderProduct[[#This Row],[ProductID]],tbl_Product[ProductID],tbl_Product[ListPrice])*tbl_OrderProduct[[#This Row],[Quantity]]</f>
        <v>31</v>
      </c>
      <c r="F2260">
        <f>_xlfn.XLOOKUP(tbl_OrderProduct[[#This Row],[OrderID]],tbl_Order[OrderID],tbl_Order[Order Year])</f>
        <v>2021</v>
      </c>
      <c r="G2260" t="str">
        <f>_xlfn.XLOOKUP(tbl_OrderProduct[[#This Row],[OrderID]],tbl_Order[OrderID],tbl_Order[Order Month Name])</f>
        <v>May</v>
      </c>
      <c r="H2260" t="str">
        <f>_xlfn.XLOOKUP(tbl_OrderProduct[[#This Row],[ProductID]],tbl_Product[ProductID],tbl_Product[ProductName])</f>
        <v>Roll for Regression</v>
      </c>
      <c r="I2260" t="str">
        <f>_xlfn.XLOOKUP(tbl_OrderProduct[[#This Row],[OrderID]],tbl_Order[OrderID],tbl_Order[CustomerID])</f>
        <v>CUST0787</v>
      </c>
    </row>
    <row r="2261" spans="1:9" x14ac:dyDescent="0.4">
      <c r="A2261" t="s">
        <v>1087</v>
      </c>
      <c r="B2261" t="s">
        <v>164</v>
      </c>
      <c r="C2261" t="str">
        <f>_xlfn.XLOOKUP(tbl_OrderProduct[[#This Row],[ProductID]],tbl_Product[ProductID],tbl_Product[Category])</f>
        <v>Strategy</v>
      </c>
      <c r="D2261">
        <v>1</v>
      </c>
      <c r="E2261" s="3">
        <f>_xlfn.XLOOKUP(tbl_OrderProduct[[#This Row],[ProductID]],tbl_Product[ProductID],tbl_Product[ListPrice])*tbl_OrderProduct[[#This Row],[Quantity]]</f>
        <v>29</v>
      </c>
      <c r="F2261">
        <f>_xlfn.XLOOKUP(tbl_OrderProduct[[#This Row],[OrderID]],tbl_Order[OrderID],tbl_Order[Order Year])</f>
        <v>2021</v>
      </c>
      <c r="G2261" t="str">
        <f>_xlfn.XLOOKUP(tbl_OrderProduct[[#This Row],[OrderID]],tbl_Order[OrderID],tbl_Order[Order Month Name])</f>
        <v>May</v>
      </c>
      <c r="H2261" t="str">
        <f>_xlfn.XLOOKUP(tbl_OrderProduct[[#This Row],[ProductID]],tbl_Product[ProductID],tbl_Product[ProductName])</f>
        <v>Great Western Lookup</v>
      </c>
      <c r="I2261" t="str">
        <f>_xlfn.XLOOKUP(tbl_OrderProduct[[#This Row],[OrderID]],tbl_Order[OrderID],tbl_Order[CustomerID])</f>
        <v>CUST0787</v>
      </c>
    </row>
    <row r="2262" spans="1:9" x14ac:dyDescent="0.4">
      <c r="A2262" t="s">
        <v>1088</v>
      </c>
      <c r="B2262" t="s">
        <v>157</v>
      </c>
      <c r="C2262" t="str">
        <f>_xlfn.XLOOKUP(tbl_OrderProduct[[#This Row],[ProductID]],tbl_Product[ProductID],tbl_Product[Category])</f>
        <v>Strategy</v>
      </c>
      <c r="D2262">
        <v>1</v>
      </c>
      <c r="E2262" s="3">
        <f>_xlfn.XLOOKUP(tbl_OrderProduct[[#This Row],[ProductID]],tbl_Product[ProductID],tbl_Product[ListPrice])*tbl_OrderProduct[[#This Row],[Quantity]]</f>
        <v>47</v>
      </c>
      <c r="F2262">
        <f>_xlfn.XLOOKUP(tbl_OrderProduct[[#This Row],[OrderID]],tbl_Order[OrderID],tbl_Order[Order Year])</f>
        <v>2021</v>
      </c>
      <c r="G2262" t="str">
        <f>_xlfn.XLOOKUP(tbl_OrderProduct[[#This Row],[OrderID]],tbl_Order[OrderID],tbl_Order[Order Month Name])</f>
        <v>May</v>
      </c>
      <c r="H2262" t="str">
        <f>_xlfn.XLOOKUP(tbl_OrderProduct[[#This Row],[ProductID]],tbl_Product[ProductID],tbl_Product[ProductName])</f>
        <v>A Dasboard Contrived</v>
      </c>
      <c r="I2262" t="str">
        <f>_xlfn.XLOOKUP(tbl_OrderProduct[[#This Row],[OrderID]],tbl_Order[OrderID],tbl_Order[CustomerID])</f>
        <v>CUST0963</v>
      </c>
    </row>
    <row r="2263" spans="1:9" x14ac:dyDescent="0.4">
      <c r="A2263" t="s">
        <v>1089</v>
      </c>
      <c r="B2263" t="s">
        <v>140</v>
      </c>
      <c r="C2263" t="str">
        <f>_xlfn.XLOOKUP(tbl_OrderProduct[[#This Row],[ProductID]],tbl_Product[ProductID],tbl_Product[Category])</f>
        <v>Strategy</v>
      </c>
      <c r="D2263">
        <v>1</v>
      </c>
      <c r="E2263" s="3">
        <f>_xlfn.XLOOKUP(tbl_OrderProduct[[#This Row],[ProductID]],tbl_Product[ProductID],tbl_Product[ListPrice])*tbl_OrderProduct[[#This Row],[Quantity]]</f>
        <v>63.49</v>
      </c>
      <c r="F2263">
        <f>_xlfn.XLOOKUP(tbl_OrderProduct[[#This Row],[OrderID]],tbl_Order[OrderID],tbl_Order[Order Year])</f>
        <v>2021</v>
      </c>
      <c r="G2263" t="str">
        <f>_xlfn.XLOOKUP(tbl_OrderProduct[[#This Row],[OrderID]],tbl_Order[OrderID],tbl_Order[Order Month Name])</f>
        <v>May</v>
      </c>
      <c r="H2263" t="str">
        <f>_xlfn.XLOOKUP(tbl_OrderProduct[[#This Row],[ProductID]],tbl_Product[ProductID],tbl_Product[ProductName])</f>
        <v>The Castles of Mad King Lambda</v>
      </c>
      <c r="I2263" t="str">
        <f>_xlfn.XLOOKUP(tbl_OrderProduct[[#This Row],[OrderID]],tbl_Order[OrderID],tbl_Order[CustomerID])</f>
        <v>CUST0873</v>
      </c>
    </row>
    <row r="2264" spans="1:9" x14ac:dyDescent="0.4">
      <c r="A2264" t="s">
        <v>1089</v>
      </c>
      <c r="B2264" t="s">
        <v>145</v>
      </c>
      <c r="C2264" t="str">
        <f>_xlfn.XLOOKUP(tbl_OrderProduct[[#This Row],[ProductID]],tbl_Product[ProductID],tbl_Product[Category])</f>
        <v>Adventure</v>
      </c>
      <c r="D2264">
        <v>1</v>
      </c>
      <c r="E2264" s="3">
        <f>_xlfn.XLOOKUP(tbl_OrderProduct[[#This Row],[ProductID]],tbl_Product[ProductID],tbl_Product[ListPrice])*tbl_OrderProduct[[#This Row],[Quantity]]</f>
        <v>40.5</v>
      </c>
      <c r="F2264">
        <f>_xlfn.XLOOKUP(tbl_OrderProduct[[#This Row],[OrderID]],tbl_Order[OrderID],tbl_Order[Order Year])</f>
        <v>2021</v>
      </c>
      <c r="G2264" t="str">
        <f>_xlfn.XLOOKUP(tbl_OrderProduct[[#This Row],[OrderID]],tbl_Order[OrderID],tbl_Order[Order Month Name])</f>
        <v>May</v>
      </c>
      <c r="H2264" t="str">
        <f>_xlfn.XLOOKUP(tbl_OrderProduct[[#This Row],[ProductID]],tbl_Product[ProductID],tbl_Product[ProductName])</f>
        <v>Audit Call of Cthulhu</v>
      </c>
      <c r="I2264" t="str">
        <f>_xlfn.XLOOKUP(tbl_OrderProduct[[#This Row],[OrderID]],tbl_Order[OrderID],tbl_Order[CustomerID])</f>
        <v>CUST0873</v>
      </c>
    </row>
    <row r="2265" spans="1:9" x14ac:dyDescent="0.4">
      <c r="A2265" t="s">
        <v>1090</v>
      </c>
      <c r="B2265" t="s">
        <v>7</v>
      </c>
      <c r="C2265" t="str">
        <f>_xlfn.XLOOKUP(tbl_OrderProduct[[#This Row],[ProductID]],tbl_Product[ProductID],tbl_Product[Category])</f>
        <v>Strategy</v>
      </c>
      <c r="D2265">
        <v>1</v>
      </c>
      <c r="E2265" s="3">
        <f>_xlfn.XLOOKUP(tbl_OrderProduct[[#This Row],[ProductID]],tbl_Product[ProductID],tbl_Product[ListPrice])*tbl_OrderProduct[[#This Row],[Quantity]]</f>
        <v>53</v>
      </c>
      <c r="F2265">
        <f>_xlfn.XLOOKUP(tbl_OrderProduct[[#This Row],[OrderID]],tbl_Order[OrderID],tbl_Order[Order Year])</f>
        <v>2021</v>
      </c>
      <c r="G2265" t="str">
        <f>_xlfn.XLOOKUP(tbl_OrderProduct[[#This Row],[OrderID]],tbl_Order[OrderID],tbl_Order[Order Month Name])</f>
        <v>May</v>
      </c>
      <c r="H2265" t="str">
        <f>_xlfn.XLOOKUP(tbl_OrderProduct[[#This Row],[ProductID]],tbl_Product[ProductID],tbl_Product[ProductName])</f>
        <v>Evercell</v>
      </c>
      <c r="I2265" t="str">
        <f>_xlfn.XLOOKUP(tbl_OrderProduct[[#This Row],[OrderID]],tbl_Order[OrderID],tbl_Order[CustomerID])</f>
        <v>CUST1018</v>
      </c>
    </row>
    <row r="2266" spans="1:9" x14ac:dyDescent="0.4">
      <c r="A2266" t="s">
        <v>1090</v>
      </c>
      <c r="B2266" t="s">
        <v>140</v>
      </c>
      <c r="C2266" t="str">
        <f>_xlfn.XLOOKUP(tbl_OrderProduct[[#This Row],[ProductID]],tbl_Product[ProductID],tbl_Product[Category])</f>
        <v>Strategy</v>
      </c>
      <c r="D2266">
        <v>2</v>
      </c>
      <c r="E2266" s="3">
        <f>_xlfn.XLOOKUP(tbl_OrderProduct[[#This Row],[ProductID]],tbl_Product[ProductID],tbl_Product[ListPrice])*tbl_OrderProduct[[#This Row],[Quantity]]</f>
        <v>126.98</v>
      </c>
      <c r="F2266">
        <f>_xlfn.XLOOKUP(tbl_OrderProduct[[#This Row],[OrderID]],tbl_Order[OrderID],tbl_Order[Order Year])</f>
        <v>2021</v>
      </c>
      <c r="G2266" t="str">
        <f>_xlfn.XLOOKUP(tbl_OrderProduct[[#This Row],[OrderID]],tbl_Order[OrderID],tbl_Order[Order Month Name])</f>
        <v>May</v>
      </c>
      <c r="H2266" t="str">
        <f>_xlfn.XLOOKUP(tbl_OrderProduct[[#This Row],[ProductID]],tbl_Product[ProductID],tbl_Product[ProductName])</f>
        <v>The Castles of Mad King Lambda</v>
      </c>
      <c r="I2266" t="str">
        <f>_xlfn.XLOOKUP(tbl_OrderProduct[[#This Row],[OrderID]],tbl_Order[OrderID],tbl_Order[CustomerID])</f>
        <v>CUST1018</v>
      </c>
    </row>
    <row r="2267" spans="1:9" x14ac:dyDescent="0.4">
      <c r="A2267" t="s">
        <v>1090</v>
      </c>
      <c r="B2267" t="s">
        <v>147</v>
      </c>
      <c r="C2267" t="str">
        <f>_xlfn.XLOOKUP(tbl_OrderProduct[[#This Row],[ProductID]],tbl_Product[ProductID],tbl_Product[Category])</f>
        <v>Classic</v>
      </c>
      <c r="D2267">
        <v>2</v>
      </c>
      <c r="E2267" s="3">
        <f>_xlfn.XLOOKUP(tbl_OrderProduct[[#This Row],[ProductID]],tbl_Product[ProductID],tbl_Product[ListPrice])*tbl_OrderProduct[[#This Row],[Quantity]]</f>
        <v>81.900000000000006</v>
      </c>
      <c r="F2267">
        <f>_xlfn.XLOOKUP(tbl_OrderProduct[[#This Row],[OrderID]],tbl_Order[OrderID],tbl_Order[Order Year])</f>
        <v>2021</v>
      </c>
      <c r="G2267" t="str">
        <f>_xlfn.XLOOKUP(tbl_OrderProduct[[#This Row],[OrderID]],tbl_Order[OrderID],tbl_Order[Order Month Name])</f>
        <v>May</v>
      </c>
      <c r="H2267" t="str">
        <f>_xlfn.XLOOKUP(tbl_OrderProduct[[#This Row],[ProductID]],tbl_Product[ProductID],tbl_Product[ProductName])</f>
        <v>Formula Scrabble</v>
      </c>
      <c r="I2267" t="str">
        <f>_xlfn.XLOOKUP(tbl_OrderProduct[[#This Row],[OrderID]],tbl_Order[OrderID],tbl_Order[CustomerID])</f>
        <v>CUST1018</v>
      </c>
    </row>
    <row r="2268" spans="1:9" x14ac:dyDescent="0.4">
      <c r="A2268" t="s">
        <v>1090</v>
      </c>
      <c r="B2268" t="s">
        <v>4</v>
      </c>
      <c r="C2268" t="str">
        <f>_xlfn.XLOOKUP(tbl_OrderProduct[[#This Row],[ProductID]],tbl_Product[ProductID],tbl_Product[Category])</f>
        <v>Strategy</v>
      </c>
      <c r="D2268">
        <v>1</v>
      </c>
      <c r="E2268" s="3">
        <f>_xlfn.XLOOKUP(tbl_OrderProduct[[#This Row],[ProductID]],tbl_Product[ProductID],tbl_Product[ListPrice])*tbl_OrderProduct[[#This Row],[Quantity]]</f>
        <v>34.99</v>
      </c>
      <c r="F2268">
        <f>_xlfn.XLOOKUP(tbl_OrderProduct[[#This Row],[OrderID]],tbl_Order[OrderID],tbl_Order[Order Year])</f>
        <v>2021</v>
      </c>
      <c r="G2268" t="str">
        <f>_xlfn.XLOOKUP(tbl_OrderProduct[[#This Row],[OrderID]],tbl_Order[OrderID],tbl_Order[Order Month Name])</f>
        <v>May</v>
      </c>
      <c r="H2268" t="str">
        <f>_xlfn.XLOOKUP(tbl_OrderProduct[[#This Row],[ProductID]],tbl_Product[ProductID],tbl_Product[ProductName])</f>
        <v>Root Cause Analysis</v>
      </c>
      <c r="I2268" t="str">
        <f>_xlfn.XLOOKUP(tbl_OrderProduct[[#This Row],[OrderID]],tbl_Order[OrderID],tbl_Order[CustomerID])</f>
        <v>CUST1018</v>
      </c>
    </row>
    <row r="2269" spans="1:9" x14ac:dyDescent="0.4">
      <c r="A2269" t="s">
        <v>1090</v>
      </c>
      <c r="B2269" t="s">
        <v>157</v>
      </c>
      <c r="C2269" t="str">
        <f>_xlfn.XLOOKUP(tbl_OrderProduct[[#This Row],[ProductID]],tbl_Product[ProductID],tbl_Product[Category])</f>
        <v>Strategy</v>
      </c>
      <c r="D2269">
        <v>1</v>
      </c>
      <c r="E2269" s="3">
        <f>_xlfn.XLOOKUP(tbl_OrderProduct[[#This Row],[ProductID]],tbl_Product[ProductID],tbl_Product[ListPrice])*tbl_OrderProduct[[#This Row],[Quantity]]</f>
        <v>47</v>
      </c>
      <c r="F2269">
        <f>_xlfn.XLOOKUP(tbl_OrderProduct[[#This Row],[OrderID]],tbl_Order[OrderID],tbl_Order[Order Year])</f>
        <v>2021</v>
      </c>
      <c r="G2269" t="str">
        <f>_xlfn.XLOOKUP(tbl_OrderProduct[[#This Row],[OrderID]],tbl_Order[OrderID],tbl_Order[Order Month Name])</f>
        <v>May</v>
      </c>
      <c r="H2269" t="str">
        <f>_xlfn.XLOOKUP(tbl_OrderProduct[[#This Row],[ProductID]],tbl_Product[ProductID],tbl_Product[ProductName])</f>
        <v>A Dasboard Contrived</v>
      </c>
      <c r="I2269" t="str">
        <f>_xlfn.XLOOKUP(tbl_OrderProduct[[#This Row],[OrderID]],tbl_Order[OrderID],tbl_Order[CustomerID])</f>
        <v>CUST1018</v>
      </c>
    </row>
    <row r="2270" spans="1:9" x14ac:dyDescent="0.4">
      <c r="A2270" t="s">
        <v>1091</v>
      </c>
      <c r="B2270" t="s">
        <v>147</v>
      </c>
      <c r="C2270" t="str">
        <f>_xlfn.XLOOKUP(tbl_OrderProduct[[#This Row],[ProductID]],tbl_Product[ProductID],tbl_Product[Category])</f>
        <v>Classic</v>
      </c>
      <c r="D2270">
        <v>1</v>
      </c>
      <c r="E2270" s="3">
        <f>_xlfn.XLOOKUP(tbl_OrderProduct[[#This Row],[ProductID]],tbl_Product[ProductID],tbl_Product[ListPrice])*tbl_OrderProduct[[#This Row],[Quantity]]</f>
        <v>40.950000000000003</v>
      </c>
      <c r="F2270">
        <f>_xlfn.XLOOKUP(tbl_OrderProduct[[#This Row],[OrderID]],tbl_Order[OrderID],tbl_Order[Order Year])</f>
        <v>2021</v>
      </c>
      <c r="G2270" t="str">
        <f>_xlfn.XLOOKUP(tbl_OrderProduct[[#This Row],[OrderID]],tbl_Order[OrderID],tbl_Order[Order Month Name])</f>
        <v>May</v>
      </c>
      <c r="H2270" t="str">
        <f>_xlfn.XLOOKUP(tbl_OrderProduct[[#This Row],[ProductID]],tbl_Product[ProductID],tbl_Product[ProductName])</f>
        <v>Formula Scrabble</v>
      </c>
      <c r="I2270" t="str">
        <f>_xlfn.XLOOKUP(tbl_OrderProduct[[#This Row],[OrderID]],tbl_Order[OrderID],tbl_Order[CustomerID])</f>
        <v>CUST0350</v>
      </c>
    </row>
    <row r="2271" spans="1:9" x14ac:dyDescent="0.4">
      <c r="A2271" t="s">
        <v>1091</v>
      </c>
      <c r="B2271" t="s">
        <v>130</v>
      </c>
      <c r="C2271" t="str">
        <f>_xlfn.XLOOKUP(tbl_OrderProduct[[#This Row],[ProductID]],tbl_Product[ProductID],tbl_Product[Category])</f>
        <v>Strategy</v>
      </c>
      <c r="D2271">
        <v>1</v>
      </c>
      <c r="E2271" s="3">
        <f>_xlfn.XLOOKUP(tbl_OrderProduct[[#This Row],[ProductID]],tbl_Product[ProductID],tbl_Product[ListPrice])*tbl_OrderProduct[[#This Row],[Quantity]]</f>
        <v>15.5</v>
      </c>
      <c r="F2271">
        <f>_xlfn.XLOOKUP(tbl_OrderProduct[[#This Row],[OrderID]],tbl_Order[OrderID],tbl_Order[Order Year])</f>
        <v>2021</v>
      </c>
      <c r="G2271" t="str">
        <f>_xlfn.XLOOKUP(tbl_OrderProduct[[#This Row],[OrderID]],tbl_Order[OrderID],tbl_Order[Order Month Name])</f>
        <v>May</v>
      </c>
      <c r="H2271" t="str">
        <f>_xlfn.XLOOKUP(tbl_OrderProduct[[#This Row],[ProductID]],tbl_Product[ProductID],tbl_Product[ProductName])</f>
        <v>Brass: Budget</v>
      </c>
      <c r="I2271" t="str">
        <f>_xlfn.XLOOKUP(tbl_OrderProduct[[#This Row],[OrderID]],tbl_Order[OrderID],tbl_Order[CustomerID])</f>
        <v>CUST0350</v>
      </c>
    </row>
    <row r="2272" spans="1:9" x14ac:dyDescent="0.4">
      <c r="A2272" t="s">
        <v>1092</v>
      </c>
      <c r="B2272" t="s">
        <v>154</v>
      </c>
      <c r="C2272" t="str">
        <f>_xlfn.XLOOKUP(tbl_OrderProduct[[#This Row],[ProductID]],tbl_Product[ProductID],tbl_Product[Category])</f>
        <v>Strategy</v>
      </c>
      <c r="D2272">
        <v>2</v>
      </c>
      <c r="E2272" s="3">
        <f>_xlfn.XLOOKUP(tbl_OrderProduct[[#This Row],[ProductID]],tbl_Product[ProductID],tbl_Product[ListPrice])*tbl_OrderProduct[[#This Row],[Quantity]]</f>
        <v>62</v>
      </c>
      <c r="F2272">
        <f>_xlfn.XLOOKUP(tbl_OrderProduct[[#This Row],[OrderID]],tbl_Order[OrderID],tbl_Order[Order Year])</f>
        <v>2021</v>
      </c>
      <c r="G2272" t="str">
        <f>_xlfn.XLOOKUP(tbl_OrderProduct[[#This Row],[OrderID]],tbl_Order[OrderID],tbl_Order[Order Month Name])</f>
        <v>May</v>
      </c>
      <c r="H2272" t="str">
        <f>_xlfn.XLOOKUP(tbl_OrderProduct[[#This Row],[ProductID]],tbl_Product[ProductID],tbl_Product[ProductName])</f>
        <v>Roll for Regression</v>
      </c>
      <c r="I2272" t="str">
        <f>_xlfn.XLOOKUP(tbl_OrderProduct[[#This Row],[OrderID]],tbl_Order[OrderID],tbl_Order[CustomerID])</f>
        <v>CUST1099</v>
      </c>
    </row>
    <row r="2273" spans="1:9" x14ac:dyDescent="0.4">
      <c r="A2273" t="s">
        <v>1093</v>
      </c>
      <c r="B2273" t="s">
        <v>3</v>
      </c>
      <c r="C2273" t="str">
        <f>_xlfn.XLOOKUP(tbl_OrderProduct[[#This Row],[ProductID]],tbl_Product[ProductID],tbl_Product[Category])</f>
        <v>Co-op</v>
      </c>
      <c r="D2273">
        <v>1</v>
      </c>
      <c r="E2273" s="3">
        <f>_xlfn.XLOOKUP(tbl_OrderProduct[[#This Row],[ProductID]],tbl_Product[ProductID],tbl_Product[ListPrice])*tbl_OrderProduct[[#This Row],[Quantity]]</f>
        <v>34.950000000000003</v>
      </c>
      <c r="F2273">
        <f>_xlfn.XLOOKUP(tbl_OrderProduct[[#This Row],[OrderID]],tbl_Order[OrderID],tbl_Order[Order Year])</f>
        <v>2021</v>
      </c>
      <c r="G2273" t="str">
        <f>_xlfn.XLOOKUP(tbl_OrderProduct[[#This Row],[OrderID]],tbl_Order[OrderID],tbl_Order[Order Month Name])</f>
        <v>May</v>
      </c>
      <c r="H2273" t="str">
        <f>_xlfn.XLOOKUP(tbl_OrderProduct[[#This Row],[ProductID]],tbl_Product[ProductID],tbl_Product[ProductName])</f>
        <v>Pivot Panic!</v>
      </c>
      <c r="I2273" t="str">
        <f>_xlfn.XLOOKUP(tbl_OrderProduct[[#This Row],[OrderID]],tbl_Order[OrderID],tbl_Order[CustomerID])</f>
        <v>CUST0712</v>
      </c>
    </row>
    <row r="2274" spans="1:9" x14ac:dyDescent="0.4">
      <c r="A2274" t="s">
        <v>1094</v>
      </c>
      <c r="B2274" t="s">
        <v>162</v>
      </c>
      <c r="C2274" t="str">
        <f>_xlfn.XLOOKUP(tbl_OrderProduct[[#This Row],[ProductID]],tbl_Product[ProductID],tbl_Product[Category])</f>
        <v>Strategy</v>
      </c>
      <c r="D2274">
        <v>1</v>
      </c>
      <c r="E2274" s="3">
        <f>_xlfn.XLOOKUP(tbl_OrderProduct[[#This Row],[ProductID]],tbl_Product[ProductID],tbl_Product[ListPrice])*tbl_OrderProduct[[#This Row],[Quantity]]</f>
        <v>17.5</v>
      </c>
      <c r="F2274">
        <f>_xlfn.XLOOKUP(tbl_OrderProduct[[#This Row],[OrderID]],tbl_Order[OrderID],tbl_Order[Order Year])</f>
        <v>2021</v>
      </c>
      <c r="G2274" t="str">
        <f>_xlfn.XLOOKUP(tbl_OrderProduct[[#This Row],[OrderID]],tbl_Order[OrderID],tbl_Order[Order Month Name])</f>
        <v>Jun</v>
      </c>
      <c r="H2274" t="str">
        <f>_xlfn.XLOOKUP(tbl_OrderProduct[[#This Row],[ProductID]],tbl_Product[ProductID],tbl_Product[ProductName])</f>
        <v>Spreadsheet Legacy</v>
      </c>
      <c r="I2274" t="str">
        <f>_xlfn.XLOOKUP(tbl_OrderProduct[[#This Row],[OrderID]],tbl_Order[OrderID],tbl_Order[CustomerID])</f>
        <v>CUST0689</v>
      </c>
    </row>
    <row r="2275" spans="1:9" x14ac:dyDescent="0.4">
      <c r="A2275" t="s">
        <v>1094</v>
      </c>
      <c r="B2275" t="s">
        <v>155</v>
      </c>
      <c r="C2275" t="str">
        <f>_xlfn.XLOOKUP(tbl_OrderProduct[[#This Row],[ProductID]],tbl_Product[ProductID],tbl_Product[Category])</f>
        <v>Strategy</v>
      </c>
      <c r="D2275">
        <v>1</v>
      </c>
      <c r="E2275" s="3">
        <f>_xlfn.XLOOKUP(tbl_OrderProduct[[#This Row],[ProductID]],tbl_Product[ProductID],tbl_Product[ListPrice])*tbl_OrderProduct[[#This Row],[Quantity]]</f>
        <v>27</v>
      </c>
      <c r="F2275">
        <f>_xlfn.XLOOKUP(tbl_OrderProduct[[#This Row],[OrderID]],tbl_Order[OrderID],tbl_Order[Order Year])</f>
        <v>2021</v>
      </c>
      <c r="G2275" t="str">
        <f>_xlfn.XLOOKUP(tbl_OrderProduct[[#This Row],[OrderID]],tbl_Order[OrderID],tbl_Order[Order Month Name])</f>
        <v>Jun</v>
      </c>
      <c r="H2275" t="str">
        <f>_xlfn.XLOOKUP(tbl_OrderProduct[[#This Row],[ProductID]],tbl_Product[ProductID],tbl_Product[ProductName])</f>
        <v>Depreciation Trail</v>
      </c>
      <c r="I2275" t="str">
        <f>_xlfn.XLOOKUP(tbl_OrderProduct[[#This Row],[OrderID]],tbl_Order[OrderID],tbl_Order[CustomerID])</f>
        <v>CUST0689</v>
      </c>
    </row>
    <row r="2276" spans="1:9" x14ac:dyDescent="0.4">
      <c r="A2276" t="s">
        <v>1094</v>
      </c>
      <c r="B2276" t="s">
        <v>160</v>
      </c>
      <c r="C2276" t="str">
        <f>_xlfn.XLOOKUP(tbl_OrderProduct[[#This Row],[ProductID]],tbl_Product[ProductID],tbl_Product[Category])</f>
        <v>Co-op</v>
      </c>
      <c r="D2276">
        <v>2</v>
      </c>
      <c r="E2276" s="3">
        <f>_xlfn.XLOOKUP(tbl_OrderProduct[[#This Row],[ProductID]],tbl_Product[ProductID],tbl_Product[ListPrice])*tbl_OrderProduct[[#This Row],[Quantity]]</f>
        <v>76.98</v>
      </c>
      <c r="F2276">
        <f>_xlfn.XLOOKUP(tbl_OrderProduct[[#This Row],[OrderID]],tbl_Order[OrderID],tbl_Order[Order Year])</f>
        <v>2021</v>
      </c>
      <c r="G2276" t="str">
        <f>_xlfn.XLOOKUP(tbl_OrderProduct[[#This Row],[OrderID]],tbl_Order[OrderID],tbl_Order[Order Month Name])</f>
        <v>Jun</v>
      </c>
      <c r="H2276" t="str">
        <f>_xlfn.XLOOKUP(tbl_OrderProduct[[#This Row],[ProductID]],tbl_Product[ProductID],tbl_Product[ProductName])</f>
        <v>Forbidden Functions</v>
      </c>
      <c r="I2276" t="str">
        <f>_xlfn.XLOOKUP(tbl_OrderProduct[[#This Row],[OrderID]],tbl_Order[OrderID],tbl_Order[CustomerID])</f>
        <v>CUST0689</v>
      </c>
    </row>
    <row r="2277" spans="1:9" x14ac:dyDescent="0.4">
      <c r="A2277" t="s">
        <v>1094</v>
      </c>
      <c r="B2277" t="s">
        <v>158</v>
      </c>
      <c r="C2277" t="str">
        <f>_xlfn.XLOOKUP(tbl_OrderProduct[[#This Row],[ProductID]],tbl_Product[ProductID],tbl_Product[Category])</f>
        <v>Classic</v>
      </c>
      <c r="D2277">
        <v>1</v>
      </c>
      <c r="E2277" s="3">
        <f>_xlfn.XLOOKUP(tbl_OrderProduct[[#This Row],[ProductID]],tbl_Product[ProductID],tbl_Product[ListPrice])*tbl_OrderProduct[[#This Row],[Quantity]]</f>
        <v>45</v>
      </c>
      <c r="F2277">
        <f>_xlfn.XLOOKUP(tbl_OrderProduct[[#This Row],[OrderID]],tbl_Order[OrderID],tbl_Order[Order Year])</f>
        <v>2021</v>
      </c>
      <c r="G2277" t="str">
        <f>_xlfn.XLOOKUP(tbl_OrderProduct[[#This Row],[OrderID]],tbl_Order[OrderID],tbl_Order[Order Month Name])</f>
        <v>Jun</v>
      </c>
      <c r="H2277" t="str">
        <f>_xlfn.XLOOKUP(tbl_OrderProduct[[#This Row],[ProductID]],tbl_Product[ProductID],tbl_Product[ProductName])</f>
        <v>Carcassone: Financial Quarters</v>
      </c>
      <c r="I2277" t="str">
        <f>_xlfn.XLOOKUP(tbl_OrderProduct[[#This Row],[OrderID]],tbl_Order[OrderID],tbl_Order[CustomerID])</f>
        <v>CUST0689</v>
      </c>
    </row>
    <row r="2278" spans="1:9" x14ac:dyDescent="0.4">
      <c r="A2278" t="s">
        <v>1095</v>
      </c>
      <c r="B2278" t="s">
        <v>8</v>
      </c>
      <c r="C2278" t="str">
        <f>_xlfn.XLOOKUP(tbl_OrderProduct[[#This Row],[ProductID]],tbl_Product[ProductID],tbl_Product[Category])</f>
        <v>Adventure</v>
      </c>
      <c r="D2278">
        <v>1</v>
      </c>
      <c r="E2278" s="3">
        <f>_xlfn.XLOOKUP(tbl_OrderProduct[[#This Row],[ProductID]],tbl_Product[ProductID],tbl_Product[ListPrice])*tbl_OrderProduct[[#This Row],[Quantity]]</f>
        <v>54.5</v>
      </c>
      <c r="F2278">
        <f>_xlfn.XLOOKUP(tbl_OrderProduct[[#This Row],[OrderID]],tbl_Order[OrderID],tbl_Order[Order Year])</f>
        <v>2021</v>
      </c>
      <c r="G2278" t="str">
        <f>_xlfn.XLOOKUP(tbl_OrderProduct[[#This Row],[OrderID]],tbl_Order[OrderID],tbl_Order[Order Month Name])</f>
        <v>Jun</v>
      </c>
      <c r="H2278" t="str">
        <f>_xlfn.XLOOKUP(tbl_OrderProduct[[#This Row],[ProductID]],tbl_Product[ProductID],tbl_Product[ProductName])</f>
        <v>Spreadsheets &amp; Sidequests</v>
      </c>
      <c r="I2278" t="str">
        <f>_xlfn.XLOOKUP(tbl_OrderProduct[[#This Row],[OrderID]],tbl_Order[OrderID],tbl_Order[CustomerID])</f>
        <v>CUST0200</v>
      </c>
    </row>
    <row r="2279" spans="1:9" x14ac:dyDescent="0.4">
      <c r="A2279" t="s">
        <v>1096</v>
      </c>
      <c r="B2279" t="s">
        <v>164</v>
      </c>
      <c r="C2279" t="str">
        <f>_xlfn.XLOOKUP(tbl_OrderProduct[[#This Row],[ProductID]],tbl_Product[ProductID],tbl_Product[Category])</f>
        <v>Strategy</v>
      </c>
      <c r="D2279">
        <v>2</v>
      </c>
      <c r="E2279" s="3">
        <f>_xlfn.XLOOKUP(tbl_OrderProduct[[#This Row],[ProductID]],tbl_Product[ProductID],tbl_Product[ListPrice])*tbl_OrderProduct[[#This Row],[Quantity]]</f>
        <v>58</v>
      </c>
      <c r="F2279">
        <f>_xlfn.XLOOKUP(tbl_OrderProduct[[#This Row],[OrderID]],tbl_Order[OrderID],tbl_Order[Order Year])</f>
        <v>2021</v>
      </c>
      <c r="G2279" t="str">
        <f>_xlfn.XLOOKUP(tbl_OrderProduct[[#This Row],[OrderID]],tbl_Order[OrderID],tbl_Order[Order Month Name])</f>
        <v>Jun</v>
      </c>
      <c r="H2279" t="str">
        <f>_xlfn.XLOOKUP(tbl_OrderProduct[[#This Row],[ProductID]],tbl_Product[ProductID],tbl_Product[ProductName])</f>
        <v>Great Western Lookup</v>
      </c>
      <c r="I2279" t="str">
        <f>_xlfn.XLOOKUP(tbl_OrderProduct[[#This Row],[OrderID]],tbl_Order[OrderID],tbl_Order[CustomerID])</f>
        <v>CUST0575</v>
      </c>
    </row>
    <row r="2280" spans="1:9" x14ac:dyDescent="0.4">
      <c r="A2280" t="s">
        <v>1097</v>
      </c>
      <c r="B2280" t="s">
        <v>144</v>
      </c>
      <c r="C2280" t="str">
        <f>_xlfn.XLOOKUP(tbl_OrderProduct[[#This Row],[ProductID]],tbl_Product[ProductID],tbl_Product[Category])</f>
        <v>Strategy</v>
      </c>
      <c r="D2280">
        <v>1</v>
      </c>
      <c r="E2280" s="3">
        <f>_xlfn.XLOOKUP(tbl_OrderProduct[[#This Row],[ProductID]],tbl_Product[ProductID],tbl_Product[ListPrice])*tbl_OrderProduct[[#This Row],[Quantity]]</f>
        <v>64.95</v>
      </c>
      <c r="F2280">
        <f>_xlfn.XLOOKUP(tbl_OrderProduct[[#This Row],[OrderID]],tbl_Order[OrderID],tbl_Order[Order Year])</f>
        <v>2021</v>
      </c>
      <c r="G2280" t="str">
        <f>_xlfn.XLOOKUP(tbl_OrderProduct[[#This Row],[OrderID]],tbl_Order[OrderID],tbl_Order[Order Month Name])</f>
        <v>Jun</v>
      </c>
      <c r="H2280" t="str">
        <f>_xlfn.XLOOKUP(tbl_OrderProduct[[#This Row],[ProductID]],tbl_Product[ProductID],tbl_Product[ProductName])</f>
        <v>Between Two Spreadsheets</v>
      </c>
      <c r="I2280" t="str">
        <f>_xlfn.XLOOKUP(tbl_OrderProduct[[#This Row],[OrderID]],tbl_Order[OrderID],tbl_Order[CustomerID])</f>
        <v>CUST0163</v>
      </c>
    </row>
    <row r="2281" spans="1:9" x14ac:dyDescent="0.4">
      <c r="A2281" t="s">
        <v>1098</v>
      </c>
      <c r="B2281" t="s">
        <v>145</v>
      </c>
      <c r="C2281" t="str">
        <f>_xlfn.XLOOKUP(tbl_OrderProduct[[#This Row],[ProductID]],tbl_Product[ProductID],tbl_Product[Category])</f>
        <v>Adventure</v>
      </c>
      <c r="D2281">
        <v>1</v>
      </c>
      <c r="E2281" s="3">
        <f>_xlfn.XLOOKUP(tbl_OrderProduct[[#This Row],[ProductID]],tbl_Product[ProductID],tbl_Product[ListPrice])*tbl_OrderProduct[[#This Row],[Quantity]]</f>
        <v>40.5</v>
      </c>
      <c r="F2281">
        <f>_xlfn.XLOOKUP(tbl_OrderProduct[[#This Row],[OrderID]],tbl_Order[OrderID],tbl_Order[Order Year])</f>
        <v>2021</v>
      </c>
      <c r="G2281" t="str">
        <f>_xlfn.XLOOKUP(tbl_OrderProduct[[#This Row],[OrderID]],tbl_Order[OrderID],tbl_Order[Order Month Name])</f>
        <v>Jun</v>
      </c>
      <c r="H2281" t="str">
        <f>_xlfn.XLOOKUP(tbl_OrderProduct[[#This Row],[ProductID]],tbl_Product[ProductID],tbl_Product[ProductName])</f>
        <v>Audit Call of Cthulhu</v>
      </c>
      <c r="I2281" t="str">
        <f>_xlfn.XLOOKUP(tbl_OrderProduct[[#This Row],[OrderID]],tbl_Order[OrderID],tbl_Order[CustomerID])</f>
        <v>CUST0619</v>
      </c>
    </row>
    <row r="2282" spans="1:9" x14ac:dyDescent="0.4">
      <c r="A2282" t="s">
        <v>1099</v>
      </c>
      <c r="B2282" t="s">
        <v>151</v>
      </c>
      <c r="C2282" t="str">
        <f>_xlfn.XLOOKUP(tbl_OrderProduct[[#This Row],[ProductID]],tbl_Product[ProductID],tbl_Product[Category])</f>
        <v>Adventure</v>
      </c>
      <c r="D2282">
        <v>1</v>
      </c>
      <c r="E2282" s="3">
        <f>_xlfn.XLOOKUP(tbl_OrderProduct[[#This Row],[ProductID]],tbl_Product[ProductID],tbl_Product[ListPrice])*tbl_OrderProduct[[#This Row],[Quantity]]</f>
        <v>60.95</v>
      </c>
      <c r="F2282">
        <f>_xlfn.XLOOKUP(tbl_OrderProduct[[#This Row],[OrderID]],tbl_Order[OrderID],tbl_Order[Order Year])</f>
        <v>2021</v>
      </c>
      <c r="G2282" t="str">
        <f>_xlfn.XLOOKUP(tbl_OrderProduct[[#This Row],[OrderID]],tbl_Order[OrderID],tbl_Order[Order Month Name])</f>
        <v>Jun</v>
      </c>
      <c r="H2282" t="str">
        <f>_xlfn.XLOOKUP(tbl_OrderProduct[[#This Row],[ProductID]],tbl_Product[ProductID],tbl_Product[ProductName])</f>
        <v>Unmatched: Analyst's Edition</v>
      </c>
      <c r="I2282" t="str">
        <f>_xlfn.XLOOKUP(tbl_OrderProduct[[#This Row],[OrderID]],tbl_Order[OrderID],tbl_Order[CustomerID])</f>
        <v>CUST0259</v>
      </c>
    </row>
    <row r="2283" spans="1:9" x14ac:dyDescent="0.4">
      <c r="A2283" t="s">
        <v>1100</v>
      </c>
      <c r="B2283" t="s">
        <v>130</v>
      </c>
      <c r="C2283" t="str">
        <f>_xlfn.XLOOKUP(tbl_OrderProduct[[#This Row],[ProductID]],tbl_Product[ProductID],tbl_Product[Category])</f>
        <v>Strategy</v>
      </c>
      <c r="D2283">
        <v>2</v>
      </c>
      <c r="E2283" s="3">
        <f>_xlfn.XLOOKUP(tbl_OrderProduct[[#This Row],[ProductID]],tbl_Product[ProductID],tbl_Product[ListPrice])*tbl_OrderProduct[[#This Row],[Quantity]]</f>
        <v>31</v>
      </c>
      <c r="F2283">
        <f>_xlfn.XLOOKUP(tbl_OrderProduct[[#This Row],[OrderID]],tbl_Order[OrderID],tbl_Order[Order Year])</f>
        <v>2021</v>
      </c>
      <c r="G2283" t="str">
        <f>_xlfn.XLOOKUP(tbl_OrderProduct[[#This Row],[OrderID]],tbl_Order[OrderID],tbl_Order[Order Month Name])</f>
        <v>Jun</v>
      </c>
      <c r="H2283" t="str">
        <f>_xlfn.XLOOKUP(tbl_OrderProduct[[#This Row],[ProductID]],tbl_Product[ProductID],tbl_Product[ProductName])</f>
        <v>Brass: Budget</v>
      </c>
      <c r="I2283" t="str">
        <f>_xlfn.XLOOKUP(tbl_OrderProduct[[#This Row],[OrderID]],tbl_Order[OrderID],tbl_Order[CustomerID])</f>
        <v>CUST0486</v>
      </c>
    </row>
    <row r="2284" spans="1:9" x14ac:dyDescent="0.4">
      <c r="A2284" t="s">
        <v>1100</v>
      </c>
      <c r="B2284" t="s">
        <v>142</v>
      </c>
      <c r="C2284" t="str">
        <f>_xlfn.XLOOKUP(tbl_OrderProduct[[#This Row],[ProductID]],tbl_Product[ProductID],tbl_Product[Category])</f>
        <v>Classic</v>
      </c>
      <c r="D2284">
        <v>1</v>
      </c>
      <c r="E2284" s="3">
        <f>_xlfn.XLOOKUP(tbl_OrderProduct[[#This Row],[ProductID]],tbl_Product[ProductID],tbl_Product[ListPrice])*tbl_OrderProduct[[#This Row],[Quantity]]</f>
        <v>49.49</v>
      </c>
      <c r="F2284">
        <f>_xlfn.XLOOKUP(tbl_OrderProduct[[#This Row],[OrderID]],tbl_Order[OrderID],tbl_Order[Order Year])</f>
        <v>2021</v>
      </c>
      <c r="G2284" t="str">
        <f>_xlfn.XLOOKUP(tbl_OrderProduct[[#This Row],[OrderID]],tbl_Order[OrderID],tbl_Order[Order Month Name])</f>
        <v>Jun</v>
      </c>
      <c r="H2284" t="str">
        <f>_xlfn.XLOOKUP(tbl_OrderProduct[[#This Row],[ProductID]],tbl_Product[ProductID],tbl_Product[ProductName])</f>
        <v>Don't Wake the Stakeholders</v>
      </c>
      <c r="I2284" t="str">
        <f>_xlfn.XLOOKUP(tbl_OrderProduct[[#This Row],[OrderID]],tbl_Order[OrderID],tbl_Order[CustomerID])</f>
        <v>CUST0486</v>
      </c>
    </row>
    <row r="2285" spans="1:9" x14ac:dyDescent="0.4">
      <c r="A2285" t="s">
        <v>1100</v>
      </c>
      <c r="B2285" t="s">
        <v>135</v>
      </c>
      <c r="C2285" t="str">
        <f>_xlfn.XLOOKUP(tbl_OrderProduct[[#This Row],[ProductID]],tbl_Product[ProductID],tbl_Product[Category])</f>
        <v>Classic</v>
      </c>
      <c r="D2285">
        <v>1</v>
      </c>
      <c r="E2285" s="3">
        <f>_xlfn.XLOOKUP(tbl_OrderProduct[[#This Row],[ProductID]],tbl_Product[ProductID],tbl_Product[ListPrice])*tbl_OrderProduct[[#This Row],[Quantity]]</f>
        <v>16.989999999999998</v>
      </c>
      <c r="F2285">
        <f>_xlfn.XLOOKUP(tbl_OrderProduct[[#This Row],[OrderID]],tbl_Order[OrderID],tbl_Order[Order Year])</f>
        <v>2021</v>
      </c>
      <c r="G2285" t="str">
        <f>_xlfn.XLOOKUP(tbl_OrderProduct[[#This Row],[OrderID]],tbl_Order[OrderID],tbl_Order[Order Month Name])</f>
        <v>Jun</v>
      </c>
      <c r="H2285" t="str">
        <f>_xlfn.XLOOKUP(tbl_OrderProduct[[#This Row],[ProductID]],tbl_Product[ProductID],tbl_Product[ProductName])</f>
        <v>Monopoly: Pivot Table Edition</v>
      </c>
      <c r="I2285" t="str">
        <f>_xlfn.XLOOKUP(tbl_OrderProduct[[#This Row],[OrderID]],tbl_Order[OrderID],tbl_Order[CustomerID])</f>
        <v>CUST0486</v>
      </c>
    </row>
    <row r="2286" spans="1:9" x14ac:dyDescent="0.4">
      <c r="A2286" t="s">
        <v>1100</v>
      </c>
      <c r="B2286" t="s">
        <v>136</v>
      </c>
      <c r="C2286" t="str">
        <f>_xlfn.XLOOKUP(tbl_OrderProduct[[#This Row],[ProductID]],tbl_Product[ProductID],tbl_Product[Category])</f>
        <v>Party</v>
      </c>
      <c r="D2286">
        <v>1</v>
      </c>
      <c r="E2286" s="3">
        <f>_xlfn.XLOOKUP(tbl_OrderProduct[[#This Row],[ProductID]],tbl_Product[ProductID],tbl_Product[ListPrice])*tbl_OrderProduct[[#This Row],[Quantity]]</f>
        <v>33</v>
      </c>
      <c r="F2286">
        <f>_xlfn.XLOOKUP(tbl_OrderProduct[[#This Row],[OrderID]],tbl_Order[OrderID],tbl_Order[Order Year])</f>
        <v>2021</v>
      </c>
      <c r="G2286" t="str">
        <f>_xlfn.XLOOKUP(tbl_OrderProduct[[#This Row],[OrderID]],tbl_Order[OrderID],tbl_Order[Order Month Name])</f>
        <v>Jun</v>
      </c>
      <c r="H2286" t="str">
        <f>_xlfn.XLOOKUP(tbl_OrderProduct[[#This Row],[ProductID]],tbl_Product[ProductID],tbl_Product[ProductName])</f>
        <v>Don't Split the Data</v>
      </c>
      <c r="I2286" t="str">
        <f>_xlfn.XLOOKUP(tbl_OrderProduct[[#This Row],[OrderID]],tbl_Order[OrderID],tbl_Order[CustomerID])</f>
        <v>CUST0486</v>
      </c>
    </row>
    <row r="2287" spans="1:9" x14ac:dyDescent="0.4">
      <c r="A2287" t="s">
        <v>1101</v>
      </c>
      <c r="B2287" t="s">
        <v>132</v>
      </c>
      <c r="C2287" t="str">
        <f>_xlfn.XLOOKUP(tbl_OrderProduct[[#This Row],[ProductID]],tbl_Product[ProductID],tbl_Product[Category])</f>
        <v>Strategy</v>
      </c>
      <c r="D2287">
        <v>1</v>
      </c>
      <c r="E2287" s="3">
        <f>_xlfn.XLOOKUP(tbl_OrderProduct[[#This Row],[ProductID]],tbl_Product[ProductID],tbl_Product[ListPrice])*tbl_OrderProduct[[#This Row],[Quantity]]</f>
        <v>16.5</v>
      </c>
      <c r="F2287">
        <f>_xlfn.XLOOKUP(tbl_OrderProduct[[#This Row],[OrderID]],tbl_Order[OrderID],tbl_Order[Order Year])</f>
        <v>2021</v>
      </c>
      <c r="G2287" t="str">
        <f>_xlfn.XLOOKUP(tbl_OrderProduct[[#This Row],[OrderID]],tbl_Order[OrderID],tbl_Order[Order Month Name])</f>
        <v>Jun</v>
      </c>
      <c r="H2287" t="str">
        <f>_xlfn.XLOOKUP(tbl_OrderProduct[[#This Row],[ProductID]],tbl_Product[ProductID],tbl_Product[ProductName])</f>
        <v>Pax Excel</v>
      </c>
      <c r="I2287" t="str">
        <f>_xlfn.XLOOKUP(tbl_OrderProduct[[#This Row],[OrderID]],tbl_Order[OrderID],tbl_Order[CustomerID])</f>
        <v>CUST0842</v>
      </c>
    </row>
    <row r="2288" spans="1:9" x14ac:dyDescent="0.4">
      <c r="A2288" t="s">
        <v>1102</v>
      </c>
      <c r="B2288" t="s">
        <v>161</v>
      </c>
      <c r="C2288" t="str">
        <f>_xlfn.XLOOKUP(tbl_OrderProduct[[#This Row],[ProductID]],tbl_Product[ProductID],tbl_Product[Category])</f>
        <v>Strategy</v>
      </c>
      <c r="D2288">
        <v>1</v>
      </c>
      <c r="E2288" s="3">
        <f>_xlfn.XLOOKUP(tbl_OrderProduct[[#This Row],[ProductID]],tbl_Product[ProductID],tbl_Product[ListPrice])*tbl_OrderProduct[[#This Row],[Quantity]]</f>
        <v>55.95</v>
      </c>
      <c r="F2288">
        <f>_xlfn.XLOOKUP(tbl_OrderProduct[[#This Row],[OrderID]],tbl_Order[OrderID],tbl_Order[Order Year])</f>
        <v>2021</v>
      </c>
      <c r="G2288" t="str">
        <f>_xlfn.XLOOKUP(tbl_OrderProduct[[#This Row],[OrderID]],tbl_Order[OrderID],tbl_Order[Order Month Name])</f>
        <v>Jun</v>
      </c>
      <c r="H2288" t="str">
        <f>_xlfn.XLOOKUP(tbl_OrderProduct[[#This Row],[ProductID]],tbl_Product[ProductID],tbl_Product[ProductName])</f>
        <v>The Quacks of Quarterburg</v>
      </c>
      <c r="I2288" t="str">
        <f>_xlfn.XLOOKUP(tbl_OrderProduct[[#This Row],[OrderID]],tbl_Order[OrderID],tbl_Order[CustomerID])</f>
        <v>CUST0320</v>
      </c>
    </row>
    <row r="2289" spans="1:9" x14ac:dyDescent="0.4">
      <c r="A2289" t="s">
        <v>1103</v>
      </c>
      <c r="B2289" t="s">
        <v>144</v>
      </c>
      <c r="C2289" t="str">
        <f>_xlfn.XLOOKUP(tbl_OrderProduct[[#This Row],[ProductID]],tbl_Product[ProductID],tbl_Product[Category])</f>
        <v>Strategy</v>
      </c>
      <c r="D2289">
        <v>1</v>
      </c>
      <c r="E2289" s="3">
        <f>_xlfn.XLOOKUP(tbl_OrderProduct[[#This Row],[ProductID]],tbl_Product[ProductID],tbl_Product[ListPrice])*tbl_OrderProduct[[#This Row],[Quantity]]</f>
        <v>64.95</v>
      </c>
      <c r="F2289">
        <f>_xlfn.XLOOKUP(tbl_OrderProduct[[#This Row],[OrderID]],tbl_Order[OrderID],tbl_Order[Order Year])</f>
        <v>2021</v>
      </c>
      <c r="G2289" t="str">
        <f>_xlfn.XLOOKUP(tbl_OrderProduct[[#This Row],[OrderID]],tbl_Order[OrderID],tbl_Order[Order Month Name])</f>
        <v>Jun</v>
      </c>
      <c r="H2289" t="str">
        <f>_xlfn.XLOOKUP(tbl_OrderProduct[[#This Row],[ProductID]],tbl_Product[ProductID],tbl_Product[ProductName])</f>
        <v>Between Two Spreadsheets</v>
      </c>
      <c r="I2289" t="str">
        <f>_xlfn.XLOOKUP(tbl_OrderProduct[[#This Row],[OrderID]],tbl_Order[OrderID],tbl_Order[CustomerID])</f>
        <v>CUST0365</v>
      </c>
    </row>
    <row r="2290" spans="1:9" x14ac:dyDescent="0.4">
      <c r="A2290" t="s">
        <v>1104</v>
      </c>
      <c r="B2290" t="s">
        <v>143</v>
      </c>
      <c r="C2290" t="str">
        <f>_xlfn.XLOOKUP(tbl_OrderProduct[[#This Row],[ProductID]],tbl_Product[ProductID],tbl_Product[Category])</f>
        <v>Party</v>
      </c>
      <c r="D2290">
        <v>1</v>
      </c>
      <c r="E2290" s="3">
        <f>_xlfn.XLOOKUP(tbl_OrderProduct[[#This Row],[ProductID]],tbl_Product[ProductID],tbl_Product[ListPrice])*tbl_OrderProduct[[#This Row],[Quantity]]</f>
        <v>21.95</v>
      </c>
      <c r="F2290">
        <f>_xlfn.XLOOKUP(tbl_OrderProduct[[#This Row],[OrderID]],tbl_Order[OrderID],tbl_Order[Order Year])</f>
        <v>2021</v>
      </c>
      <c r="G2290" t="str">
        <f>_xlfn.XLOOKUP(tbl_OrderProduct[[#This Row],[OrderID]],tbl_Order[OrderID],tbl_Order[Order Month Name])</f>
        <v>Jun</v>
      </c>
      <c r="H2290" t="str">
        <f>_xlfn.XLOOKUP(tbl_OrderProduct[[#This Row],[ProductID]],tbl_Product[ProductID],tbl_Product[ProductName])</f>
        <v>Sheets of Nottingham</v>
      </c>
      <c r="I2290" t="str">
        <f>_xlfn.XLOOKUP(tbl_OrderProduct[[#This Row],[OrderID]],tbl_Order[OrderID],tbl_Order[CustomerID])</f>
        <v>CUST1009</v>
      </c>
    </row>
    <row r="2291" spans="1:9" x14ac:dyDescent="0.4">
      <c r="A2291" t="s">
        <v>1105</v>
      </c>
      <c r="B2291" t="s">
        <v>149</v>
      </c>
      <c r="C2291" t="str">
        <f>_xlfn.XLOOKUP(tbl_OrderProduct[[#This Row],[ProductID]],tbl_Product[ProductID],tbl_Product[Category])</f>
        <v>Co-op</v>
      </c>
      <c r="D2291">
        <v>1</v>
      </c>
      <c r="E2291" s="3">
        <f>_xlfn.XLOOKUP(tbl_OrderProduct[[#This Row],[ProductID]],tbl_Product[ProductID],tbl_Product[ListPrice])*tbl_OrderProduct[[#This Row],[Quantity]]</f>
        <v>20.99</v>
      </c>
      <c r="F2291">
        <f>_xlfn.XLOOKUP(tbl_OrderProduct[[#This Row],[OrderID]],tbl_Order[OrderID],tbl_Order[Order Year])</f>
        <v>2021</v>
      </c>
      <c r="G2291" t="str">
        <f>_xlfn.XLOOKUP(tbl_OrderProduct[[#This Row],[OrderID]],tbl_Order[OrderID],tbl_Order[Order Month Name])</f>
        <v>Jun</v>
      </c>
      <c r="H2291" t="str">
        <f>_xlfn.XLOOKUP(tbl_OrderProduct[[#This Row],[ProductID]],tbl_Product[ProductID],tbl_Product[ProductName])</f>
        <v>Pandemic: #REF! Outbreak</v>
      </c>
      <c r="I2291" t="str">
        <f>_xlfn.XLOOKUP(tbl_OrderProduct[[#This Row],[OrderID]],tbl_Order[OrderID],tbl_Order[CustomerID])</f>
        <v>CUST1222</v>
      </c>
    </row>
    <row r="2292" spans="1:9" x14ac:dyDescent="0.4">
      <c r="A2292" t="s">
        <v>1105</v>
      </c>
      <c r="B2292" t="s">
        <v>146</v>
      </c>
      <c r="C2292" t="str">
        <f>_xlfn.XLOOKUP(tbl_OrderProduct[[#This Row],[ProductID]],tbl_Product[ProductID],tbl_Product[Category])</f>
        <v>Strategy</v>
      </c>
      <c r="D2292">
        <v>1</v>
      </c>
      <c r="E2292" s="3">
        <f>_xlfn.XLOOKUP(tbl_OrderProduct[[#This Row],[ProductID]],tbl_Product[ProductID],tbl_Product[ListPrice])*tbl_OrderProduct[[#This Row],[Quantity]]</f>
        <v>49.49</v>
      </c>
      <c r="F2292">
        <f>_xlfn.XLOOKUP(tbl_OrderProduct[[#This Row],[OrderID]],tbl_Order[OrderID],tbl_Order[Order Year])</f>
        <v>2021</v>
      </c>
      <c r="G2292" t="str">
        <f>_xlfn.XLOOKUP(tbl_OrderProduct[[#This Row],[OrderID]],tbl_Order[OrderID],tbl_Order[Order Month Name])</f>
        <v>Jun</v>
      </c>
      <c r="H2292" t="str">
        <f>_xlfn.XLOOKUP(tbl_OrderProduct[[#This Row],[ProductID]],tbl_Product[ProductID],tbl_Product[ProductName])</f>
        <v>Terraforming Tableau</v>
      </c>
      <c r="I2292" t="str">
        <f>_xlfn.XLOOKUP(tbl_OrderProduct[[#This Row],[OrderID]],tbl_Order[OrderID],tbl_Order[CustomerID])</f>
        <v>CUST1222</v>
      </c>
    </row>
    <row r="2293" spans="1:9" x14ac:dyDescent="0.4">
      <c r="A2293" t="s">
        <v>1106</v>
      </c>
      <c r="B2293" t="s">
        <v>150</v>
      </c>
      <c r="C2293" t="str">
        <f>_xlfn.XLOOKUP(tbl_OrderProduct[[#This Row],[ProductID]],tbl_Product[ProductID],tbl_Product[Category])</f>
        <v>Party</v>
      </c>
      <c r="D2293">
        <v>2</v>
      </c>
      <c r="E2293" s="3">
        <f>_xlfn.XLOOKUP(tbl_OrderProduct[[#This Row],[ProductID]],tbl_Product[ProductID],tbl_Product[ListPrice])*tbl_OrderProduct[[#This Row],[Quantity]]</f>
        <v>70</v>
      </c>
      <c r="F2293">
        <f>_xlfn.XLOOKUP(tbl_OrderProduct[[#This Row],[OrderID]],tbl_Order[OrderID],tbl_Order[Order Year])</f>
        <v>2021</v>
      </c>
      <c r="G2293" t="str">
        <f>_xlfn.XLOOKUP(tbl_OrderProduct[[#This Row],[OrderID]],tbl_Order[OrderID],tbl_Order[Order Month Name])</f>
        <v>Jun</v>
      </c>
      <c r="H2293" t="str">
        <f>_xlfn.XLOOKUP(tbl_OrderProduct[[#This Row],[ProductID]],tbl_Product[ProductID],tbl_Product[ProductName])</f>
        <v>Data: The Resistance</v>
      </c>
      <c r="I2293" t="str">
        <f>_xlfn.XLOOKUP(tbl_OrderProduct[[#This Row],[OrderID]],tbl_Order[OrderID],tbl_Order[CustomerID])</f>
        <v>CUST1229</v>
      </c>
    </row>
    <row r="2294" spans="1:9" x14ac:dyDescent="0.4">
      <c r="A2294" t="s">
        <v>1106</v>
      </c>
      <c r="B2294" t="s">
        <v>134</v>
      </c>
      <c r="C2294" t="str">
        <f>_xlfn.XLOOKUP(tbl_OrderProduct[[#This Row],[ProductID]],tbl_Product[ProductID],tbl_Product[Category])</f>
        <v>Co-op</v>
      </c>
      <c r="D2294">
        <v>1</v>
      </c>
      <c r="E2294" s="3">
        <f>_xlfn.XLOOKUP(tbl_OrderProduct[[#This Row],[ProductID]],tbl_Product[ProductID],tbl_Product[ListPrice])*tbl_OrderProduct[[#This Row],[Quantity]]</f>
        <v>33.5</v>
      </c>
      <c r="F2294">
        <f>_xlfn.XLOOKUP(tbl_OrderProduct[[#This Row],[OrderID]],tbl_Order[OrderID],tbl_Order[Order Year])</f>
        <v>2021</v>
      </c>
      <c r="G2294" t="str">
        <f>_xlfn.XLOOKUP(tbl_OrderProduct[[#This Row],[OrderID]],tbl_Order[OrderID],tbl_Order[Order Month Name])</f>
        <v>Jun</v>
      </c>
      <c r="H2294" t="str">
        <f>_xlfn.XLOOKUP(tbl_OrderProduct[[#This Row],[ProductID]],tbl_Product[ProductID],tbl_Product[ProductName])</f>
        <v>The Spill: Data Breach</v>
      </c>
      <c r="I2294" t="str">
        <f>_xlfn.XLOOKUP(tbl_OrderProduct[[#This Row],[OrderID]],tbl_Order[OrderID],tbl_Order[CustomerID])</f>
        <v>CUST1229</v>
      </c>
    </row>
    <row r="2295" spans="1:9" x14ac:dyDescent="0.4">
      <c r="A2295" t="s">
        <v>1106</v>
      </c>
      <c r="B2295" t="s">
        <v>129</v>
      </c>
      <c r="C2295" t="str">
        <f>_xlfn.XLOOKUP(tbl_OrderProduct[[#This Row],[ProductID]],tbl_Product[ProductID],tbl_Product[Category])</f>
        <v>Party</v>
      </c>
      <c r="D2295">
        <v>1</v>
      </c>
      <c r="E2295" s="3">
        <f>_xlfn.XLOOKUP(tbl_OrderProduct[[#This Row],[ProductID]],tbl_Product[ProductID],tbl_Product[ListPrice])*tbl_OrderProduct[[#This Row],[Quantity]]</f>
        <v>49.49</v>
      </c>
      <c r="F2295">
        <f>_xlfn.XLOOKUP(tbl_OrderProduct[[#This Row],[OrderID]],tbl_Order[OrderID],tbl_Order[Order Year])</f>
        <v>2021</v>
      </c>
      <c r="G2295" t="str">
        <f>_xlfn.XLOOKUP(tbl_OrderProduct[[#This Row],[OrderID]],tbl_Order[OrderID],tbl_Order[Order Month Name])</f>
        <v>Jun</v>
      </c>
      <c r="H2295" t="str">
        <f>_xlfn.XLOOKUP(tbl_OrderProduct[[#This Row],[ProductID]],tbl_Product[ProductID],tbl_Product[ProductName])</f>
        <v>Fieldnames</v>
      </c>
      <c r="I2295" t="str">
        <f>_xlfn.XLOOKUP(tbl_OrderProduct[[#This Row],[OrderID]],tbl_Order[OrderID],tbl_Order[CustomerID])</f>
        <v>CUST1229</v>
      </c>
    </row>
    <row r="2296" spans="1:9" x14ac:dyDescent="0.4">
      <c r="A2296" t="s">
        <v>1106</v>
      </c>
      <c r="B2296" t="s">
        <v>2</v>
      </c>
      <c r="C2296" t="str">
        <f>_xlfn.XLOOKUP(tbl_OrderProduct[[#This Row],[ProductID]],tbl_Product[ProductID],tbl_Product[Category])</f>
        <v>Strategy</v>
      </c>
      <c r="D2296">
        <v>1</v>
      </c>
      <c r="E2296" s="3">
        <f>_xlfn.XLOOKUP(tbl_OrderProduct[[#This Row],[ProductID]],tbl_Product[ProductID],tbl_Product[ListPrice])*tbl_OrderProduct[[#This Row],[Quantity]]</f>
        <v>12.95</v>
      </c>
      <c r="F2296">
        <f>_xlfn.XLOOKUP(tbl_OrderProduct[[#This Row],[OrderID]],tbl_Order[OrderID],tbl_Order[Order Year])</f>
        <v>2021</v>
      </c>
      <c r="G2296" t="str">
        <f>_xlfn.XLOOKUP(tbl_OrderProduct[[#This Row],[OrderID]],tbl_Order[OrderID],tbl_Order[Order Month Name])</f>
        <v>Jun</v>
      </c>
      <c r="H2296" t="str">
        <f>_xlfn.XLOOKUP(tbl_OrderProduct[[#This Row],[ProductID]],tbl_Product[ProductID],tbl_Product[ProductName])</f>
        <v>DAX Machina</v>
      </c>
      <c r="I2296" t="str">
        <f>_xlfn.XLOOKUP(tbl_OrderProduct[[#This Row],[OrderID]],tbl_Order[OrderID],tbl_Order[CustomerID])</f>
        <v>CUST1229</v>
      </c>
    </row>
    <row r="2297" spans="1:9" x14ac:dyDescent="0.4">
      <c r="A2297" t="s">
        <v>1106</v>
      </c>
      <c r="B2297" t="s">
        <v>4</v>
      </c>
      <c r="C2297" t="str">
        <f>_xlfn.XLOOKUP(tbl_OrderProduct[[#This Row],[ProductID]],tbl_Product[ProductID],tbl_Product[Category])</f>
        <v>Strategy</v>
      </c>
      <c r="D2297">
        <v>1</v>
      </c>
      <c r="E2297" s="3">
        <f>_xlfn.XLOOKUP(tbl_OrderProduct[[#This Row],[ProductID]],tbl_Product[ProductID],tbl_Product[ListPrice])*tbl_OrderProduct[[#This Row],[Quantity]]</f>
        <v>34.99</v>
      </c>
      <c r="F2297">
        <f>_xlfn.XLOOKUP(tbl_OrderProduct[[#This Row],[OrderID]],tbl_Order[OrderID],tbl_Order[Order Year])</f>
        <v>2021</v>
      </c>
      <c r="G2297" t="str">
        <f>_xlfn.XLOOKUP(tbl_OrderProduct[[#This Row],[OrderID]],tbl_Order[OrderID],tbl_Order[Order Month Name])</f>
        <v>Jun</v>
      </c>
      <c r="H2297" t="str">
        <f>_xlfn.XLOOKUP(tbl_OrderProduct[[#This Row],[ProductID]],tbl_Product[ProductID],tbl_Product[ProductName])</f>
        <v>Root Cause Analysis</v>
      </c>
      <c r="I2297" t="str">
        <f>_xlfn.XLOOKUP(tbl_OrderProduct[[#This Row],[OrderID]],tbl_Order[OrderID],tbl_Order[CustomerID])</f>
        <v>CUST1229</v>
      </c>
    </row>
    <row r="2298" spans="1:9" x14ac:dyDescent="0.4">
      <c r="A2298" t="s">
        <v>1106</v>
      </c>
      <c r="B2298" t="s">
        <v>163</v>
      </c>
      <c r="C2298" t="str">
        <f>_xlfn.XLOOKUP(tbl_OrderProduct[[#This Row],[ProductID]],tbl_Product[ProductID],tbl_Product[Category])</f>
        <v>Party</v>
      </c>
      <c r="D2298">
        <v>3</v>
      </c>
      <c r="E2298" s="3">
        <f>_xlfn.XLOOKUP(tbl_OrderProduct[[#This Row],[ProductID]],tbl_Product[ProductID],tbl_Product[ListPrice])*tbl_OrderProduct[[#This Row],[Quantity]]</f>
        <v>114</v>
      </c>
      <c r="F2298">
        <f>_xlfn.XLOOKUP(tbl_OrderProduct[[#This Row],[OrderID]],tbl_Order[OrderID],tbl_Order[Order Year])</f>
        <v>2021</v>
      </c>
      <c r="G2298" t="str">
        <f>_xlfn.XLOOKUP(tbl_OrderProduct[[#This Row],[OrderID]],tbl_Order[OrderID],tbl_Order[Order Month Name])</f>
        <v>Jun</v>
      </c>
      <c r="H2298" t="str">
        <f>_xlfn.XLOOKUP(tbl_OrderProduct[[#This Row],[ProductID]],tbl_Product[ProductID],tbl_Product[ProductName])</f>
        <v>Charts Against Humanity</v>
      </c>
      <c r="I2298" t="str">
        <f>_xlfn.XLOOKUP(tbl_OrderProduct[[#This Row],[OrderID]],tbl_Order[OrderID],tbl_Order[CustomerID])</f>
        <v>CUST1229</v>
      </c>
    </row>
    <row r="2299" spans="1:9" x14ac:dyDescent="0.4">
      <c r="A2299" t="s">
        <v>1107</v>
      </c>
      <c r="B2299" t="s">
        <v>142</v>
      </c>
      <c r="C2299" t="str">
        <f>_xlfn.XLOOKUP(tbl_OrderProduct[[#This Row],[ProductID]],tbl_Product[ProductID],tbl_Product[Category])</f>
        <v>Classic</v>
      </c>
      <c r="D2299">
        <v>1</v>
      </c>
      <c r="E2299" s="3">
        <f>_xlfn.XLOOKUP(tbl_OrderProduct[[#This Row],[ProductID]],tbl_Product[ProductID],tbl_Product[ListPrice])*tbl_OrderProduct[[#This Row],[Quantity]]</f>
        <v>49.49</v>
      </c>
      <c r="F2299">
        <f>_xlfn.XLOOKUP(tbl_OrderProduct[[#This Row],[OrderID]],tbl_Order[OrderID],tbl_Order[Order Year])</f>
        <v>2021</v>
      </c>
      <c r="G2299" t="str">
        <f>_xlfn.XLOOKUP(tbl_OrderProduct[[#This Row],[OrderID]],tbl_Order[OrderID],tbl_Order[Order Month Name])</f>
        <v>Jun</v>
      </c>
      <c r="H2299" t="str">
        <f>_xlfn.XLOOKUP(tbl_OrderProduct[[#This Row],[ProductID]],tbl_Product[ProductID],tbl_Product[ProductName])</f>
        <v>Don't Wake the Stakeholders</v>
      </c>
      <c r="I2299" t="str">
        <f>_xlfn.XLOOKUP(tbl_OrderProduct[[#This Row],[OrderID]],tbl_Order[OrderID],tbl_Order[CustomerID])</f>
        <v>CUST0548</v>
      </c>
    </row>
    <row r="2300" spans="1:9" x14ac:dyDescent="0.4">
      <c r="A2300" t="s">
        <v>1107</v>
      </c>
      <c r="B2300" t="s">
        <v>161</v>
      </c>
      <c r="C2300" t="str">
        <f>_xlfn.XLOOKUP(tbl_OrderProduct[[#This Row],[ProductID]],tbl_Product[ProductID],tbl_Product[Category])</f>
        <v>Strategy</v>
      </c>
      <c r="D2300">
        <v>1</v>
      </c>
      <c r="E2300" s="3">
        <f>_xlfn.XLOOKUP(tbl_OrderProduct[[#This Row],[ProductID]],tbl_Product[ProductID],tbl_Product[ListPrice])*tbl_OrderProduct[[#This Row],[Quantity]]</f>
        <v>55.95</v>
      </c>
      <c r="F2300">
        <f>_xlfn.XLOOKUP(tbl_OrderProduct[[#This Row],[OrderID]],tbl_Order[OrderID],tbl_Order[Order Year])</f>
        <v>2021</v>
      </c>
      <c r="G2300" t="str">
        <f>_xlfn.XLOOKUP(tbl_OrderProduct[[#This Row],[OrderID]],tbl_Order[OrderID],tbl_Order[Order Month Name])</f>
        <v>Jun</v>
      </c>
      <c r="H2300" t="str">
        <f>_xlfn.XLOOKUP(tbl_OrderProduct[[#This Row],[ProductID]],tbl_Product[ProductID],tbl_Product[ProductName])</f>
        <v>The Quacks of Quarterburg</v>
      </c>
      <c r="I2300" t="str">
        <f>_xlfn.XLOOKUP(tbl_OrderProduct[[#This Row],[OrderID]],tbl_Order[OrderID],tbl_Order[CustomerID])</f>
        <v>CUST0548</v>
      </c>
    </row>
    <row r="2301" spans="1:9" x14ac:dyDescent="0.4">
      <c r="A2301" t="s">
        <v>1108</v>
      </c>
      <c r="B2301" t="s">
        <v>154</v>
      </c>
      <c r="C2301" t="str">
        <f>_xlfn.XLOOKUP(tbl_OrderProduct[[#This Row],[ProductID]],tbl_Product[ProductID],tbl_Product[Category])</f>
        <v>Strategy</v>
      </c>
      <c r="D2301">
        <v>1</v>
      </c>
      <c r="E2301" s="3">
        <f>_xlfn.XLOOKUP(tbl_OrderProduct[[#This Row],[ProductID]],tbl_Product[ProductID],tbl_Product[ListPrice])*tbl_OrderProduct[[#This Row],[Quantity]]</f>
        <v>31</v>
      </c>
      <c r="F2301">
        <f>_xlfn.XLOOKUP(tbl_OrderProduct[[#This Row],[OrderID]],tbl_Order[OrderID],tbl_Order[Order Year])</f>
        <v>2021</v>
      </c>
      <c r="G2301" t="str">
        <f>_xlfn.XLOOKUP(tbl_OrderProduct[[#This Row],[OrderID]],tbl_Order[OrderID],tbl_Order[Order Month Name])</f>
        <v>Jun</v>
      </c>
      <c r="H2301" t="str">
        <f>_xlfn.XLOOKUP(tbl_OrderProduct[[#This Row],[ProductID]],tbl_Product[ProductID],tbl_Product[ProductName])</f>
        <v>Roll for Regression</v>
      </c>
      <c r="I2301" t="str">
        <f>_xlfn.XLOOKUP(tbl_OrderProduct[[#This Row],[OrderID]],tbl_Order[OrderID],tbl_Order[CustomerID])</f>
        <v>CUST1293</v>
      </c>
    </row>
    <row r="2302" spans="1:9" x14ac:dyDescent="0.4">
      <c r="A2302" t="s">
        <v>1108</v>
      </c>
      <c r="B2302" t="s">
        <v>131</v>
      </c>
      <c r="C2302" t="str">
        <f>_xlfn.XLOOKUP(tbl_OrderProduct[[#This Row],[ProductID]],tbl_Product[ProductID],tbl_Product[Category])</f>
        <v>Strategy</v>
      </c>
      <c r="D2302">
        <v>1</v>
      </c>
      <c r="E2302" s="3">
        <f>_xlfn.XLOOKUP(tbl_OrderProduct[[#This Row],[ProductID]],tbl_Product[ProductID],tbl_Product[ListPrice])*tbl_OrderProduct[[#This Row],[Quantity]]</f>
        <v>49</v>
      </c>
      <c r="F2302">
        <f>_xlfn.XLOOKUP(tbl_OrderProduct[[#This Row],[OrderID]],tbl_Order[OrderID],tbl_Order[Order Year])</f>
        <v>2021</v>
      </c>
      <c r="G2302" t="str">
        <f>_xlfn.XLOOKUP(tbl_OrderProduct[[#This Row],[OrderID]],tbl_Order[OrderID],tbl_Order[Order Month Name])</f>
        <v>Jun</v>
      </c>
      <c r="H2302" t="str">
        <f>_xlfn.XLOOKUP(tbl_OrderProduct[[#This Row],[ProductID]],tbl_Product[ProductID],tbl_Product[ProductName])</f>
        <v>7 Chart Wonders</v>
      </c>
      <c r="I2302" t="str">
        <f>_xlfn.XLOOKUP(tbl_OrderProduct[[#This Row],[OrderID]],tbl_Order[OrderID],tbl_Order[CustomerID])</f>
        <v>CUST1293</v>
      </c>
    </row>
    <row r="2303" spans="1:9" x14ac:dyDescent="0.4">
      <c r="A2303" t="s">
        <v>1108</v>
      </c>
      <c r="B2303" t="s">
        <v>153</v>
      </c>
      <c r="C2303" t="str">
        <f>_xlfn.XLOOKUP(tbl_OrderProduct[[#This Row],[ProductID]],tbl_Product[ProductID],tbl_Product[Category])</f>
        <v>Strategy</v>
      </c>
      <c r="D2303">
        <v>1</v>
      </c>
      <c r="E2303" s="3">
        <f>_xlfn.XLOOKUP(tbl_OrderProduct[[#This Row],[ProductID]],tbl_Product[ProductID],tbl_Product[ListPrice])*tbl_OrderProduct[[#This Row],[Quantity]]</f>
        <v>37.950000000000003</v>
      </c>
      <c r="F2303">
        <f>_xlfn.XLOOKUP(tbl_OrderProduct[[#This Row],[OrderID]],tbl_Order[OrderID],tbl_Order[Order Year])</f>
        <v>2021</v>
      </c>
      <c r="G2303" t="str">
        <f>_xlfn.XLOOKUP(tbl_OrderProduct[[#This Row],[OrderID]],tbl_Order[OrderID],tbl_Order[Order Month Name])</f>
        <v>Jun</v>
      </c>
      <c r="H2303" t="str">
        <f>_xlfn.XLOOKUP(tbl_OrderProduct[[#This Row],[ProductID]],tbl_Product[ProductID],tbl_Product[ProductName])</f>
        <v>Sheetstorm</v>
      </c>
      <c r="I2303" t="str">
        <f>_xlfn.XLOOKUP(tbl_OrderProduct[[#This Row],[OrderID]],tbl_Order[OrderID],tbl_Order[CustomerID])</f>
        <v>CUST1293</v>
      </c>
    </row>
    <row r="2304" spans="1:9" x14ac:dyDescent="0.4">
      <c r="A2304" t="s">
        <v>1109</v>
      </c>
      <c r="B2304" t="s">
        <v>154</v>
      </c>
      <c r="C2304" t="str">
        <f>_xlfn.XLOOKUP(tbl_OrderProduct[[#This Row],[ProductID]],tbl_Product[ProductID],tbl_Product[Category])</f>
        <v>Strategy</v>
      </c>
      <c r="D2304">
        <v>1</v>
      </c>
      <c r="E2304" s="3">
        <f>_xlfn.XLOOKUP(tbl_OrderProduct[[#This Row],[ProductID]],tbl_Product[ProductID],tbl_Product[ListPrice])*tbl_OrderProduct[[#This Row],[Quantity]]</f>
        <v>31</v>
      </c>
      <c r="F2304">
        <f>_xlfn.XLOOKUP(tbl_OrderProduct[[#This Row],[OrderID]],tbl_Order[OrderID],tbl_Order[Order Year])</f>
        <v>2021</v>
      </c>
      <c r="G2304" t="str">
        <f>_xlfn.XLOOKUP(tbl_OrderProduct[[#This Row],[OrderID]],tbl_Order[OrderID],tbl_Order[Order Month Name])</f>
        <v>Jul</v>
      </c>
      <c r="H2304" t="str">
        <f>_xlfn.XLOOKUP(tbl_OrderProduct[[#This Row],[ProductID]],tbl_Product[ProductID],tbl_Product[ProductName])</f>
        <v>Roll for Regression</v>
      </c>
      <c r="I2304" t="str">
        <f>_xlfn.XLOOKUP(tbl_OrderProduct[[#This Row],[OrderID]],tbl_Order[OrderID],tbl_Order[CustomerID])</f>
        <v>CUST1018</v>
      </c>
    </row>
    <row r="2305" spans="1:9" x14ac:dyDescent="0.4">
      <c r="A2305" t="s">
        <v>1109</v>
      </c>
      <c r="B2305" t="s">
        <v>140</v>
      </c>
      <c r="C2305" t="str">
        <f>_xlfn.XLOOKUP(tbl_OrderProduct[[#This Row],[ProductID]],tbl_Product[ProductID],tbl_Product[Category])</f>
        <v>Strategy</v>
      </c>
      <c r="D2305">
        <v>2</v>
      </c>
      <c r="E2305" s="3">
        <f>_xlfn.XLOOKUP(tbl_OrderProduct[[#This Row],[ProductID]],tbl_Product[ProductID],tbl_Product[ListPrice])*tbl_OrderProduct[[#This Row],[Quantity]]</f>
        <v>126.98</v>
      </c>
      <c r="F2305">
        <f>_xlfn.XLOOKUP(tbl_OrderProduct[[#This Row],[OrderID]],tbl_Order[OrderID],tbl_Order[Order Year])</f>
        <v>2021</v>
      </c>
      <c r="G2305" t="str">
        <f>_xlfn.XLOOKUP(tbl_OrderProduct[[#This Row],[OrderID]],tbl_Order[OrderID],tbl_Order[Order Month Name])</f>
        <v>Jul</v>
      </c>
      <c r="H2305" t="str">
        <f>_xlfn.XLOOKUP(tbl_OrderProduct[[#This Row],[ProductID]],tbl_Product[ProductID],tbl_Product[ProductName])</f>
        <v>The Castles of Mad King Lambda</v>
      </c>
      <c r="I2305" t="str">
        <f>_xlfn.XLOOKUP(tbl_OrderProduct[[#This Row],[OrderID]],tbl_Order[OrderID],tbl_Order[CustomerID])</f>
        <v>CUST1018</v>
      </c>
    </row>
    <row r="2306" spans="1:9" x14ac:dyDescent="0.4">
      <c r="A2306" t="s">
        <v>1109</v>
      </c>
      <c r="B2306" t="s">
        <v>143</v>
      </c>
      <c r="C2306" t="str">
        <f>_xlfn.XLOOKUP(tbl_OrderProduct[[#This Row],[ProductID]],tbl_Product[ProductID],tbl_Product[Category])</f>
        <v>Party</v>
      </c>
      <c r="D2306">
        <v>1</v>
      </c>
      <c r="E2306" s="3">
        <f>_xlfn.XLOOKUP(tbl_OrderProduct[[#This Row],[ProductID]],tbl_Product[ProductID],tbl_Product[ListPrice])*tbl_OrderProduct[[#This Row],[Quantity]]</f>
        <v>21.95</v>
      </c>
      <c r="F2306">
        <f>_xlfn.XLOOKUP(tbl_OrderProduct[[#This Row],[OrderID]],tbl_Order[OrderID],tbl_Order[Order Year])</f>
        <v>2021</v>
      </c>
      <c r="G2306" t="str">
        <f>_xlfn.XLOOKUP(tbl_OrderProduct[[#This Row],[OrderID]],tbl_Order[OrderID],tbl_Order[Order Month Name])</f>
        <v>Jul</v>
      </c>
      <c r="H2306" t="str">
        <f>_xlfn.XLOOKUP(tbl_OrderProduct[[#This Row],[ProductID]],tbl_Product[ProductID],tbl_Product[ProductName])</f>
        <v>Sheets of Nottingham</v>
      </c>
      <c r="I2306" t="str">
        <f>_xlfn.XLOOKUP(tbl_OrderProduct[[#This Row],[OrderID]],tbl_Order[OrderID],tbl_Order[CustomerID])</f>
        <v>CUST1018</v>
      </c>
    </row>
    <row r="2307" spans="1:9" x14ac:dyDescent="0.4">
      <c r="A2307" t="s">
        <v>1109</v>
      </c>
      <c r="B2307" t="s">
        <v>135</v>
      </c>
      <c r="C2307" t="str">
        <f>_xlfn.XLOOKUP(tbl_OrderProduct[[#This Row],[ProductID]],tbl_Product[ProductID],tbl_Product[Category])</f>
        <v>Classic</v>
      </c>
      <c r="D2307">
        <v>1</v>
      </c>
      <c r="E2307" s="3">
        <f>_xlfn.XLOOKUP(tbl_OrderProduct[[#This Row],[ProductID]],tbl_Product[ProductID],tbl_Product[ListPrice])*tbl_OrderProduct[[#This Row],[Quantity]]</f>
        <v>16.989999999999998</v>
      </c>
      <c r="F2307">
        <f>_xlfn.XLOOKUP(tbl_OrderProduct[[#This Row],[OrderID]],tbl_Order[OrderID],tbl_Order[Order Year])</f>
        <v>2021</v>
      </c>
      <c r="G2307" t="str">
        <f>_xlfn.XLOOKUP(tbl_OrderProduct[[#This Row],[OrderID]],tbl_Order[OrderID],tbl_Order[Order Month Name])</f>
        <v>Jul</v>
      </c>
      <c r="H2307" t="str">
        <f>_xlfn.XLOOKUP(tbl_OrderProduct[[#This Row],[ProductID]],tbl_Product[ProductID],tbl_Product[ProductName])</f>
        <v>Monopoly: Pivot Table Edition</v>
      </c>
      <c r="I2307" t="str">
        <f>_xlfn.XLOOKUP(tbl_OrderProduct[[#This Row],[OrderID]],tbl_Order[OrderID],tbl_Order[CustomerID])</f>
        <v>CUST1018</v>
      </c>
    </row>
    <row r="2308" spans="1:9" x14ac:dyDescent="0.4">
      <c r="A2308" t="s">
        <v>1109</v>
      </c>
      <c r="B2308" t="s">
        <v>165</v>
      </c>
      <c r="C2308" t="str">
        <f>_xlfn.XLOOKUP(tbl_OrderProduct[[#This Row],[ProductID]],tbl_Product[ProductID],tbl_Product[Category])</f>
        <v>Party</v>
      </c>
      <c r="D2308">
        <v>1</v>
      </c>
      <c r="E2308" s="3">
        <f>_xlfn.XLOOKUP(tbl_OrderProduct[[#This Row],[ProductID]],tbl_Product[ProductID],tbl_Product[ListPrice])*tbl_OrderProduct[[#This Row],[Quantity]]</f>
        <v>26.49</v>
      </c>
      <c r="F2308">
        <f>_xlfn.XLOOKUP(tbl_OrderProduct[[#This Row],[OrderID]],tbl_Order[OrderID],tbl_Order[Order Year])</f>
        <v>2021</v>
      </c>
      <c r="G2308" t="str">
        <f>_xlfn.XLOOKUP(tbl_OrderProduct[[#This Row],[OrderID]],tbl_Order[OrderID],tbl_Order[Order Month Name])</f>
        <v>Jul</v>
      </c>
      <c r="H2308" t="str">
        <f>_xlfn.XLOOKUP(tbl_OrderProduct[[#This Row],[ProductID]],tbl_Product[ProductID],tbl_Product[ProductName])</f>
        <v>Dashboard Wavelength</v>
      </c>
      <c r="I2308" t="str">
        <f>_xlfn.XLOOKUP(tbl_OrderProduct[[#This Row],[OrderID]],tbl_Order[OrderID],tbl_Order[CustomerID])</f>
        <v>CUST1018</v>
      </c>
    </row>
    <row r="2309" spans="1:9" x14ac:dyDescent="0.4">
      <c r="A2309" t="s">
        <v>1110</v>
      </c>
      <c r="B2309" t="s">
        <v>141</v>
      </c>
      <c r="C2309" t="str">
        <f>_xlfn.XLOOKUP(tbl_OrderProduct[[#This Row],[ProductID]],tbl_Product[ProductID],tbl_Product[Category])</f>
        <v>Strategy</v>
      </c>
      <c r="D2309">
        <v>1</v>
      </c>
      <c r="E2309" s="3">
        <f>_xlfn.XLOOKUP(tbl_OrderProduct[[#This Row],[ProductID]],tbl_Product[ProductID],tbl_Product[ListPrice])*tbl_OrderProduct[[#This Row],[Quantity]]</f>
        <v>24</v>
      </c>
      <c r="F2309">
        <f>_xlfn.XLOOKUP(tbl_OrderProduct[[#This Row],[OrderID]],tbl_Order[OrderID],tbl_Order[Order Year])</f>
        <v>2021</v>
      </c>
      <c r="G2309" t="str">
        <f>_xlfn.XLOOKUP(tbl_OrderProduct[[#This Row],[OrderID]],tbl_Order[OrderID],tbl_Order[Order Month Name])</f>
        <v>Jul</v>
      </c>
      <c r="H2309" t="str">
        <f>_xlfn.XLOOKUP(tbl_OrderProduct[[#This Row],[ProductID]],tbl_Product[ProductID],tbl_Product[ProductName])</f>
        <v>Wingspanalytics</v>
      </c>
      <c r="I2309" t="str">
        <f>_xlfn.XLOOKUP(tbl_OrderProduct[[#This Row],[OrderID]],tbl_Order[OrderID],tbl_Order[CustomerID])</f>
        <v>CUST0592</v>
      </c>
    </row>
    <row r="2310" spans="1:9" x14ac:dyDescent="0.4">
      <c r="A2310" t="s">
        <v>1110</v>
      </c>
      <c r="B2310" t="s">
        <v>160</v>
      </c>
      <c r="C2310" t="str">
        <f>_xlfn.XLOOKUP(tbl_OrderProduct[[#This Row],[ProductID]],tbl_Product[ProductID],tbl_Product[Category])</f>
        <v>Co-op</v>
      </c>
      <c r="D2310">
        <v>3</v>
      </c>
      <c r="E2310" s="3">
        <f>_xlfn.XLOOKUP(tbl_OrderProduct[[#This Row],[ProductID]],tbl_Product[ProductID],tbl_Product[ListPrice])*tbl_OrderProduct[[#This Row],[Quantity]]</f>
        <v>115.47</v>
      </c>
      <c r="F2310">
        <f>_xlfn.XLOOKUP(tbl_OrderProduct[[#This Row],[OrderID]],tbl_Order[OrderID],tbl_Order[Order Year])</f>
        <v>2021</v>
      </c>
      <c r="G2310" t="str">
        <f>_xlfn.XLOOKUP(tbl_OrderProduct[[#This Row],[OrderID]],tbl_Order[OrderID],tbl_Order[Order Month Name])</f>
        <v>Jul</v>
      </c>
      <c r="H2310" t="str">
        <f>_xlfn.XLOOKUP(tbl_OrderProduct[[#This Row],[ProductID]],tbl_Product[ProductID],tbl_Product[ProductName])</f>
        <v>Forbidden Functions</v>
      </c>
      <c r="I2310" t="str">
        <f>_xlfn.XLOOKUP(tbl_OrderProduct[[#This Row],[OrderID]],tbl_Order[OrderID],tbl_Order[CustomerID])</f>
        <v>CUST0592</v>
      </c>
    </row>
    <row r="2311" spans="1:9" x14ac:dyDescent="0.4">
      <c r="A2311" t="s">
        <v>1110</v>
      </c>
      <c r="B2311" t="s">
        <v>9</v>
      </c>
      <c r="C2311" t="str">
        <f>_xlfn.XLOOKUP(tbl_OrderProduct[[#This Row],[ProductID]],tbl_Product[ProductID],tbl_Product[Category])</f>
        <v>Strategy</v>
      </c>
      <c r="D2311">
        <v>2</v>
      </c>
      <c r="E2311" s="3">
        <f>_xlfn.XLOOKUP(tbl_OrderProduct[[#This Row],[ProductID]],tbl_Product[ProductID],tbl_Product[ListPrice])*tbl_OrderProduct[[#This Row],[Quantity]]</f>
        <v>147.9</v>
      </c>
      <c r="F2311">
        <f>_xlfn.XLOOKUP(tbl_OrderProduct[[#This Row],[OrderID]],tbl_Order[OrderID],tbl_Order[Order Year])</f>
        <v>2021</v>
      </c>
      <c r="G2311" t="str">
        <f>_xlfn.XLOOKUP(tbl_OrderProduct[[#This Row],[OrderID]],tbl_Order[OrderID],tbl_Order[Order Month Name])</f>
        <v>Jul</v>
      </c>
      <c r="H2311" t="str">
        <f>_xlfn.XLOOKUP(tbl_OrderProduct[[#This Row],[ProductID]],tbl_Product[ProductID],tbl_Product[ProductName])</f>
        <v>Tiny Epic Formulas</v>
      </c>
      <c r="I2311" t="str">
        <f>_xlfn.XLOOKUP(tbl_OrderProduct[[#This Row],[OrderID]],tbl_Order[OrderID],tbl_Order[CustomerID])</f>
        <v>CUST0592</v>
      </c>
    </row>
    <row r="2312" spans="1:9" x14ac:dyDescent="0.4">
      <c r="A2312" t="s">
        <v>1110</v>
      </c>
      <c r="B2312" t="s">
        <v>130</v>
      </c>
      <c r="C2312" t="str">
        <f>_xlfn.XLOOKUP(tbl_OrderProduct[[#This Row],[ProductID]],tbl_Product[ProductID],tbl_Product[Category])</f>
        <v>Strategy</v>
      </c>
      <c r="D2312">
        <v>1</v>
      </c>
      <c r="E2312" s="3">
        <f>_xlfn.XLOOKUP(tbl_OrderProduct[[#This Row],[ProductID]],tbl_Product[ProductID],tbl_Product[ListPrice])*tbl_OrderProduct[[#This Row],[Quantity]]</f>
        <v>15.5</v>
      </c>
      <c r="F2312">
        <f>_xlfn.XLOOKUP(tbl_OrderProduct[[#This Row],[OrderID]],tbl_Order[OrderID],tbl_Order[Order Year])</f>
        <v>2021</v>
      </c>
      <c r="G2312" t="str">
        <f>_xlfn.XLOOKUP(tbl_OrderProduct[[#This Row],[OrderID]],tbl_Order[OrderID],tbl_Order[Order Month Name])</f>
        <v>Jul</v>
      </c>
      <c r="H2312" t="str">
        <f>_xlfn.XLOOKUP(tbl_OrderProduct[[#This Row],[ProductID]],tbl_Product[ProductID],tbl_Product[ProductName])</f>
        <v>Brass: Budget</v>
      </c>
      <c r="I2312" t="str">
        <f>_xlfn.XLOOKUP(tbl_OrderProduct[[#This Row],[OrderID]],tbl_Order[OrderID],tbl_Order[CustomerID])</f>
        <v>CUST0592</v>
      </c>
    </row>
    <row r="2313" spans="1:9" x14ac:dyDescent="0.4">
      <c r="A2313" t="s">
        <v>1111</v>
      </c>
      <c r="B2313" t="s">
        <v>160</v>
      </c>
      <c r="C2313" t="str">
        <f>_xlfn.XLOOKUP(tbl_OrderProduct[[#This Row],[ProductID]],tbl_Product[ProductID],tbl_Product[Category])</f>
        <v>Co-op</v>
      </c>
      <c r="D2313">
        <v>1</v>
      </c>
      <c r="E2313" s="3">
        <f>_xlfn.XLOOKUP(tbl_OrderProduct[[#This Row],[ProductID]],tbl_Product[ProductID],tbl_Product[ListPrice])*tbl_OrderProduct[[#This Row],[Quantity]]</f>
        <v>38.49</v>
      </c>
      <c r="F2313">
        <f>_xlfn.XLOOKUP(tbl_OrderProduct[[#This Row],[OrderID]],tbl_Order[OrderID],tbl_Order[Order Year])</f>
        <v>2021</v>
      </c>
      <c r="G2313" t="str">
        <f>_xlfn.XLOOKUP(tbl_OrderProduct[[#This Row],[OrderID]],tbl_Order[OrderID],tbl_Order[Order Month Name])</f>
        <v>Jul</v>
      </c>
      <c r="H2313" t="str">
        <f>_xlfn.XLOOKUP(tbl_OrderProduct[[#This Row],[ProductID]],tbl_Product[ProductID],tbl_Product[ProductName])</f>
        <v>Forbidden Functions</v>
      </c>
      <c r="I2313" t="str">
        <f>_xlfn.XLOOKUP(tbl_OrderProduct[[#This Row],[OrderID]],tbl_Order[OrderID],tbl_Order[CustomerID])</f>
        <v>CUST0247</v>
      </c>
    </row>
    <row r="2314" spans="1:9" x14ac:dyDescent="0.4">
      <c r="A2314" t="s">
        <v>1112</v>
      </c>
      <c r="B2314" t="s">
        <v>156</v>
      </c>
      <c r="C2314" t="str">
        <f>_xlfn.XLOOKUP(tbl_OrderProduct[[#This Row],[ProductID]],tbl_Product[ProductID],tbl_Product[Category])</f>
        <v>Strategy</v>
      </c>
      <c r="D2314">
        <v>2</v>
      </c>
      <c r="E2314" s="3">
        <f>_xlfn.XLOOKUP(tbl_OrderProduct[[#This Row],[ProductID]],tbl_Product[ProductID],tbl_Product[ListPrice])*tbl_OrderProduct[[#This Row],[Quantity]]</f>
        <v>81.98</v>
      </c>
      <c r="F2314">
        <f>_xlfn.XLOOKUP(tbl_OrderProduct[[#This Row],[OrderID]],tbl_Order[OrderID],tbl_Order[Order Year])</f>
        <v>2021</v>
      </c>
      <c r="G2314" t="str">
        <f>_xlfn.XLOOKUP(tbl_OrderProduct[[#This Row],[OrderID]],tbl_Order[OrderID],tbl_Order[Order Month Name])</f>
        <v>Jul</v>
      </c>
      <c r="H2314" t="str">
        <f>_xlfn.XLOOKUP(tbl_OrderProduct[[#This Row],[ProductID]],tbl_Product[ProductID],tbl_Product[ProductName])</f>
        <v>Cells of Caledonia</v>
      </c>
      <c r="I2314" t="str">
        <f>_xlfn.XLOOKUP(tbl_OrderProduct[[#This Row],[OrderID]],tbl_Order[OrderID],tbl_Order[CustomerID])</f>
        <v>CUST0022</v>
      </c>
    </row>
    <row r="2315" spans="1:9" x14ac:dyDescent="0.4">
      <c r="A2315" t="s">
        <v>1112</v>
      </c>
      <c r="B2315" t="s">
        <v>131</v>
      </c>
      <c r="C2315" t="str">
        <f>_xlfn.XLOOKUP(tbl_OrderProduct[[#This Row],[ProductID]],tbl_Product[ProductID],tbl_Product[Category])</f>
        <v>Strategy</v>
      </c>
      <c r="D2315">
        <v>1</v>
      </c>
      <c r="E2315" s="3">
        <f>_xlfn.XLOOKUP(tbl_OrderProduct[[#This Row],[ProductID]],tbl_Product[ProductID],tbl_Product[ListPrice])*tbl_OrderProduct[[#This Row],[Quantity]]</f>
        <v>49</v>
      </c>
      <c r="F2315">
        <f>_xlfn.XLOOKUP(tbl_OrderProduct[[#This Row],[OrderID]],tbl_Order[OrderID],tbl_Order[Order Year])</f>
        <v>2021</v>
      </c>
      <c r="G2315" t="str">
        <f>_xlfn.XLOOKUP(tbl_OrderProduct[[#This Row],[OrderID]],tbl_Order[OrderID],tbl_Order[Order Month Name])</f>
        <v>Jul</v>
      </c>
      <c r="H2315" t="str">
        <f>_xlfn.XLOOKUP(tbl_OrderProduct[[#This Row],[ProductID]],tbl_Product[ProductID],tbl_Product[ProductName])</f>
        <v>7 Chart Wonders</v>
      </c>
      <c r="I2315" t="str">
        <f>_xlfn.XLOOKUP(tbl_OrderProduct[[#This Row],[OrderID]],tbl_Order[OrderID],tbl_Order[CustomerID])</f>
        <v>CUST0022</v>
      </c>
    </row>
    <row r="2316" spans="1:9" x14ac:dyDescent="0.4">
      <c r="A2316" t="s">
        <v>1112</v>
      </c>
      <c r="B2316" t="s">
        <v>136</v>
      </c>
      <c r="C2316" t="str">
        <f>_xlfn.XLOOKUP(tbl_OrderProduct[[#This Row],[ProductID]],tbl_Product[ProductID],tbl_Product[Category])</f>
        <v>Party</v>
      </c>
      <c r="D2316">
        <v>1</v>
      </c>
      <c r="E2316" s="3">
        <f>_xlfn.XLOOKUP(tbl_OrderProduct[[#This Row],[ProductID]],tbl_Product[ProductID],tbl_Product[ListPrice])*tbl_OrderProduct[[#This Row],[Quantity]]</f>
        <v>33</v>
      </c>
      <c r="F2316">
        <f>_xlfn.XLOOKUP(tbl_OrderProduct[[#This Row],[OrderID]],tbl_Order[OrderID],tbl_Order[Order Year])</f>
        <v>2021</v>
      </c>
      <c r="G2316" t="str">
        <f>_xlfn.XLOOKUP(tbl_OrderProduct[[#This Row],[OrderID]],tbl_Order[OrderID],tbl_Order[Order Month Name])</f>
        <v>Jul</v>
      </c>
      <c r="H2316" t="str">
        <f>_xlfn.XLOOKUP(tbl_OrderProduct[[#This Row],[ProductID]],tbl_Product[ProductID],tbl_Product[ProductName])</f>
        <v>Don't Split the Data</v>
      </c>
      <c r="I2316" t="str">
        <f>_xlfn.XLOOKUP(tbl_OrderProduct[[#This Row],[OrderID]],tbl_Order[OrderID],tbl_Order[CustomerID])</f>
        <v>CUST0022</v>
      </c>
    </row>
    <row r="2317" spans="1:9" x14ac:dyDescent="0.4">
      <c r="A2317" t="s">
        <v>1113</v>
      </c>
      <c r="B2317" t="s">
        <v>147</v>
      </c>
      <c r="C2317" t="str">
        <f>_xlfn.XLOOKUP(tbl_OrderProduct[[#This Row],[ProductID]],tbl_Product[ProductID],tbl_Product[Category])</f>
        <v>Classic</v>
      </c>
      <c r="D2317">
        <v>1</v>
      </c>
      <c r="E2317" s="3">
        <f>_xlfn.XLOOKUP(tbl_OrderProduct[[#This Row],[ProductID]],tbl_Product[ProductID],tbl_Product[ListPrice])*tbl_OrderProduct[[#This Row],[Quantity]]</f>
        <v>40.950000000000003</v>
      </c>
      <c r="F2317">
        <f>_xlfn.XLOOKUP(tbl_OrderProduct[[#This Row],[OrderID]],tbl_Order[OrderID],tbl_Order[Order Year])</f>
        <v>2021</v>
      </c>
      <c r="G2317" t="str">
        <f>_xlfn.XLOOKUP(tbl_OrderProduct[[#This Row],[OrderID]],tbl_Order[OrderID],tbl_Order[Order Month Name])</f>
        <v>Jul</v>
      </c>
      <c r="H2317" t="str">
        <f>_xlfn.XLOOKUP(tbl_OrderProduct[[#This Row],[ProductID]],tbl_Product[ProductID],tbl_Product[ProductName])</f>
        <v>Formula Scrabble</v>
      </c>
      <c r="I2317" t="str">
        <f>_xlfn.XLOOKUP(tbl_OrderProduct[[#This Row],[OrderID]],tbl_Order[OrderID],tbl_Order[CustomerID])</f>
        <v>CUST0092</v>
      </c>
    </row>
    <row r="2318" spans="1:9" x14ac:dyDescent="0.4">
      <c r="A2318" t="s">
        <v>1113</v>
      </c>
      <c r="B2318" t="s">
        <v>162</v>
      </c>
      <c r="C2318" t="str">
        <f>_xlfn.XLOOKUP(tbl_OrderProduct[[#This Row],[ProductID]],tbl_Product[ProductID],tbl_Product[Category])</f>
        <v>Strategy</v>
      </c>
      <c r="D2318">
        <v>1</v>
      </c>
      <c r="E2318" s="3">
        <f>_xlfn.XLOOKUP(tbl_OrderProduct[[#This Row],[ProductID]],tbl_Product[ProductID],tbl_Product[ListPrice])*tbl_OrderProduct[[#This Row],[Quantity]]</f>
        <v>17.5</v>
      </c>
      <c r="F2318">
        <f>_xlfn.XLOOKUP(tbl_OrderProduct[[#This Row],[OrderID]],tbl_Order[OrderID],tbl_Order[Order Year])</f>
        <v>2021</v>
      </c>
      <c r="G2318" t="str">
        <f>_xlfn.XLOOKUP(tbl_OrderProduct[[#This Row],[OrderID]],tbl_Order[OrderID],tbl_Order[Order Month Name])</f>
        <v>Jul</v>
      </c>
      <c r="H2318" t="str">
        <f>_xlfn.XLOOKUP(tbl_OrderProduct[[#This Row],[ProductID]],tbl_Product[ProductID],tbl_Product[ProductName])</f>
        <v>Spreadsheet Legacy</v>
      </c>
      <c r="I2318" t="str">
        <f>_xlfn.XLOOKUP(tbl_OrderProduct[[#This Row],[OrderID]],tbl_Order[OrderID],tbl_Order[CustomerID])</f>
        <v>CUST0092</v>
      </c>
    </row>
    <row r="2319" spans="1:9" x14ac:dyDescent="0.4">
      <c r="A2319" t="s">
        <v>1114</v>
      </c>
      <c r="B2319" t="s">
        <v>150</v>
      </c>
      <c r="C2319" t="str">
        <f>_xlfn.XLOOKUP(tbl_OrderProduct[[#This Row],[ProductID]],tbl_Product[ProductID],tbl_Product[Category])</f>
        <v>Party</v>
      </c>
      <c r="D2319">
        <v>1</v>
      </c>
      <c r="E2319" s="3">
        <f>_xlfn.XLOOKUP(tbl_OrderProduct[[#This Row],[ProductID]],tbl_Product[ProductID],tbl_Product[ListPrice])*tbl_OrderProduct[[#This Row],[Quantity]]</f>
        <v>35</v>
      </c>
      <c r="F2319">
        <f>_xlfn.XLOOKUP(tbl_OrderProduct[[#This Row],[OrderID]],tbl_Order[OrderID],tbl_Order[Order Year])</f>
        <v>2021</v>
      </c>
      <c r="G2319" t="str">
        <f>_xlfn.XLOOKUP(tbl_OrderProduct[[#This Row],[OrderID]],tbl_Order[OrderID],tbl_Order[Order Month Name])</f>
        <v>Jul</v>
      </c>
      <c r="H2319" t="str">
        <f>_xlfn.XLOOKUP(tbl_OrderProduct[[#This Row],[ProductID]],tbl_Product[ProductID],tbl_Product[ProductName])</f>
        <v>Data: The Resistance</v>
      </c>
      <c r="I2319" t="str">
        <f>_xlfn.XLOOKUP(tbl_OrderProduct[[#This Row],[OrderID]],tbl_Order[OrderID],tbl_Order[CustomerID])</f>
        <v>CUST0537</v>
      </c>
    </row>
    <row r="2320" spans="1:9" x14ac:dyDescent="0.4">
      <c r="A2320" t="s">
        <v>1114</v>
      </c>
      <c r="B2320" t="s">
        <v>138</v>
      </c>
      <c r="C2320" t="str">
        <f>_xlfn.XLOOKUP(tbl_OrderProduct[[#This Row],[ProductID]],tbl_Product[ProductID],tbl_Product[Category])</f>
        <v>Classic</v>
      </c>
      <c r="D2320">
        <v>2</v>
      </c>
      <c r="E2320" s="3">
        <f>_xlfn.XLOOKUP(tbl_OrderProduct[[#This Row],[ProductID]],tbl_Product[ProductID],tbl_Product[ListPrice])*tbl_OrderProduct[[#This Row],[Quantity]]</f>
        <v>124</v>
      </c>
      <c r="F2320">
        <f>_xlfn.XLOOKUP(tbl_OrderProduct[[#This Row],[OrderID]],tbl_Order[OrderID],tbl_Order[Order Year])</f>
        <v>2021</v>
      </c>
      <c r="G2320" t="str">
        <f>_xlfn.XLOOKUP(tbl_OrderProduct[[#This Row],[OrderID]],tbl_Order[OrderID],tbl_Order[Order Month Name])</f>
        <v>Jul</v>
      </c>
      <c r="H2320" t="str">
        <f>_xlfn.XLOOKUP(tbl_OrderProduct[[#This Row],[ProductID]],tbl_Product[ProductID],tbl_Product[ProductName])</f>
        <v>YahtSheets</v>
      </c>
      <c r="I2320" t="str">
        <f>_xlfn.XLOOKUP(tbl_OrderProduct[[#This Row],[OrderID]],tbl_Order[OrderID],tbl_Order[CustomerID])</f>
        <v>CUST0537</v>
      </c>
    </row>
    <row r="2321" spans="1:9" x14ac:dyDescent="0.4">
      <c r="A2321" t="s">
        <v>1114</v>
      </c>
      <c r="B2321" t="s">
        <v>149</v>
      </c>
      <c r="C2321" t="str">
        <f>_xlfn.XLOOKUP(tbl_OrderProduct[[#This Row],[ProductID]],tbl_Product[ProductID],tbl_Product[Category])</f>
        <v>Co-op</v>
      </c>
      <c r="D2321">
        <v>2</v>
      </c>
      <c r="E2321" s="3">
        <f>_xlfn.XLOOKUP(tbl_OrderProduct[[#This Row],[ProductID]],tbl_Product[ProductID],tbl_Product[ListPrice])*tbl_OrderProduct[[#This Row],[Quantity]]</f>
        <v>41.98</v>
      </c>
      <c r="F2321">
        <f>_xlfn.XLOOKUP(tbl_OrderProduct[[#This Row],[OrderID]],tbl_Order[OrderID],tbl_Order[Order Year])</f>
        <v>2021</v>
      </c>
      <c r="G2321" t="str">
        <f>_xlfn.XLOOKUP(tbl_OrderProduct[[#This Row],[OrderID]],tbl_Order[OrderID],tbl_Order[Order Month Name])</f>
        <v>Jul</v>
      </c>
      <c r="H2321" t="str">
        <f>_xlfn.XLOOKUP(tbl_OrderProduct[[#This Row],[ProductID]],tbl_Product[ProductID],tbl_Product[ProductName])</f>
        <v>Pandemic: #REF! Outbreak</v>
      </c>
      <c r="I2321" t="str">
        <f>_xlfn.XLOOKUP(tbl_OrderProduct[[#This Row],[OrderID]],tbl_Order[OrderID],tbl_Order[CustomerID])</f>
        <v>CUST0537</v>
      </c>
    </row>
    <row r="2322" spans="1:9" x14ac:dyDescent="0.4">
      <c r="A2322" t="s">
        <v>1114</v>
      </c>
      <c r="B2322" t="s">
        <v>139</v>
      </c>
      <c r="C2322" t="str">
        <f>_xlfn.XLOOKUP(tbl_OrderProduct[[#This Row],[ProductID]],tbl_Product[ProductID],tbl_Product[Category])</f>
        <v>Strategy</v>
      </c>
      <c r="D2322">
        <v>1</v>
      </c>
      <c r="E2322" s="3">
        <f>_xlfn.XLOOKUP(tbl_OrderProduct[[#This Row],[ProductID]],tbl_Product[ProductID],tbl_Product[ListPrice])*tbl_OrderProduct[[#This Row],[Quantity]]</f>
        <v>54.99</v>
      </c>
      <c r="F2322">
        <f>_xlfn.XLOOKUP(tbl_OrderProduct[[#This Row],[OrderID]],tbl_Order[OrderID],tbl_Order[Order Year])</f>
        <v>2021</v>
      </c>
      <c r="G2322" t="str">
        <f>_xlfn.XLOOKUP(tbl_OrderProduct[[#This Row],[OrderID]],tbl_Order[OrderID],tbl_Order[Order Month Name])</f>
        <v>Jul</v>
      </c>
      <c r="H2322" t="str">
        <f>_xlfn.XLOOKUP(tbl_OrderProduct[[#This Row],[ProductID]],tbl_Product[ProductID],tbl_Product[ProductName])</f>
        <v>Azul: Pie Chart Edition</v>
      </c>
      <c r="I2322" t="str">
        <f>_xlfn.XLOOKUP(tbl_OrderProduct[[#This Row],[OrderID]],tbl_Order[OrderID],tbl_Order[CustomerID])</f>
        <v>CUST0537</v>
      </c>
    </row>
    <row r="2323" spans="1:9" x14ac:dyDescent="0.4">
      <c r="A2323" t="s">
        <v>1115</v>
      </c>
      <c r="B2323" t="s">
        <v>6</v>
      </c>
      <c r="C2323" t="str">
        <f>_xlfn.XLOOKUP(tbl_OrderProduct[[#This Row],[ProductID]],tbl_Product[ProductID],tbl_Product[Category])</f>
        <v>Adventure</v>
      </c>
      <c r="D2323">
        <v>1</v>
      </c>
      <c r="E2323" s="3">
        <f>_xlfn.XLOOKUP(tbl_OrderProduct[[#This Row],[ProductID]],tbl_Product[ProductID],tbl_Product[ListPrice])*tbl_OrderProduct[[#This Row],[Quantity]]</f>
        <v>17</v>
      </c>
      <c r="F2323">
        <f>_xlfn.XLOOKUP(tbl_OrderProduct[[#This Row],[OrderID]],tbl_Order[OrderID],tbl_Order[Order Year])</f>
        <v>2021</v>
      </c>
      <c r="G2323" t="str">
        <f>_xlfn.XLOOKUP(tbl_OrderProduct[[#This Row],[OrderID]],tbl_Order[OrderID],tbl_Order[Order Month Name])</f>
        <v>Jul</v>
      </c>
      <c r="H2323" t="str">
        <f>_xlfn.XLOOKUP(tbl_OrderProduct[[#This Row],[ProductID]],tbl_Product[ProductID],tbl_Product[ProductName])</f>
        <v>Pivot &amp; Paper</v>
      </c>
      <c r="I2323" t="str">
        <f>_xlfn.XLOOKUP(tbl_OrderProduct[[#This Row],[OrderID]],tbl_Order[OrderID],tbl_Order[CustomerID])</f>
        <v>CUST0060</v>
      </c>
    </row>
    <row r="2324" spans="1:9" x14ac:dyDescent="0.4">
      <c r="A2324" t="s">
        <v>1116</v>
      </c>
      <c r="B2324" t="s">
        <v>145</v>
      </c>
      <c r="C2324" t="str">
        <f>_xlfn.XLOOKUP(tbl_OrderProduct[[#This Row],[ProductID]],tbl_Product[ProductID],tbl_Product[Category])</f>
        <v>Adventure</v>
      </c>
      <c r="D2324">
        <v>1</v>
      </c>
      <c r="E2324" s="3">
        <f>_xlfn.XLOOKUP(tbl_OrderProduct[[#This Row],[ProductID]],tbl_Product[ProductID],tbl_Product[ListPrice])*tbl_OrderProduct[[#This Row],[Quantity]]</f>
        <v>40.5</v>
      </c>
      <c r="F2324">
        <f>_xlfn.XLOOKUP(tbl_OrderProduct[[#This Row],[OrderID]],tbl_Order[OrderID],tbl_Order[Order Year])</f>
        <v>2021</v>
      </c>
      <c r="G2324" t="str">
        <f>_xlfn.XLOOKUP(tbl_OrderProduct[[#This Row],[OrderID]],tbl_Order[OrderID],tbl_Order[Order Month Name])</f>
        <v>Jul</v>
      </c>
      <c r="H2324" t="str">
        <f>_xlfn.XLOOKUP(tbl_OrderProduct[[#This Row],[ProductID]],tbl_Product[ProductID],tbl_Product[ProductName])</f>
        <v>Audit Call of Cthulhu</v>
      </c>
      <c r="I2324" t="str">
        <f>_xlfn.XLOOKUP(tbl_OrderProduct[[#This Row],[OrderID]],tbl_Order[OrderID],tbl_Order[CustomerID])</f>
        <v>CUST0392</v>
      </c>
    </row>
    <row r="2325" spans="1:9" x14ac:dyDescent="0.4">
      <c r="A2325" t="s">
        <v>1116</v>
      </c>
      <c r="B2325" t="s">
        <v>161</v>
      </c>
      <c r="C2325" t="str">
        <f>_xlfn.XLOOKUP(tbl_OrderProduct[[#This Row],[ProductID]],tbl_Product[ProductID],tbl_Product[Category])</f>
        <v>Strategy</v>
      </c>
      <c r="D2325">
        <v>1</v>
      </c>
      <c r="E2325" s="3">
        <f>_xlfn.XLOOKUP(tbl_OrderProduct[[#This Row],[ProductID]],tbl_Product[ProductID],tbl_Product[ListPrice])*tbl_OrderProduct[[#This Row],[Quantity]]</f>
        <v>55.95</v>
      </c>
      <c r="F2325">
        <f>_xlfn.XLOOKUP(tbl_OrderProduct[[#This Row],[OrderID]],tbl_Order[OrderID],tbl_Order[Order Year])</f>
        <v>2021</v>
      </c>
      <c r="G2325" t="str">
        <f>_xlfn.XLOOKUP(tbl_OrderProduct[[#This Row],[OrderID]],tbl_Order[OrderID],tbl_Order[Order Month Name])</f>
        <v>Jul</v>
      </c>
      <c r="H2325" t="str">
        <f>_xlfn.XLOOKUP(tbl_OrderProduct[[#This Row],[ProductID]],tbl_Product[ProductID],tbl_Product[ProductName])</f>
        <v>The Quacks of Quarterburg</v>
      </c>
      <c r="I2325" t="str">
        <f>_xlfn.XLOOKUP(tbl_OrderProduct[[#This Row],[OrderID]],tbl_Order[OrderID],tbl_Order[CustomerID])</f>
        <v>CUST0392</v>
      </c>
    </row>
    <row r="2326" spans="1:9" x14ac:dyDescent="0.4">
      <c r="A2326" t="s">
        <v>1116</v>
      </c>
      <c r="B2326" t="s">
        <v>11</v>
      </c>
      <c r="C2326" t="str">
        <f>_xlfn.XLOOKUP(tbl_OrderProduct[[#This Row],[ProductID]],tbl_Product[ProductID],tbl_Product[Category])</f>
        <v>Adventure</v>
      </c>
      <c r="D2326">
        <v>1</v>
      </c>
      <c r="E2326" s="3">
        <f>_xlfn.XLOOKUP(tbl_OrderProduct[[#This Row],[ProductID]],tbl_Product[ProductID],tbl_Product[ListPrice])*tbl_OrderProduct[[#This Row],[Quantity]]</f>
        <v>19.95</v>
      </c>
      <c r="F2326">
        <f>_xlfn.XLOOKUP(tbl_OrderProduct[[#This Row],[OrderID]],tbl_Order[OrderID],tbl_Order[Order Year])</f>
        <v>2021</v>
      </c>
      <c r="G2326" t="str">
        <f>_xlfn.XLOOKUP(tbl_OrderProduct[[#This Row],[OrderID]],tbl_Order[OrderID],tbl_Order[Order Month Name])</f>
        <v>Jul</v>
      </c>
      <c r="H2326" t="str">
        <f>_xlfn.XLOOKUP(tbl_OrderProduct[[#This Row],[ProductID]],tbl_Product[ProductID],tbl_Product[ProductName])</f>
        <v>Dungeons &amp; Datasets</v>
      </c>
      <c r="I2326" t="str">
        <f>_xlfn.XLOOKUP(tbl_OrderProduct[[#This Row],[OrderID]],tbl_Order[OrderID],tbl_Order[CustomerID])</f>
        <v>CUST0392</v>
      </c>
    </row>
    <row r="2327" spans="1:9" x14ac:dyDescent="0.4">
      <c r="A2327" t="s">
        <v>1116</v>
      </c>
      <c r="B2327" t="s">
        <v>147</v>
      </c>
      <c r="C2327" t="str">
        <f>_xlfn.XLOOKUP(tbl_OrderProduct[[#This Row],[ProductID]],tbl_Product[ProductID],tbl_Product[Category])</f>
        <v>Classic</v>
      </c>
      <c r="D2327">
        <v>1</v>
      </c>
      <c r="E2327" s="3">
        <f>_xlfn.XLOOKUP(tbl_OrderProduct[[#This Row],[ProductID]],tbl_Product[ProductID],tbl_Product[ListPrice])*tbl_OrderProduct[[#This Row],[Quantity]]</f>
        <v>40.950000000000003</v>
      </c>
      <c r="F2327">
        <f>_xlfn.XLOOKUP(tbl_OrderProduct[[#This Row],[OrderID]],tbl_Order[OrderID],tbl_Order[Order Year])</f>
        <v>2021</v>
      </c>
      <c r="G2327" t="str">
        <f>_xlfn.XLOOKUP(tbl_OrderProduct[[#This Row],[OrderID]],tbl_Order[OrderID],tbl_Order[Order Month Name])</f>
        <v>Jul</v>
      </c>
      <c r="H2327" t="str">
        <f>_xlfn.XLOOKUP(tbl_OrderProduct[[#This Row],[ProductID]],tbl_Product[ProductID],tbl_Product[ProductName])</f>
        <v>Formula Scrabble</v>
      </c>
      <c r="I2327" t="str">
        <f>_xlfn.XLOOKUP(tbl_OrderProduct[[#This Row],[OrderID]],tbl_Order[OrderID],tbl_Order[CustomerID])</f>
        <v>CUST0392</v>
      </c>
    </row>
    <row r="2328" spans="1:9" x14ac:dyDescent="0.4">
      <c r="A2328" t="s">
        <v>1116</v>
      </c>
      <c r="B2328" t="s">
        <v>8</v>
      </c>
      <c r="C2328" t="str">
        <f>_xlfn.XLOOKUP(tbl_OrderProduct[[#This Row],[ProductID]],tbl_Product[ProductID],tbl_Product[Category])</f>
        <v>Adventure</v>
      </c>
      <c r="D2328">
        <v>1</v>
      </c>
      <c r="E2328" s="3">
        <f>_xlfn.XLOOKUP(tbl_OrderProduct[[#This Row],[ProductID]],tbl_Product[ProductID],tbl_Product[ListPrice])*tbl_OrderProduct[[#This Row],[Quantity]]</f>
        <v>54.5</v>
      </c>
      <c r="F2328">
        <f>_xlfn.XLOOKUP(tbl_OrderProduct[[#This Row],[OrderID]],tbl_Order[OrderID],tbl_Order[Order Year])</f>
        <v>2021</v>
      </c>
      <c r="G2328" t="str">
        <f>_xlfn.XLOOKUP(tbl_OrderProduct[[#This Row],[OrderID]],tbl_Order[OrderID],tbl_Order[Order Month Name])</f>
        <v>Jul</v>
      </c>
      <c r="H2328" t="str">
        <f>_xlfn.XLOOKUP(tbl_OrderProduct[[#This Row],[ProductID]],tbl_Product[ProductID],tbl_Product[ProductName])</f>
        <v>Spreadsheets &amp; Sidequests</v>
      </c>
      <c r="I2328" t="str">
        <f>_xlfn.XLOOKUP(tbl_OrderProduct[[#This Row],[OrderID]],tbl_Order[OrderID],tbl_Order[CustomerID])</f>
        <v>CUST0392</v>
      </c>
    </row>
    <row r="2329" spans="1:9" x14ac:dyDescent="0.4">
      <c r="A2329" t="s">
        <v>1116</v>
      </c>
      <c r="B2329" t="s">
        <v>140</v>
      </c>
      <c r="C2329" t="str">
        <f>_xlfn.XLOOKUP(tbl_OrderProduct[[#This Row],[ProductID]],tbl_Product[ProductID],tbl_Product[Category])</f>
        <v>Strategy</v>
      </c>
      <c r="D2329">
        <v>1</v>
      </c>
      <c r="E2329" s="3">
        <f>_xlfn.XLOOKUP(tbl_OrderProduct[[#This Row],[ProductID]],tbl_Product[ProductID],tbl_Product[ListPrice])*tbl_OrderProduct[[#This Row],[Quantity]]</f>
        <v>63.49</v>
      </c>
      <c r="F2329">
        <f>_xlfn.XLOOKUP(tbl_OrderProduct[[#This Row],[OrderID]],tbl_Order[OrderID],tbl_Order[Order Year])</f>
        <v>2021</v>
      </c>
      <c r="G2329" t="str">
        <f>_xlfn.XLOOKUP(tbl_OrderProduct[[#This Row],[OrderID]],tbl_Order[OrderID],tbl_Order[Order Month Name])</f>
        <v>Jul</v>
      </c>
      <c r="H2329" t="str">
        <f>_xlfn.XLOOKUP(tbl_OrderProduct[[#This Row],[ProductID]],tbl_Product[ProductID],tbl_Product[ProductName])</f>
        <v>The Castles of Mad King Lambda</v>
      </c>
      <c r="I2329" t="str">
        <f>_xlfn.XLOOKUP(tbl_OrderProduct[[#This Row],[OrderID]],tbl_Order[OrderID],tbl_Order[CustomerID])</f>
        <v>CUST0392</v>
      </c>
    </row>
    <row r="2330" spans="1:9" x14ac:dyDescent="0.4">
      <c r="A2330" t="s">
        <v>1117</v>
      </c>
      <c r="B2330" t="s">
        <v>2</v>
      </c>
      <c r="C2330" t="str">
        <f>_xlfn.XLOOKUP(tbl_OrderProduct[[#This Row],[ProductID]],tbl_Product[ProductID],tbl_Product[Category])</f>
        <v>Strategy</v>
      </c>
      <c r="D2330">
        <v>1</v>
      </c>
      <c r="E2330" s="3">
        <f>_xlfn.XLOOKUP(tbl_OrderProduct[[#This Row],[ProductID]],tbl_Product[ProductID],tbl_Product[ListPrice])*tbl_OrderProduct[[#This Row],[Quantity]]</f>
        <v>12.95</v>
      </c>
      <c r="F2330">
        <f>_xlfn.XLOOKUP(tbl_OrderProduct[[#This Row],[OrderID]],tbl_Order[OrderID],tbl_Order[Order Year])</f>
        <v>2021</v>
      </c>
      <c r="G2330" t="str">
        <f>_xlfn.XLOOKUP(tbl_OrderProduct[[#This Row],[OrderID]],tbl_Order[OrderID],tbl_Order[Order Month Name])</f>
        <v>Jul</v>
      </c>
      <c r="H2330" t="str">
        <f>_xlfn.XLOOKUP(tbl_OrderProduct[[#This Row],[ProductID]],tbl_Product[ProductID],tbl_Product[ProductName])</f>
        <v>DAX Machina</v>
      </c>
      <c r="I2330" t="str">
        <f>_xlfn.XLOOKUP(tbl_OrderProduct[[#This Row],[OrderID]],tbl_Order[OrderID],tbl_Order[CustomerID])</f>
        <v>CUST0568</v>
      </c>
    </row>
    <row r="2331" spans="1:9" x14ac:dyDescent="0.4">
      <c r="A2331" t="s">
        <v>1118</v>
      </c>
      <c r="B2331" t="s">
        <v>131</v>
      </c>
      <c r="C2331" t="str">
        <f>_xlfn.XLOOKUP(tbl_OrderProduct[[#This Row],[ProductID]],tbl_Product[ProductID],tbl_Product[Category])</f>
        <v>Strategy</v>
      </c>
      <c r="D2331">
        <v>1</v>
      </c>
      <c r="E2331" s="3">
        <f>_xlfn.XLOOKUP(tbl_OrderProduct[[#This Row],[ProductID]],tbl_Product[ProductID],tbl_Product[ListPrice])*tbl_OrderProduct[[#This Row],[Quantity]]</f>
        <v>49</v>
      </c>
      <c r="F2331">
        <f>_xlfn.XLOOKUP(tbl_OrderProduct[[#This Row],[OrderID]],tbl_Order[OrderID],tbl_Order[Order Year])</f>
        <v>2021</v>
      </c>
      <c r="G2331" t="str">
        <f>_xlfn.XLOOKUP(tbl_OrderProduct[[#This Row],[OrderID]],tbl_Order[OrderID],tbl_Order[Order Month Name])</f>
        <v>Jul</v>
      </c>
      <c r="H2331" t="str">
        <f>_xlfn.XLOOKUP(tbl_OrderProduct[[#This Row],[ProductID]],tbl_Product[ProductID],tbl_Product[ProductName])</f>
        <v>7 Chart Wonders</v>
      </c>
      <c r="I2331" t="str">
        <f>_xlfn.XLOOKUP(tbl_OrderProduct[[#This Row],[OrderID]],tbl_Order[OrderID],tbl_Order[CustomerID])</f>
        <v>CUST0045</v>
      </c>
    </row>
    <row r="2332" spans="1:9" x14ac:dyDescent="0.4">
      <c r="A2332" t="s">
        <v>1118</v>
      </c>
      <c r="B2332" t="s">
        <v>6</v>
      </c>
      <c r="C2332" t="str">
        <f>_xlfn.XLOOKUP(tbl_OrderProduct[[#This Row],[ProductID]],tbl_Product[ProductID],tbl_Product[Category])</f>
        <v>Adventure</v>
      </c>
      <c r="D2332">
        <v>1</v>
      </c>
      <c r="E2332" s="3">
        <f>_xlfn.XLOOKUP(tbl_OrderProduct[[#This Row],[ProductID]],tbl_Product[ProductID],tbl_Product[ListPrice])*tbl_OrderProduct[[#This Row],[Quantity]]</f>
        <v>17</v>
      </c>
      <c r="F2332">
        <f>_xlfn.XLOOKUP(tbl_OrderProduct[[#This Row],[OrderID]],tbl_Order[OrderID],tbl_Order[Order Year])</f>
        <v>2021</v>
      </c>
      <c r="G2332" t="str">
        <f>_xlfn.XLOOKUP(tbl_OrderProduct[[#This Row],[OrderID]],tbl_Order[OrderID],tbl_Order[Order Month Name])</f>
        <v>Jul</v>
      </c>
      <c r="H2332" t="str">
        <f>_xlfn.XLOOKUP(tbl_OrderProduct[[#This Row],[ProductID]],tbl_Product[ProductID],tbl_Product[ProductName])</f>
        <v>Pivot &amp; Paper</v>
      </c>
      <c r="I2332" t="str">
        <f>_xlfn.XLOOKUP(tbl_OrderProduct[[#This Row],[OrderID]],tbl_Order[OrderID],tbl_Order[CustomerID])</f>
        <v>CUST0045</v>
      </c>
    </row>
    <row r="2333" spans="1:9" x14ac:dyDescent="0.4">
      <c r="A2333" t="s">
        <v>1119</v>
      </c>
      <c r="B2333" t="s">
        <v>160</v>
      </c>
      <c r="C2333" t="str">
        <f>_xlfn.XLOOKUP(tbl_OrderProduct[[#This Row],[ProductID]],tbl_Product[ProductID],tbl_Product[Category])</f>
        <v>Co-op</v>
      </c>
      <c r="D2333">
        <v>1</v>
      </c>
      <c r="E2333" s="3">
        <f>_xlfn.XLOOKUP(tbl_OrderProduct[[#This Row],[ProductID]],tbl_Product[ProductID],tbl_Product[ListPrice])*tbl_OrderProduct[[#This Row],[Quantity]]</f>
        <v>38.49</v>
      </c>
      <c r="F2333">
        <f>_xlfn.XLOOKUP(tbl_OrderProduct[[#This Row],[OrderID]],tbl_Order[OrderID],tbl_Order[Order Year])</f>
        <v>2021</v>
      </c>
      <c r="G2333" t="str">
        <f>_xlfn.XLOOKUP(tbl_OrderProduct[[#This Row],[OrderID]],tbl_Order[OrderID],tbl_Order[Order Month Name])</f>
        <v>Jul</v>
      </c>
      <c r="H2333" t="str">
        <f>_xlfn.XLOOKUP(tbl_OrderProduct[[#This Row],[ProductID]],tbl_Product[ProductID],tbl_Product[ProductName])</f>
        <v>Forbidden Functions</v>
      </c>
      <c r="I2333" t="str">
        <f>_xlfn.XLOOKUP(tbl_OrderProduct[[#This Row],[OrderID]],tbl_Order[OrderID],tbl_Order[CustomerID])</f>
        <v>CUST1188</v>
      </c>
    </row>
    <row r="2334" spans="1:9" x14ac:dyDescent="0.4">
      <c r="A2334" t="s">
        <v>1120</v>
      </c>
      <c r="B2334" t="s">
        <v>151</v>
      </c>
      <c r="C2334" t="str">
        <f>_xlfn.XLOOKUP(tbl_OrderProduct[[#This Row],[ProductID]],tbl_Product[ProductID],tbl_Product[Category])</f>
        <v>Adventure</v>
      </c>
      <c r="D2334">
        <v>1</v>
      </c>
      <c r="E2334" s="3">
        <f>_xlfn.XLOOKUP(tbl_OrderProduct[[#This Row],[ProductID]],tbl_Product[ProductID],tbl_Product[ListPrice])*tbl_OrderProduct[[#This Row],[Quantity]]</f>
        <v>60.95</v>
      </c>
      <c r="F2334">
        <f>_xlfn.XLOOKUP(tbl_OrderProduct[[#This Row],[OrderID]],tbl_Order[OrderID],tbl_Order[Order Year])</f>
        <v>2021</v>
      </c>
      <c r="G2334" t="str">
        <f>_xlfn.XLOOKUP(tbl_OrderProduct[[#This Row],[OrderID]],tbl_Order[OrderID],tbl_Order[Order Month Name])</f>
        <v>Jul</v>
      </c>
      <c r="H2334" t="str">
        <f>_xlfn.XLOOKUP(tbl_OrderProduct[[#This Row],[ProductID]],tbl_Product[ProductID],tbl_Product[ProductName])</f>
        <v>Unmatched: Analyst's Edition</v>
      </c>
      <c r="I2334" t="str">
        <f>_xlfn.XLOOKUP(tbl_OrderProduct[[#This Row],[OrderID]],tbl_Order[OrderID],tbl_Order[CustomerID])</f>
        <v>CUST0207</v>
      </c>
    </row>
    <row r="2335" spans="1:9" x14ac:dyDescent="0.4">
      <c r="A2335" t="s">
        <v>1120</v>
      </c>
      <c r="B2335" t="s">
        <v>134</v>
      </c>
      <c r="C2335" t="str">
        <f>_xlfn.XLOOKUP(tbl_OrderProduct[[#This Row],[ProductID]],tbl_Product[ProductID],tbl_Product[Category])</f>
        <v>Co-op</v>
      </c>
      <c r="D2335">
        <v>1</v>
      </c>
      <c r="E2335" s="3">
        <f>_xlfn.XLOOKUP(tbl_OrderProduct[[#This Row],[ProductID]],tbl_Product[ProductID],tbl_Product[ListPrice])*tbl_OrderProduct[[#This Row],[Quantity]]</f>
        <v>33.5</v>
      </c>
      <c r="F2335">
        <f>_xlfn.XLOOKUP(tbl_OrderProduct[[#This Row],[OrderID]],tbl_Order[OrderID],tbl_Order[Order Year])</f>
        <v>2021</v>
      </c>
      <c r="G2335" t="str">
        <f>_xlfn.XLOOKUP(tbl_OrderProduct[[#This Row],[OrderID]],tbl_Order[OrderID],tbl_Order[Order Month Name])</f>
        <v>Jul</v>
      </c>
      <c r="H2335" t="str">
        <f>_xlfn.XLOOKUP(tbl_OrderProduct[[#This Row],[ProductID]],tbl_Product[ProductID],tbl_Product[ProductName])</f>
        <v>The Spill: Data Breach</v>
      </c>
      <c r="I2335" t="str">
        <f>_xlfn.XLOOKUP(tbl_OrderProduct[[#This Row],[OrderID]],tbl_Order[OrderID],tbl_Order[CustomerID])</f>
        <v>CUST0207</v>
      </c>
    </row>
    <row r="2336" spans="1:9" x14ac:dyDescent="0.4">
      <c r="A2336" t="s">
        <v>1121</v>
      </c>
      <c r="B2336" t="s">
        <v>163</v>
      </c>
      <c r="C2336" t="str">
        <f>_xlfn.XLOOKUP(tbl_OrderProduct[[#This Row],[ProductID]],tbl_Product[ProductID],tbl_Product[Category])</f>
        <v>Party</v>
      </c>
      <c r="D2336">
        <v>1</v>
      </c>
      <c r="E2336" s="3">
        <f>_xlfn.XLOOKUP(tbl_OrderProduct[[#This Row],[ProductID]],tbl_Product[ProductID],tbl_Product[ListPrice])*tbl_OrderProduct[[#This Row],[Quantity]]</f>
        <v>38</v>
      </c>
      <c r="F2336">
        <f>_xlfn.XLOOKUP(tbl_OrderProduct[[#This Row],[OrderID]],tbl_Order[OrderID],tbl_Order[Order Year])</f>
        <v>2021</v>
      </c>
      <c r="G2336" t="str">
        <f>_xlfn.XLOOKUP(tbl_OrderProduct[[#This Row],[OrderID]],tbl_Order[OrderID],tbl_Order[Order Month Name])</f>
        <v>Aug</v>
      </c>
      <c r="H2336" t="str">
        <f>_xlfn.XLOOKUP(tbl_OrderProduct[[#This Row],[ProductID]],tbl_Product[ProductID],tbl_Product[ProductName])</f>
        <v>Charts Against Humanity</v>
      </c>
      <c r="I2336" t="str">
        <f>_xlfn.XLOOKUP(tbl_OrderProduct[[#This Row],[OrderID]],tbl_Order[OrderID],tbl_Order[CustomerID])</f>
        <v>CUST0859</v>
      </c>
    </row>
    <row r="2337" spans="1:9" x14ac:dyDescent="0.4">
      <c r="A2337" t="s">
        <v>1121</v>
      </c>
      <c r="B2337" t="s">
        <v>158</v>
      </c>
      <c r="C2337" t="str">
        <f>_xlfn.XLOOKUP(tbl_OrderProduct[[#This Row],[ProductID]],tbl_Product[ProductID],tbl_Product[Category])</f>
        <v>Classic</v>
      </c>
      <c r="D2337">
        <v>2</v>
      </c>
      <c r="E2337" s="3">
        <f>_xlfn.XLOOKUP(tbl_OrderProduct[[#This Row],[ProductID]],tbl_Product[ProductID],tbl_Product[ListPrice])*tbl_OrderProduct[[#This Row],[Quantity]]</f>
        <v>90</v>
      </c>
      <c r="F2337">
        <f>_xlfn.XLOOKUP(tbl_OrderProduct[[#This Row],[OrderID]],tbl_Order[OrderID],tbl_Order[Order Year])</f>
        <v>2021</v>
      </c>
      <c r="G2337" t="str">
        <f>_xlfn.XLOOKUP(tbl_OrderProduct[[#This Row],[OrderID]],tbl_Order[OrderID],tbl_Order[Order Month Name])</f>
        <v>Aug</v>
      </c>
      <c r="H2337" t="str">
        <f>_xlfn.XLOOKUP(tbl_OrderProduct[[#This Row],[ProductID]],tbl_Product[ProductID],tbl_Product[ProductName])</f>
        <v>Carcassone: Financial Quarters</v>
      </c>
      <c r="I2337" t="str">
        <f>_xlfn.XLOOKUP(tbl_OrderProduct[[#This Row],[OrderID]],tbl_Order[OrderID],tbl_Order[CustomerID])</f>
        <v>CUST0859</v>
      </c>
    </row>
    <row r="2338" spans="1:9" x14ac:dyDescent="0.4">
      <c r="A2338" t="s">
        <v>1122</v>
      </c>
      <c r="B2338" t="s">
        <v>135</v>
      </c>
      <c r="C2338" t="str">
        <f>_xlfn.XLOOKUP(tbl_OrderProduct[[#This Row],[ProductID]],tbl_Product[ProductID],tbl_Product[Category])</f>
        <v>Classic</v>
      </c>
      <c r="D2338">
        <v>1</v>
      </c>
      <c r="E2338" s="3">
        <f>_xlfn.XLOOKUP(tbl_OrderProduct[[#This Row],[ProductID]],tbl_Product[ProductID],tbl_Product[ListPrice])*tbl_OrderProduct[[#This Row],[Quantity]]</f>
        <v>16.989999999999998</v>
      </c>
      <c r="F2338">
        <f>_xlfn.XLOOKUP(tbl_OrderProduct[[#This Row],[OrderID]],tbl_Order[OrderID],tbl_Order[Order Year])</f>
        <v>2021</v>
      </c>
      <c r="G2338" t="str">
        <f>_xlfn.XLOOKUP(tbl_OrderProduct[[#This Row],[OrderID]],tbl_Order[OrderID],tbl_Order[Order Month Name])</f>
        <v>Aug</v>
      </c>
      <c r="H2338" t="str">
        <f>_xlfn.XLOOKUP(tbl_OrderProduct[[#This Row],[ProductID]],tbl_Product[ProductID],tbl_Product[ProductName])</f>
        <v>Monopoly: Pivot Table Edition</v>
      </c>
      <c r="I2338" t="str">
        <f>_xlfn.XLOOKUP(tbl_OrderProduct[[#This Row],[OrderID]],tbl_Order[OrderID],tbl_Order[CustomerID])</f>
        <v>CUST0816</v>
      </c>
    </row>
    <row r="2339" spans="1:9" x14ac:dyDescent="0.4">
      <c r="A2339" t="s">
        <v>1122</v>
      </c>
      <c r="B2339" t="s">
        <v>133</v>
      </c>
      <c r="C2339" t="str">
        <f>_xlfn.XLOOKUP(tbl_OrderProduct[[#This Row],[ProductID]],tbl_Product[ProductID],tbl_Product[Category])</f>
        <v>Adventure</v>
      </c>
      <c r="D2339">
        <v>1</v>
      </c>
      <c r="E2339" s="3">
        <f>_xlfn.XLOOKUP(tbl_OrderProduct[[#This Row],[ProductID]],tbl_Product[ProductID],tbl_Product[ListPrice])*tbl_OrderProduct[[#This Row],[Quantity]]</f>
        <v>23.95</v>
      </c>
      <c r="F2339">
        <f>_xlfn.XLOOKUP(tbl_OrderProduct[[#This Row],[OrderID]],tbl_Order[OrderID],tbl_Order[Order Year])</f>
        <v>2021</v>
      </c>
      <c r="G2339" t="str">
        <f>_xlfn.XLOOKUP(tbl_OrderProduct[[#This Row],[OrderID]],tbl_Order[OrderID],tbl_Order[Order Month Name])</f>
        <v>Aug</v>
      </c>
      <c r="H2339" t="str">
        <f>_xlfn.XLOOKUP(tbl_OrderProduct[[#This Row],[ProductID]],tbl_Product[ProductID],tbl_Product[ProductName])</f>
        <v>DataCraft: Fields &amp; Measures</v>
      </c>
      <c r="I2339" t="str">
        <f>_xlfn.XLOOKUP(tbl_OrderProduct[[#This Row],[OrderID]],tbl_Order[OrderID],tbl_Order[CustomerID])</f>
        <v>CUST0816</v>
      </c>
    </row>
    <row r="2340" spans="1:9" x14ac:dyDescent="0.4">
      <c r="A2340" t="s">
        <v>1123</v>
      </c>
      <c r="B2340" t="s">
        <v>165</v>
      </c>
      <c r="C2340" t="str">
        <f>_xlfn.XLOOKUP(tbl_OrderProduct[[#This Row],[ProductID]],tbl_Product[ProductID],tbl_Product[Category])</f>
        <v>Party</v>
      </c>
      <c r="D2340">
        <v>1</v>
      </c>
      <c r="E2340" s="3">
        <f>_xlfn.XLOOKUP(tbl_OrderProduct[[#This Row],[ProductID]],tbl_Product[ProductID],tbl_Product[ListPrice])*tbl_OrderProduct[[#This Row],[Quantity]]</f>
        <v>26.49</v>
      </c>
      <c r="F2340">
        <f>_xlfn.XLOOKUP(tbl_OrderProduct[[#This Row],[OrderID]],tbl_Order[OrderID],tbl_Order[Order Year])</f>
        <v>2021</v>
      </c>
      <c r="G2340" t="str">
        <f>_xlfn.XLOOKUP(tbl_OrderProduct[[#This Row],[OrderID]],tbl_Order[OrderID],tbl_Order[Order Month Name])</f>
        <v>Aug</v>
      </c>
      <c r="H2340" t="str">
        <f>_xlfn.XLOOKUP(tbl_OrderProduct[[#This Row],[ProductID]],tbl_Product[ProductID],tbl_Product[ProductName])</f>
        <v>Dashboard Wavelength</v>
      </c>
      <c r="I2340" t="str">
        <f>_xlfn.XLOOKUP(tbl_OrderProduct[[#This Row],[OrderID]],tbl_Order[OrderID],tbl_Order[CustomerID])</f>
        <v>CUST0570</v>
      </c>
    </row>
    <row r="2341" spans="1:9" x14ac:dyDescent="0.4">
      <c r="A2341" t="s">
        <v>1124</v>
      </c>
      <c r="B2341" t="s">
        <v>138</v>
      </c>
      <c r="C2341" t="str">
        <f>_xlfn.XLOOKUP(tbl_OrderProduct[[#This Row],[ProductID]],tbl_Product[ProductID],tbl_Product[Category])</f>
        <v>Classic</v>
      </c>
      <c r="D2341">
        <v>2</v>
      </c>
      <c r="E2341" s="3">
        <f>_xlfn.XLOOKUP(tbl_OrderProduct[[#This Row],[ProductID]],tbl_Product[ProductID],tbl_Product[ListPrice])*tbl_OrderProduct[[#This Row],[Quantity]]</f>
        <v>124</v>
      </c>
      <c r="F2341">
        <f>_xlfn.XLOOKUP(tbl_OrderProduct[[#This Row],[OrderID]],tbl_Order[OrderID],tbl_Order[Order Year])</f>
        <v>2021</v>
      </c>
      <c r="G2341" t="str">
        <f>_xlfn.XLOOKUP(tbl_OrderProduct[[#This Row],[OrderID]],tbl_Order[OrderID],tbl_Order[Order Month Name])</f>
        <v>Aug</v>
      </c>
      <c r="H2341" t="str">
        <f>_xlfn.XLOOKUP(tbl_OrderProduct[[#This Row],[ProductID]],tbl_Product[ProductID],tbl_Product[ProductName])</f>
        <v>YahtSheets</v>
      </c>
      <c r="I2341" t="str">
        <f>_xlfn.XLOOKUP(tbl_OrderProduct[[#This Row],[OrderID]],tbl_Order[OrderID],tbl_Order[CustomerID])</f>
        <v>CUST0368</v>
      </c>
    </row>
    <row r="2342" spans="1:9" x14ac:dyDescent="0.4">
      <c r="A2342" t="s">
        <v>1124</v>
      </c>
      <c r="B2342" t="s">
        <v>161</v>
      </c>
      <c r="C2342" t="str">
        <f>_xlfn.XLOOKUP(tbl_OrderProduct[[#This Row],[ProductID]],tbl_Product[ProductID],tbl_Product[Category])</f>
        <v>Strategy</v>
      </c>
      <c r="D2342">
        <v>1</v>
      </c>
      <c r="E2342" s="3">
        <f>_xlfn.XLOOKUP(tbl_OrderProduct[[#This Row],[ProductID]],tbl_Product[ProductID],tbl_Product[ListPrice])*tbl_OrderProduct[[#This Row],[Quantity]]</f>
        <v>55.95</v>
      </c>
      <c r="F2342">
        <f>_xlfn.XLOOKUP(tbl_OrderProduct[[#This Row],[OrderID]],tbl_Order[OrderID],tbl_Order[Order Year])</f>
        <v>2021</v>
      </c>
      <c r="G2342" t="str">
        <f>_xlfn.XLOOKUP(tbl_OrderProduct[[#This Row],[OrderID]],tbl_Order[OrderID],tbl_Order[Order Month Name])</f>
        <v>Aug</v>
      </c>
      <c r="H2342" t="str">
        <f>_xlfn.XLOOKUP(tbl_OrderProduct[[#This Row],[ProductID]],tbl_Product[ProductID],tbl_Product[ProductName])</f>
        <v>The Quacks of Quarterburg</v>
      </c>
      <c r="I2342" t="str">
        <f>_xlfn.XLOOKUP(tbl_OrderProduct[[#This Row],[OrderID]],tbl_Order[OrderID],tbl_Order[CustomerID])</f>
        <v>CUST0368</v>
      </c>
    </row>
    <row r="2343" spans="1:9" x14ac:dyDescent="0.4">
      <c r="A2343" t="s">
        <v>1124</v>
      </c>
      <c r="B2343" t="s">
        <v>155</v>
      </c>
      <c r="C2343" t="str">
        <f>_xlfn.XLOOKUP(tbl_OrderProduct[[#This Row],[ProductID]],tbl_Product[ProductID],tbl_Product[Category])</f>
        <v>Strategy</v>
      </c>
      <c r="D2343">
        <v>2</v>
      </c>
      <c r="E2343" s="3">
        <f>_xlfn.XLOOKUP(tbl_OrderProduct[[#This Row],[ProductID]],tbl_Product[ProductID],tbl_Product[ListPrice])*tbl_OrderProduct[[#This Row],[Quantity]]</f>
        <v>54</v>
      </c>
      <c r="F2343">
        <f>_xlfn.XLOOKUP(tbl_OrderProduct[[#This Row],[OrderID]],tbl_Order[OrderID],tbl_Order[Order Year])</f>
        <v>2021</v>
      </c>
      <c r="G2343" t="str">
        <f>_xlfn.XLOOKUP(tbl_OrderProduct[[#This Row],[OrderID]],tbl_Order[OrderID],tbl_Order[Order Month Name])</f>
        <v>Aug</v>
      </c>
      <c r="H2343" t="str">
        <f>_xlfn.XLOOKUP(tbl_OrderProduct[[#This Row],[ProductID]],tbl_Product[ProductID],tbl_Product[ProductName])</f>
        <v>Depreciation Trail</v>
      </c>
      <c r="I2343" t="str">
        <f>_xlfn.XLOOKUP(tbl_OrderProduct[[#This Row],[OrderID]],tbl_Order[OrderID],tbl_Order[CustomerID])</f>
        <v>CUST0368</v>
      </c>
    </row>
    <row r="2344" spans="1:9" x14ac:dyDescent="0.4">
      <c r="A2344" t="s">
        <v>1124</v>
      </c>
      <c r="B2344" t="s">
        <v>2</v>
      </c>
      <c r="C2344" t="str">
        <f>_xlfn.XLOOKUP(tbl_OrderProduct[[#This Row],[ProductID]],tbl_Product[ProductID],tbl_Product[Category])</f>
        <v>Strategy</v>
      </c>
      <c r="D2344">
        <v>2</v>
      </c>
      <c r="E2344" s="3">
        <f>_xlfn.XLOOKUP(tbl_OrderProduct[[#This Row],[ProductID]],tbl_Product[ProductID],tbl_Product[ListPrice])*tbl_OrderProduct[[#This Row],[Quantity]]</f>
        <v>25.9</v>
      </c>
      <c r="F2344">
        <f>_xlfn.XLOOKUP(tbl_OrderProduct[[#This Row],[OrderID]],tbl_Order[OrderID],tbl_Order[Order Year])</f>
        <v>2021</v>
      </c>
      <c r="G2344" t="str">
        <f>_xlfn.XLOOKUP(tbl_OrderProduct[[#This Row],[OrderID]],tbl_Order[OrderID],tbl_Order[Order Month Name])</f>
        <v>Aug</v>
      </c>
      <c r="H2344" t="str">
        <f>_xlfn.XLOOKUP(tbl_OrderProduct[[#This Row],[ProductID]],tbl_Product[ProductID],tbl_Product[ProductName])</f>
        <v>DAX Machina</v>
      </c>
      <c r="I2344" t="str">
        <f>_xlfn.XLOOKUP(tbl_OrderProduct[[#This Row],[OrderID]],tbl_Order[OrderID],tbl_Order[CustomerID])</f>
        <v>CUST0368</v>
      </c>
    </row>
    <row r="2345" spans="1:9" x14ac:dyDescent="0.4">
      <c r="A2345" t="s">
        <v>1125</v>
      </c>
      <c r="B2345" t="s">
        <v>6</v>
      </c>
      <c r="C2345" t="str">
        <f>_xlfn.XLOOKUP(tbl_OrderProduct[[#This Row],[ProductID]],tbl_Product[ProductID],tbl_Product[Category])</f>
        <v>Adventure</v>
      </c>
      <c r="D2345">
        <v>1</v>
      </c>
      <c r="E2345" s="3">
        <f>_xlfn.XLOOKUP(tbl_OrderProduct[[#This Row],[ProductID]],tbl_Product[ProductID],tbl_Product[ListPrice])*tbl_OrderProduct[[#This Row],[Quantity]]</f>
        <v>17</v>
      </c>
      <c r="F2345">
        <f>_xlfn.XLOOKUP(tbl_OrderProduct[[#This Row],[OrderID]],tbl_Order[OrderID],tbl_Order[Order Year])</f>
        <v>2021</v>
      </c>
      <c r="G2345" t="str">
        <f>_xlfn.XLOOKUP(tbl_OrderProduct[[#This Row],[OrderID]],tbl_Order[OrderID],tbl_Order[Order Month Name])</f>
        <v>Aug</v>
      </c>
      <c r="H2345" t="str">
        <f>_xlfn.XLOOKUP(tbl_OrderProduct[[#This Row],[ProductID]],tbl_Product[ProductID],tbl_Product[ProductName])</f>
        <v>Pivot &amp; Paper</v>
      </c>
      <c r="I2345" t="str">
        <f>_xlfn.XLOOKUP(tbl_OrderProduct[[#This Row],[OrderID]],tbl_Order[OrderID],tbl_Order[CustomerID])</f>
        <v>CUST1215</v>
      </c>
    </row>
    <row r="2346" spans="1:9" x14ac:dyDescent="0.4">
      <c r="A2346" t="s">
        <v>1125</v>
      </c>
      <c r="B2346" t="s">
        <v>139</v>
      </c>
      <c r="C2346" t="str">
        <f>_xlfn.XLOOKUP(tbl_OrderProduct[[#This Row],[ProductID]],tbl_Product[ProductID],tbl_Product[Category])</f>
        <v>Strategy</v>
      </c>
      <c r="D2346">
        <v>2</v>
      </c>
      <c r="E2346" s="3">
        <f>_xlfn.XLOOKUP(tbl_OrderProduct[[#This Row],[ProductID]],tbl_Product[ProductID],tbl_Product[ListPrice])*tbl_OrderProduct[[#This Row],[Quantity]]</f>
        <v>109.98</v>
      </c>
      <c r="F2346">
        <f>_xlfn.XLOOKUP(tbl_OrderProduct[[#This Row],[OrderID]],tbl_Order[OrderID],tbl_Order[Order Year])</f>
        <v>2021</v>
      </c>
      <c r="G2346" t="str">
        <f>_xlfn.XLOOKUP(tbl_OrderProduct[[#This Row],[OrderID]],tbl_Order[OrderID],tbl_Order[Order Month Name])</f>
        <v>Aug</v>
      </c>
      <c r="H2346" t="str">
        <f>_xlfn.XLOOKUP(tbl_OrderProduct[[#This Row],[ProductID]],tbl_Product[ProductID],tbl_Product[ProductName])</f>
        <v>Azul: Pie Chart Edition</v>
      </c>
      <c r="I2346" t="str">
        <f>_xlfn.XLOOKUP(tbl_OrderProduct[[#This Row],[OrderID]],tbl_Order[OrderID],tbl_Order[CustomerID])</f>
        <v>CUST1215</v>
      </c>
    </row>
    <row r="2347" spans="1:9" x14ac:dyDescent="0.4">
      <c r="A2347" t="s">
        <v>1126</v>
      </c>
      <c r="B2347" t="s">
        <v>137</v>
      </c>
      <c r="C2347" t="str">
        <f>_xlfn.XLOOKUP(tbl_OrderProduct[[#This Row],[ProductID]],tbl_Product[ProductID],tbl_Product[Category])</f>
        <v>Classic</v>
      </c>
      <c r="D2347">
        <v>3</v>
      </c>
      <c r="E2347" s="3">
        <f>_xlfn.XLOOKUP(tbl_OrderProduct[[#This Row],[ProductID]],tbl_Product[ProductID],tbl_Product[ListPrice])*tbl_OrderProduct[[#This Row],[Quantity]]</f>
        <v>212.96999999999997</v>
      </c>
      <c r="F2347">
        <f>_xlfn.XLOOKUP(tbl_OrderProduct[[#This Row],[OrderID]],tbl_Order[OrderID],tbl_Order[Order Year])</f>
        <v>2021</v>
      </c>
      <c r="G2347" t="str">
        <f>_xlfn.XLOOKUP(tbl_OrderProduct[[#This Row],[OrderID]],tbl_Order[OrderID],tbl_Order[Order Month Name])</f>
        <v>Aug</v>
      </c>
      <c r="H2347" t="str">
        <f>_xlfn.XLOOKUP(tbl_OrderProduct[[#This Row],[ProductID]],tbl_Product[ProductID],tbl_Product[ProductName])</f>
        <v>Ticket to Ride: Financial Express</v>
      </c>
      <c r="I2347" t="str">
        <f>_xlfn.XLOOKUP(tbl_OrderProduct[[#This Row],[OrderID]],tbl_Order[OrderID],tbl_Order[CustomerID])</f>
        <v>CUST0686</v>
      </c>
    </row>
    <row r="2348" spans="1:9" x14ac:dyDescent="0.4">
      <c r="A2348" t="s">
        <v>1126</v>
      </c>
      <c r="B2348" t="s">
        <v>144</v>
      </c>
      <c r="C2348" t="str">
        <f>_xlfn.XLOOKUP(tbl_OrderProduct[[#This Row],[ProductID]],tbl_Product[ProductID],tbl_Product[Category])</f>
        <v>Strategy</v>
      </c>
      <c r="D2348">
        <v>1</v>
      </c>
      <c r="E2348" s="3">
        <f>_xlfn.XLOOKUP(tbl_OrderProduct[[#This Row],[ProductID]],tbl_Product[ProductID],tbl_Product[ListPrice])*tbl_OrderProduct[[#This Row],[Quantity]]</f>
        <v>64.95</v>
      </c>
      <c r="F2348">
        <f>_xlfn.XLOOKUP(tbl_OrderProduct[[#This Row],[OrderID]],tbl_Order[OrderID],tbl_Order[Order Year])</f>
        <v>2021</v>
      </c>
      <c r="G2348" t="str">
        <f>_xlfn.XLOOKUP(tbl_OrderProduct[[#This Row],[OrderID]],tbl_Order[OrderID],tbl_Order[Order Month Name])</f>
        <v>Aug</v>
      </c>
      <c r="H2348" t="str">
        <f>_xlfn.XLOOKUP(tbl_OrderProduct[[#This Row],[ProductID]],tbl_Product[ProductID],tbl_Product[ProductName])</f>
        <v>Between Two Spreadsheets</v>
      </c>
      <c r="I2348" t="str">
        <f>_xlfn.XLOOKUP(tbl_OrderProduct[[#This Row],[OrderID]],tbl_Order[OrderID],tbl_Order[CustomerID])</f>
        <v>CUST0686</v>
      </c>
    </row>
    <row r="2349" spans="1:9" x14ac:dyDescent="0.4">
      <c r="A2349" t="s">
        <v>1127</v>
      </c>
      <c r="B2349" t="s">
        <v>148</v>
      </c>
      <c r="C2349" t="str">
        <f>_xlfn.XLOOKUP(tbl_OrderProduct[[#This Row],[ProductID]],tbl_Product[ProductID],tbl_Product[Category])</f>
        <v>Strategy</v>
      </c>
      <c r="D2349">
        <v>1</v>
      </c>
      <c r="E2349" s="3">
        <f>_xlfn.XLOOKUP(tbl_OrderProduct[[#This Row],[ProductID]],tbl_Product[ProductID],tbl_Product[ListPrice])*tbl_OrderProduct[[#This Row],[Quantity]]</f>
        <v>20.49</v>
      </c>
      <c r="F2349">
        <f>_xlfn.XLOOKUP(tbl_OrderProduct[[#This Row],[OrderID]],tbl_Order[OrderID],tbl_Order[Order Year])</f>
        <v>2021</v>
      </c>
      <c r="G2349" t="str">
        <f>_xlfn.XLOOKUP(tbl_OrderProduct[[#This Row],[OrderID]],tbl_Order[OrderID],tbl_Order[Order Month Name])</f>
        <v>Aug</v>
      </c>
      <c r="H2349" t="str">
        <f>_xlfn.XLOOKUP(tbl_OrderProduct[[#This Row],[ProductID]],tbl_Product[ProductID],tbl_Product[ProductName])</f>
        <v>Cashflow Cascadia</v>
      </c>
      <c r="I2349" t="str">
        <f>_xlfn.XLOOKUP(tbl_OrderProduct[[#This Row],[OrderID]],tbl_Order[OrderID],tbl_Order[CustomerID])</f>
        <v>CUST1185</v>
      </c>
    </row>
    <row r="2350" spans="1:9" x14ac:dyDescent="0.4">
      <c r="A2350" t="s">
        <v>1127</v>
      </c>
      <c r="B2350" t="s">
        <v>7</v>
      </c>
      <c r="C2350" t="str">
        <f>_xlfn.XLOOKUP(tbl_OrderProduct[[#This Row],[ProductID]],tbl_Product[ProductID],tbl_Product[Category])</f>
        <v>Strategy</v>
      </c>
      <c r="D2350">
        <v>1</v>
      </c>
      <c r="E2350" s="3">
        <f>_xlfn.XLOOKUP(tbl_OrderProduct[[#This Row],[ProductID]],tbl_Product[ProductID],tbl_Product[ListPrice])*tbl_OrderProduct[[#This Row],[Quantity]]</f>
        <v>53</v>
      </c>
      <c r="F2350">
        <f>_xlfn.XLOOKUP(tbl_OrderProduct[[#This Row],[OrderID]],tbl_Order[OrderID],tbl_Order[Order Year])</f>
        <v>2021</v>
      </c>
      <c r="G2350" t="str">
        <f>_xlfn.XLOOKUP(tbl_OrderProduct[[#This Row],[OrderID]],tbl_Order[OrderID],tbl_Order[Order Month Name])</f>
        <v>Aug</v>
      </c>
      <c r="H2350" t="str">
        <f>_xlfn.XLOOKUP(tbl_OrderProduct[[#This Row],[ProductID]],tbl_Product[ProductID],tbl_Product[ProductName])</f>
        <v>Evercell</v>
      </c>
      <c r="I2350" t="str">
        <f>_xlfn.XLOOKUP(tbl_OrderProduct[[#This Row],[OrderID]],tbl_Order[OrderID],tbl_Order[CustomerID])</f>
        <v>CUST1185</v>
      </c>
    </row>
    <row r="2351" spans="1:9" x14ac:dyDescent="0.4">
      <c r="A2351" t="s">
        <v>1128</v>
      </c>
      <c r="B2351" t="s">
        <v>138</v>
      </c>
      <c r="C2351" t="str">
        <f>_xlfn.XLOOKUP(tbl_OrderProduct[[#This Row],[ProductID]],tbl_Product[ProductID],tbl_Product[Category])</f>
        <v>Classic</v>
      </c>
      <c r="D2351">
        <v>1</v>
      </c>
      <c r="E2351" s="3">
        <f>_xlfn.XLOOKUP(tbl_OrderProduct[[#This Row],[ProductID]],tbl_Product[ProductID],tbl_Product[ListPrice])*tbl_OrderProduct[[#This Row],[Quantity]]</f>
        <v>62</v>
      </c>
      <c r="F2351">
        <f>_xlfn.XLOOKUP(tbl_OrderProduct[[#This Row],[OrderID]],tbl_Order[OrderID],tbl_Order[Order Year])</f>
        <v>2021</v>
      </c>
      <c r="G2351" t="str">
        <f>_xlfn.XLOOKUP(tbl_OrderProduct[[#This Row],[OrderID]],tbl_Order[OrderID],tbl_Order[Order Month Name])</f>
        <v>Aug</v>
      </c>
      <c r="H2351" t="str">
        <f>_xlfn.XLOOKUP(tbl_OrderProduct[[#This Row],[ProductID]],tbl_Product[ProductID],tbl_Product[ProductName])</f>
        <v>YahtSheets</v>
      </c>
      <c r="I2351" t="str">
        <f>_xlfn.XLOOKUP(tbl_OrderProduct[[#This Row],[OrderID]],tbl_Order[OrderID],tbl_Order[CustomerID])</f>
        <v>CUST0281</v>
      </c>
    </row>
    <row r="2352" spans="1:9" x14ac:dyDescent="0.4">
      <c r="A2352" t="s">
        <v>1128</v>
      </c>
      <c r="B2352" t="s">
        <v>131</v>
      </c>
      <c r="C2352" t="str">
        <f>_xlfn.XLOOKUP(tbl_OrderProduct[[#This Row],[ProductID]],tbl_Product[ProductID],tbl_Product[Category])</f>
        <v>Strategy</v>
      </c>
      <c r="D2352">
        <v>2</v>
      </c>
      <c r="E2352" s="3">
        <f>_xlfn.XLOOKUP(tbl_OrderProduct[[#This Row],[ProductID]],tbl_Product[ProductID],tbl_Product[ListPrice])*tbl_OrderProduct[[#This Row],[Quantity]]</f>
        <v>98</v>
      </c>
      <c r="F2352">
        <f>_xlfn.XLOOKUP(tbl_OrderProduct[[#This Row],[OrderID]],tbl_Order[OrderID],tbl_Order[Order Year])</f>
        <v>2021</v>
      </c>
      <c r="G2352" t="str">
        <f>_xlfn.XLOOKUP(tbl_OrderProduct[[#This Row],[OrderID]],tbl_Order[OrderID],tbl_Order[Order Month Name])</f>
        <v>Aug</v>
      </c>
      <c r="H2352" t="str">
        <f>_xlfn.XLOOKUP(tbl_OrderProduct[[#This Row],[ProductID]],tbl_Product[ProductID],tbl_Product[ProductName])</f>
        <v>7 Chart Wonders</v>
      </c>
      <c r="I2352" t="str">
        <f>_xlfn.XLOOKUP(tbl_OrderProduct[[#This Row],[OrderID]],tbl_Order[OrderID],tbl_Order[CustomerID])</f>
        <v>CUST0281</v>
      </c>
    </row>
    <row r="2353" spans="1:9" x14ac:dyDescent="0.4">
      <c r="A2353" t="s">
        <v>1128</v>
      </c>
      <c r="B2353" t="s">
        <v>134</v>
      </c>
      <c r="C2353" t="str">
        <f>_xlfn.XLOOKUP(tbl_OrderProduct[[#This Row],[ProductID]],tbl_Product[ProductID],tbl_Product[Category])</f>
        <v>Co-op</v>
      </c>
      <c r="D2353">
        <v>1</v>
      </c>
      <c r="E2353" s="3">
        <f>_xlfn.XLOOKUP(tbl_OrderProduct[[#This Row],[ProductID]],tbl_Product[ProductID],tbl_Product[ListPrice])*tbl_OrderProduct[[#This Row],[Quantity]]</f>
        <v>33.5</v>
      </c>
      <c r="F2353">
        <f>_xlfn.XLOOKUP(tbl_OrderProduct[[#This Row],[OrderID]],tbl_Order[OrderID],tbl_Order[Order Year])</f>
        <v>2021</v>
      </c>
      <c r="G2353" t="str">
        <f>_xlfn.XLOOKUP(tbl_OrderProduct[[#This Row],[OrderID]],tbl_Order[OrderID],tbl_Order[Order Month Name])</f>
        <v>Aug</v>
      </c>
      <c r="H2353" t="str">
        <f>_xlfn.XLOOKUP(tbl_OrderProduct[[#This Row],[ProductID]],tbl_Product[ProductID],tbl_Product[ProductName])</f>
        <v>The Spill: Data Breach</v>
      </c>
      <c r="I2353" t="str">
        <f>_xlfn.XLOOKUP(tbl_OrderProduct[[#This Row],[OrderID]],tbl_Order[OrderID],tbl_Order[CustomerID])</f>
        <v>CUST0281</v>
      </c>
    </row>
    <row r="2354" spans="1:9" x14ac:dyDescent="0.4">
      <c r="A2354" t="s">
        <v>1129</v>
      </c>
      <c r="B2354" t="s">
        <v>9</v>
      </c>
      <c r="C2354" t="str">
        <f>_xlfn.XLOOKUP(tbl_OrderProduct[[#This Row],[ProductID]],tbl_Product[ProductID],tbl_Product[Category])</f>
        <v>Strategy</v>
      </c>
      <c r="D2354">
        <v>1</v>
      </c>
      <c r="E2354" s="3">
        <f>_xlfn.XLOOKUP(tbl_OrderProduct[[#This Row],[ProductID]],tbl_Product[ProductID],tbl_Product[ListPrice])*tbl_OrderProduct[[#This Row],[Quantity]]</f>
        <v>73.95</v>
      </c>
      <c r="F2354">
        <f>_xlfn.XLOOKUP(tbl_OrderProduct[[#This Row],[OrderID]],tbl_Order[OrderID],tbl_Order[Order Year])</f>
        <v>2021</v>
      </c>
      <c r="G2354" t="str">
        <f>_xlfn.XLOOKUP(tbl_OrderProduct[[#This Row],[OrderID]],tbl_Order[OrderID],tbl_Order[Order Month Name])</f>
        <v>Aug</v>
      </c>
      <c r="H2354" t="str">
        <f>_xlfn.XLOOKUP(tbl_OrderProduct[[#This Row],[ProductID]],tbl_Product[ProductID],tbl_Product[ProductName])</f>
        <v>Tiny Epic Formulas</v>
      </c>
      <c r="I2354" t="str">
        <f>_xlfn.XLOOKUP(tbl_OrderProduct[[#This Row],[OrderID]],tbl_Order[OrderID],tbl_Order[CustomerID])</f>
        <v>CUST0050</v>
      </c>
    </row>
    <row r="2355" spans="1:9" x14ac:dyDescent="0.4">
      <c r="A2355" t="s">
        <v>1130</v>
      </c>
      <c r="B2355" t="s">
        <v>161</v>
      </c>
      <c r="C2355" t="str">
        <f>_xlfn.XLOOKUP(tbl_OrderProduct[[#This Row],[ProductID]],tbl_Product[ProductID],tbl_Product[Category])</f>
        <v>Strategy</v>
      </c>
      <c r="D2355">
        <v>2</v>
      </c>
      <c r="E2355" s="3">
        <f>_xlfn.XLOOKUP(tbl_OrderProduct[[#This Row],[ProductID]],tbl_Product[ProductID],tbl_Product[ListPrice])*tbl_OrderProduct[[#This Row],[Quantity]]</f>
        <v>111.9</v>
      </c>
      <c r="F2355">
        <f>_xlfn.XLOOKUP(tbl_OrderProduct[[#This Row],[OrderID]],tbl_Order[OrderID],tbl_Order[Order Year])</f>
        <v>2021</v>
      </c>
      <c r="G2355" t="str">
        <f>_xlfn.XLOOKUP(tbl_OrderProduct[[#This Row],[OrderID]],tbl_Order[OrderID],tbl_Order[Order Month Name])</f>
        <v>Aug</v>
      </c>
      <c r="H2355" t="str">
        <f>_xlfn.XLOOKUP(tbl_OrderProduct[[#This Row],[ProductID]],tbl_Product[ProductID],tbl_Product[ProductName])</f>
        <v>The Quacks of Quarterburg</v>
      </c>
      <c r="I2355" t="str">
        <f>_xlfn.XLOOKUP(tbl_OrderProduct[[#This Row],[OrderID]],tbl_Order[OrderID],tbl_Order[CustomerID])</f>
        <v>CUST1191</v>
      </c>
    </row>
    <row r="2356" spans="1:9" x14ac:dyDescent="0.4">
      <c r="A2356" t="s">
        <v>1130</v>
      </c>
      <c r="B2356" t="s">
        <v>8</v>
      </c>
      <c r="C2356" t="str">
        <f>_xlfn.XLOOKUP(tbl_OrderProduct[[#This Row],[ProductID]],tbl_Product[ProductID],tbl_Product[Category])</f>
        <v>Adventure</v>
      </c>
      <c r="D2356">
        <v>1</v>
      </c>
      <c r="E2356" s="3">
        <f>_xlfn.XLOOKUP(tbl_OrderProduct[[#This Row],[ProductID]],tbl_Product[ProductID],tbl_Product[ListPrice])*tbl_OrderProduct[[#This Row],[Quantity]]</f>
        <v>54.5</v>
      </c>
      <c r="F2356">
        <f>_xlfn.XLOOKUP(tbl_OrderProduct[[#This Row],[OrderID]],tbl_Order[OrderID],tbl_Order[Order Year])</f>
        <v>2021</v>
      </c>
      <c r="G2356" t="str">
        <f>_xlfn.XLOOKUP(tbl_OrderProduct[[#This Row],[OrderID]],tbl_Order[OrderID],tbl_Order[Order Month Name])</f>
        <v>Aug</v>
      </c>
      <c r="H2356" t="str">
        <f>_xlfn.XLOOKUP(tbl_OrderProduct[[#This Row],[ProductID]],tbl_Product[ProductID],tbl_Product[ProductName])</f>
        <v>Spreadsheets &amp; Sidequests</v>
      </c>
      <c r="I2356" t="str">
        <f>_xlfn.XLOOKUP(tbl_OrderProduct[[#This Row],[OrderID]],tbl_Order[OrderID],tbl_Order[CustomerID])</f>
        <v>CUST1191</v>
      </c>
    </row>
    <row r="2357" spans="1:9" x14ac:dyDescent="0.4">
      <c r="A2357" t="s">
        <v>1131</v>
      </c>
      <c r="B2357" t="s">
        <v>133</v>
      </c>
      <c r="C2357" t="str">
        <f>_xlfn.XLOOKUP(tbl_OrderProduct[[#This Row],[ProductID]],tbl_Product[ProductID],tbl_Product[Category])</f>
        <v>Adventure</v>
      </c>
      <c r="D2357">
        <v>1</v>
      </c>
      <c r="E2357" s="3">
        <f>_xlfn.XLOOKUP(tbl_OrderProduct[[#This Row],[ProductID]],tbl_Product[ProductID],tbl_Product[ListPrice])*tbl_OrderProduct[[#This Row],[Quantity]]</f>
        <v>23.95</v>
      </c>
      <c r="F2357">
        <f>_xlfn.XLOOKUP(tbl_OrderProduct[[#This Row],[OrderID]],tbl_Order[OrderID],tbl_Order[Order Year])</f>
        <v>2021</v>
      </c>
      <c r="G2357" t="str">
        <f>_xlfn.XLOOKUP(tbl_OrderProduct[[#This Row],[OrderID]],tbl_Order[OrderID],tbl_Order[Order Month Name])</f>
        <v>Aug</v>
      </c>
      <c r="H2357" t="str">
        <f>_xlfn.XLOOKUP(tbl_OrderProduct[[#This Row],[ProductID]],tbl_Product[ProductID],tbl_Product[ProductName])</f>
        <v>DataCraft: Fields &amp; Measures</v>
      </c>
      <c r="I2357" t="str">
        <f>_xlfn.XLOOKUP(tbl_OrderProduct[[#This Row],[OrderID]],tbl_Order[OrderID],tbl_Order[CustomerID])</f>
        <v>CUST0978</v>
      </c>
    </row>
    <row r="2358" spans="1:9" x14ac:dyDescent="0.4">
      <c r="A2358" t="s">
        <v>1132</v>
      </c>
      <c r="B2358" t="s">
        <v>158</v>
      </c>
      <c r="C2358" t="str">
        <f>_xlfn.XLOOKUP(tbl_OrderProduct[[#This Row],[ProductID]],tbl_Product[ProductID],tbl_Product[Category])</f>
        <v>Classic</v>
      </c>
      <c r="D2358">
        <v>2</v>
      </c>
      <c r="E2358" s="3">
        <f>_xlfn.XLOOKUP(tbl_OrderProduct[[#This Row],[ProductID]],tbl_Product[ProductID],tbl_Product[ListPrice])*tbl_OrderProduct[[#This Row],[Quantity]]</f>
        <v>90</v>
      </c>
      <c r="F2358">
        <f>_xlfn.XLOOKUP(tbl_OrderProduct[[#This Row],[OrderID]],tbl_Order[OrderID],tbl_Order[Order Year])</f>
        <v>2021</v>
      </c>
      <c r="G2358" t="str">
        <f>_xlfn.XLOOKUP(tbl_OrderProduct[[#This Row],[OrderID]],tbl_Order[OrderID],tbl_Order[Order Month Name])</f>
        <v>Aug</v>
      </c>
      <c r="H2358" t="str">
        <f>_xlfn.XLOOKUP(tbl_OrderProduct[[#This Row],[ProductID]],tbl_Product[ProductID],tbl_Product[ProductName])</f>
        <v>Carcassone: Financial Quarters</v>
      </c>
      <c r="I2358" t="str">
        <f>_xlfn.XLOOKUP(tbl_OrderProduct[[#This Row],[OrderID]],tbl_Order[OrderID],tbl_Order[CustomerID])</f>
        <v>CUST0502</v>
      </c>
    </row>
    <row r="2359" spans="1:9" x14ac:dyDescent="0.4">
      <c r="A2359" t="s">
        <v>1132</v>
      </c>
      <c r="B2359" t="s">
        <v>10</v>
      </c>
      <c r="C2359" t="str">
        <f>_xlfn.XLOOKUP(tbl_OrderProduct[[#This Row],[ProductID]],tbl_Product[ProductID],tbl_Product[Category])</f>
        <v>Party</v>
      </c>
      <c r="D2359">
        <v>2</v>
      </c>
      <c r="E2359" s="3">
        <f>_xlfn.XLOOKUP(tbl_OrderProduct[[#This Row],[ProductID]],tbl_Product[ProductID],tbl_Product[ListPrice])*tbl_OrderProduct[[#This Row],[Quantity]]</f>
        <v>98</v>
      </c>
      <c r="F2359">
        <f>_xlfn.XLOOKUP(tbl_OrderProduct[[#This Row],[OrderID]],tbl_Order[OrderID],tbl_Order[Order Year])</f>
        <v>2021</v>
      </c>
      <c r="G2359" t="str">
        <f>_xlfn.XLOOKUP(tbl_OrderProduct[[#This Row],[OrderID]],tbl_Order[OrderID],tbl_Order[Order Month Name])</f>
        <v>Aug</v>
      </c>
      <c r="H2359" t="str">
        <f>_xlfn.XLOOKUP(tbl_OrderProduct[[#This Row],[ProductID]],tbl_Product[ProductID],tbl_Product[ProductName])</f>
        <v>Pivot or Perish</v>
      </c>
      <c r="I2359" t="str">
        <f>_xlfn.XLOOKUP(tbl_OrderProduct[[#This Row],[OrderID]],tbl_Order[OrderID],tbl_Order[CustomerID])</f>
        <v>CUST0502</v>
      </c>
    </row>
    <row r="2360" spans="1:9" x14ac:dyDescent="0.4">
      <c r="A2360" t="s">
        <v>1133</v>
      </c>
      <c r="B2360" t="s">
        <v>146</v>
      </c>
      <c r="C2360" t="str">
        <f>_xlfn.XLOOKUP(tbl_OrderProduct[[#This Row],[ProductID]],tbl_Product[ProductID],tbl_Product[Category])</f>
        <v>Strategy</v>
      </c>
      <c r="D2360">
        <v>2</v>
      </c>
      <c r="E2360" s="3">
        <f>_xlfn.XLOOKUP(tbl_OrderProduct[[#This Row],[ProductID]],tbl_Product[ProductID],tbl_Product[ListPrice])*tbl_OrderProduct[[#This Row],[Quantity]]</f>
        <v>98.98</v>
      </c>
      <c r="F2360">
        <f>_xlfn.XLOOKUP(tbl_OrderProduct[[#This Row],[OrderID]],tbl_Order[OrderID],tbl_Order[Order Year])</f>
        <v>2021</v>
      </c>
      <c r="G2360" t="str">
        <f>_xlfn.XLOOKUP(tbl_OrderProduct[[#This Row],[OrderID]],tbl_Order[OrderID],tbl_Order[Order Month Name])</f>
        <v>Aug</v>
      </c>
      <c r="H2360" t="str">
        <f>_xlfn.XLOOKUP(tbl_OrderProduct[[#This Row],[ProductID]],tbl_Product[ProductID],tbl_Product[ProductName])</f>
        <v>Terraforming Tableau</v>
      </c>
      <c r="I2360" t="str">
        <f>_xlfn.XLOOKUP(tbl_OrderProduct[[#This Row],[OrderID]],tbl_Order[OrderID],tbl_Order[CustomerID])</f>
        <v>CUST0101</v>
      </c>
    </row>
    <row r="2361" spans="1:9" x14ac:dyDescent="0.4">
      <c r="A2361" t="s">
        <v>1133</v>
      </c>
      <c r="B2361" t="s">
        <v>150</v>
      </c>
      <c r="C2361" t="str">
        <f>_xlfn.XLOOKUP(tbl_OrderProduct[[#This Row],[ProductID]],tbl_Product[ProductID],tbl_Product[Category])</f>
        <v>Party</v>
      </c>
      <c r="D2361">
        <v>2</v>
      </c>
      <c r="E2361" s="3">
        <f>_xlfn.XLOOKUP(tbl_OrderProduct[[#This Row],[ProductID]],tbl_Product[ProductID],tbl_Product[ListPrice])*tbl_OrderProduct[[#This Row],[Quantity]]</f>
        <v>70</v>
      </c>
      <c r="F2361">
        <f>_xlfn.XLOOKUP(tbl_OrderProduct[[#This Row],[OrderID]],tbl_Order[OrderID],tbl_Order[Order Year])</f>
        <v>2021</v>
      </c>
      <c r="G2361" t="str">
        <f>_xlfn.XLOOKUP(tbl_OrderProduct[[#This Row],[OrderID]],tbl_Order[OrderID],tbl_Order[Order Month Name])</f>
        <v>Aug</v>
      </c>
      <c r="H2361" t="str">
        <f>_xlfn.XLOOKUP(tbl_OrderProduct[[#This Row],[ProductID]],tbl_Product[ProductID],tbl_Product[ProductName])</f>
        <v>Data: The Resistance</v>
      </c>
      <c r="I2361" t="str">
        <f>_xlfn.XLOOKUP(tbl_OrderProduct[[#This Row],[OrderID]],tbl_Order[OrderID],tbl_Order[CustomerID])</f>
        <v>CUST0101</v>
      </c>
    </row>
    <row r="2362" spans="1:9" x14ac:dyDescent="0.4">
      <c r="A2362" t="s">
        <v>1133</v>
      </c>
      <c r="B2362" t="s">
        <v>154</v>
      </c>
      <c r="C2362" t="str">
        <f>_xlfn.XLOOKUP(tbl_OrderProduct[[#This Row],[ProductID]],tbl_Product[ProductID],tbl_Product[Category])</f>
        <v>Strategy</v>
      </c>
      <c r="D2362">
        <v>3</v>
      </c>
      <c r="E2362" s="3">
        <f>_xlfn.XLOOKUP(tbl_OrderProduct[[#This Row],[ProductID]],tbl_Product[ProductID],tbl_Product[ListPrice])*tbl_OrderProduct[[#This Row],[Quantity]]</f>
        <v>93</v>
      </c>
      <c r="F2362">
        <f>_xlfn.XLOOKUP(tbl_OrderProduct[[#This Row],[OrderID]],tbl_Order[OrderID],tbl_Order[Order Year])</f>
        <v>2021</v>
      </c>
      <c r="G2362" t="str">
        <f>_xlfn.XLOOKUP(tbl_OrderProduct[[#This Row],[OrderID]],tbl_Order[OrderID],tbl_Order[Order Month Name])</f>
        <v>Aug</v>
      </c>
      <c r="H2362" t="str">
        <f>_xlfn.XLOOKUP(tbl_OrderProduct[[#This Row],[ProductID]],tbl_Product[ProductID],tbl_Product[ProductName])</f>
        <v>Roll for Regression</v>
      </c>
      <c r="I2362" t="str">
        <f>_xlfn.XLOOKUP(tbl_OrderProduct[[#This Row],[OrderID]],tbl_Order[OrderID],tbl_Order[CustomerID])</f>
        <v>CUST0101</v>
      </c>
    </row>
    <row r="2363" spans="1:9" x14ac:dyDescent="0.4">
      <c r="A2363" t="s">
        <v>1133</v>
      </c>
      <c r="B2363" t="s">
        <v>136</v>
      </c>
      <c r="C2363" t="str">
        <f>_xlfn.XLOOKUP(tbl_OrderProduct[[#This Row],[ProductID]],tbl_Product[ProductID],tbl_Product[Category])</f>
        <v>Party</v>
      </c>
      <c r="D2363">
        <v>1</v>
      </c>
      <c r="E2363" s="3">
        <f>_xlfn.XLOOKUP(tbl_OrderProduct[[#This Row],[ProductID]],tbl_Product[ProductID],tbl_Product[ListPrice])*tbl_OrderProduct[[#This Row],[Quantity]]</f>
        <v>33</v>
      </c>
      <c r="F2363">
        <f>_xlfn.XLOOKUP(tbl_OrderProduct[[#This Row],[OrderID]],tbl_Order[OrderID],tbl_Order[Order Year])</f>
        <v>2021</v>
      </c>
      <c r="G2363" t="str">
        <f>_xlfn.XLOOKUP(tbl_OrderProduct[[#This Row],[OrderID]],tbl_Order[OrderID],tbl_Order[Order Month Name])</f>
        <v>Aug</v>
      </c>
      <c r="H2363" t="str">
        <f>_xlfn.XLOOKUP(tbl_OrderProduct[[#This Row],[ProductID]],tbl_Product[ProductID],tbl_Product[ProductName])</f>
        <v>Don't Split the Data</v>
      </c>
      <c r="I2363" t="str">
        <f>_xlfn.XLOOKUP(tbl_OrderProduct[[#This Row],[OrderID]],tbl_Order[OrderID],tbl_Order[CustomerID])</f>
        <v>CUST0101</v>
      </c>
    </row>
    <row r="2364" spans="1:9" x14ac:dyDescent="0.4">
      <c r="A2364" t="s">
        <v>1134</v>
      </c>
      <c r="B2364" t="s">
        <v>157</v>
      </c>
      <c r="C2364" t="str">
        <f>_xlfn.XLOOKUP(tbl_OrderProduct[[#This Row],[ProductID]],tbl_Product[ProductID],tbl_Product[Category])</f>
        <v>Strategy</v>
      </c>
      <c r="D2364">
        <v>1</v>
      </c>
      <c r="E2364" s="3">
        <f>_xlfn.XLOOKUP(tbl_OrderProduct[[#This Row],[ProductID]],tbl_Product[ProductID],tbl_Product[ListPrice])*tbl_OrderProduct[[#This Row],[Quantity]]</f>
        <v>47</v>
      </c>
      <c r="F2364">
        <f>_xlfn.XLOOKUP(tbl_OrderProduct[[#This Row],[OrderID]],tbl_Order[OrderID],tbl_Order[Order Year])</f>
        <v>2021</v>
      </c>
      <c r="G2364" t="str">
        <f>_xlfn.XLOOKUP(tbl_OrderProduct[[#This Row],[OrderID]],tbl_Order[OrderID],tbl_Order[Order Month Name])</f>
        <v>Sep</v>
      </c>
      <c r="H2364" t="str">
        <f>_xlfn.XLOOKUP(tbl_OrderProduct[[#This Row],[ProductID]],tbl_Product[ProductID],tbl_Product[ProductName])</f>
        <v>A Dasboard Contrived</v>
      </c>
      <c r="I2364" t="str">
        <f>_xlfn.XLOOKUP(tbl_OrderProduct[[#This Row],[OrderID]],tbl_Order[OrderID],tbl_Order[CustomerID])</f>
        <v>CUST1018</v>
      </c>
    </row>
    <row r="2365" spans="1:9" x14ac:dyDescent="0.4">
      <c r="A2365" t="s">
        <v>1135</v>
      </c>
      <c r="B2365" t="s">
        <v>163</v>
      </c>
      <c r="C2365" t="str">
        <f>_xlfn.XLOOKUP(tbl_OrderProduct[[#This Row],[ProductID]],tbl_Product[ProductID],tbl_Product[Category])</f>
        <v>Party</v>
      </c>
      <c r="D2365">
        <v>2</v>
      </c>
      <c r="E2365" s="3">
        <f>_xlfn.XLOOKUP(tbl_OrderProduct[[#This Row],[ProductID]],tbl_Product[ProductID],tbl_Product[ListPrice])*tbl_OrderProduct[[#This Row],[Quantity]]</f>
        <v>76</v>
      </c>
      <c r="F2365">
        <f>_xlfn.XLOOKUP(tbl_OrderProduct[[#This Row],[OrderID]],tbl_Order[OrderID],tbl_Order[Order Year])</f>
        <v>2021</v>
      </c>
      <c r="G2365" t="str">
        <f>_xlfn.XLOOKUP(tbl_OrderProduct[[#This Row],[OrderID]],tbl_Order[OrderID],tbl_Order[Order Month Name])</f>
        <v>Sep</v>
      </c>
      <c r="H2365" t="str">
        <f>_xlfn.XLOOKUP(tbl_OrderProduct[[#This Row],[ProductID]],tbl_Product[ProductID],tbl_Product[ProductName])</f>
        <v>Charts Against Humanity</v>
      </c>
      <c r="I2365" t="str">
        <f>_xlfn.XLOOKUP(tbl_OrderProduct[[#This Row],[OrderID]],tbl_Order[OrderID],tbl_Order[CustomerID])</f>
        <v>CUST0245</v>
      </c>
    </row>
    <row r="2366" spans="1:9" x14ac:dyDescent="0.4">
      <c r="A2366" t="s">
        <v>1135</v>
      </c>
      <c r="B2366" t="s">
        <v>158</v>
      </c>
      <c r="C2366" t="str">
        <f>_xlfn.XLOOKUP(tbl_OrderProduct[[#This Row],[ProductID]],tbl_Product[ProductID],tbl_Product[Category])</f>
        <v>Classic</v>
      </c>
      <c r="D2366">
        <v>1</v>
      </c>
      <c r="E2366" s="3">
        <f>_xlfn.XLOOKUP(tbl_OrderProduct[[#This Row],[ProductID]],tbl_Product[ProductID],tbl_Product[ListPrice])*tbl_OrderProduct[[#This Row],[Quantity]]</f>
        <v>45</v>
      </c>
      <c r="F2366">
        <f>_xlfn.XLOOKUP(tbl_OrderProduct[[#This Row],[OrderID]],tbl_Order[OrderID],tbl_Order[Order Year])</f>
        <v>2021</v>
      </c>
      <c r="G2366" t="str">
        <f>_xlfn.XLOOKUP(tbl_OrderProduct[[#This Row],[OrderID]],tbl_Order[OrderID],tbl_Order[Order Month Name])</f>
        <v>Sep</v>
      </c>
      <c r="H2366" t="str">
        <f>_xlfn.XLOOKUP(tbl_OrderProduct[[#This Row],[ProductID]],tbl_Product[ProductID],tbl_Product[ProductName])</f>
        <v>Carcassone: Financial Quarters</v>
      </c>
      <c r="I2366" t="str">
        <f>_xlfn.XLOOKUP(tbl_OrderProduct[[#This Row],[OrderID]],tbl_Order[OrderID],tbl_Order[CustomerID])</f>
        <v>CUST0245</v>
      </c>
    </row>
    <row r="2367" spans="1:9" x14ac:dyDescent="0.4">
      <c r="A2367" t="s">
        <v>1135</v>
      </c>
      <c r="B2367" t="s">
        <v>10</v>
      </c>
      <c r="C2367" t="str">
        <f>_xlfn.XLOOKUP(tbl_OrderProduct[[#This Row],[ProductID]],tbl_Product[ProductID],tbl_Product[Category])</f>
        <v>Party</v>
      </c>
      <c r="D2367">
        <v>1</v>
      </c>
      <c r="E2367" s="3">
        <f>_xlfn.XLOOKUP(tbl_OrderProduct[[#This Row],[ProductID]],tbl_Product[ProductID],tbl_Product[ListPrice])*tbl_OrderProduct[[#This Row],[Quantity]]</f>
        <v>49</v>
      </c>
      <c r="F2367">
        <f>_xlfn.XLOOKUP(tbl_OrderProduct[[#This Row],[OrderID]],tbl_Order[OrderID],tbl_Order[Order Year])</f>
        <v>2021</v>
      </c>
      <c r="G2367" t="str">
        <f>_xlfn.XLOOKUP(tbl_OrderProduct[[#This Row],[OrderID]],tbl_Order[OrderID],tbl_Order[Order Month Name])</f>
        <v>Sep</v>
      </c>
      <c r="H2367" t="str">
        <f>_xlfn.XLOOKUP(tbl_OrderProduct[[#This Row],[ProductID]],tbl_Product[ProductID],tbl_Product[ProductName])</f>
        <v>Pivot or Perish</v>
      </c>
      <c r="I2367" t="str">
        <f>_xlfn.XLOOKUP(tbl_OrderProduct[[#This Row],[OrderID]],tbl_Order[OrderID],tbl_Order[CustomerID])</f>
        <v>CUST0245</v>
      </c>
    </row>
    <row r="2368" spans="1:9" x14ac:dyDescent="0.4">
      <c r="A2368" t="s">
        <v>1136</v>
      </c>
      <c r="B2368" t="s">
        <v>129</v>
      </c>
      <c r="C2368" t="str">
        <f>_xlfn.XLOOKUP(tbl_OrderProduct[[#This Row],[ProductID]],tbl_Product[ProductID],tbl_Product[Category])</f>
        <v>Party</v>
      </c>
      <c r="D2368">
        <v>1</v>
      </c>
      <c r="E2368" s="3">
        <f>_xlfn.XLOOKUP(tbl_OrderProduct[[#This Row],[ProductID]],tbl_Product[ProductID],tbl_Product[ListPrice])*tbl_OrderProduct[[#This Row],[Quantity]]</f>
        <v>49.49</v>
      </c>
      <c r="F2368">
        <f>_xlfn.XLOOKUP(tbl_OrderProduct[[#This Row],[OrderID]],tbl_Order[OrderID],tbl_Order[Order Year])</f>
        <v>2021</v>
      </c>
      <c r="G2368" t="str">
        <f>_xlfn.XLOOKUP(tbl_OrderProduct[[#This Row],[OrderID]],tbl_Order[OrderID],tbl_Order[Order Month Name])</f>
        <v>Sep</v>
      </c>
      <c r="H2368" t="str">
        <f>_xlfn.XLOOKUP(tbl_OrderProduct[[#This Row],[ProductID]],tbl_Product[ProductID],tbl_Product[ProductName])</f>
        <v>Fieldnames</v>
      </c>
      <c r="I2368" t="str">
        <f>_xlfn.XLOOKUP(tbl_OrderProduct[[#This Row],[OrderID]],tbl_Order[OrderID],tbl_Order[CustomerID])</f>
        <v>CUST0961</v>
      </c>
    </row>
    <row r="2369" spans="1:9" x14ac:dyDescent="0.4">
      <c r="A2369" t="s">
        <v>1137</v>
      </c>
      <c r="B2369" t="s">
        <v>2</v>
      </c>
      <c r="C2369" t="str">
        <f>_xlfn.XLOOKUP(tbl_OrderProduct[[#This Row],[ProductID]],tbl_Product[ProductID],tbl_Product[Category])</f>
        <v>Strategy</v>
      </c>
      <c r="D2369">
        <v>1</v>
      </c>
      <c r="E2369" s="3">
        <f>_xlfn.XLOOKUP(tbl_OrderProduct[[#This Row],[ProductID]],tbl_Product[ProductID],tbl_Product[ListPrice])*tbl_OrderProduct[[#This Row],[Quantity]]</f>
        <v>12.95</v>
      </c>
      <c r="F2369">
        <f>_xlfn.XLOOKUP(tbl_OrderProduct[[#This Row],[OrderID]],tbl_Order[OrderID],tbl_Order[Order Year])</f>
        <v>2021</v>
      </c>
      <c r="G2369" t="str">
        <f>_xlfn.XLOOKUP(tbl_OrderProduct[[#This Row],[OrderID]],tbl_Order[OrderID],tbl_Order[Order Month Name])</f>
        <v>Sep</v>
      </c>
      <c r="H2369" t="str">
        <f>_xlfn.XLOOKUP(tbl_OrderProduct[[#This Row],[ProductID]],tbl_Product[ProductID],tbl_Product[ProductName])</f>
        <v>DAX Machina</v>
      </c>
      <c r="I2369" t="str">
        <f>_xlfn.XLOOKUP(tbl_OrderProduct[[#This Row],[OrderID]],tbl_Order[OrderID],tbl_Order[CustomerID])</f>
        <v>CUST0466</v>
      </c>
    </row>
    <row r="2370" spans="1:9" x14ac:dyDescent="0.4">
      <c r="A2370" t="s">
        <v>1137</v>
      </c>
      <c r="B2370" t="s">
        <v>143</v>
      </c>
      <c r="C2370" t="str">
        <f>_xlfn.XLOOKUP(tbl_OrderProduct[[#This Row],[ProductID]],tbl_Product[ProductID],tbl_Product[Category])</f>
        <v>Party</v>
      </c>
      <c r="D2370">
        <v>2</v>
      </c>
      <c r="E2370" s="3">
        <f>_xlfn.XLOOKUP(tbl_OrderProduct[[#This Row],[ProductID]],tbl_Product[ProductID],tbl_Product[ListPrice])*tbl_OrderProduct[[#This Row],[Quantity]]</f>
        <v>43.9</v>
      </c>
      <c r="F2370">
        <f>_xlfn.XLOOKUP(tbl_OrderProduct[[#This Row],[OrderID]],tbl_Order[OrderID],tbl_Order[Order Year])</f>
        <v>2021</v>
      </c>
      <c r="G2370" t="str">
        <f>_xlfn.XLOOKUP(tbl_OrderProduct[[#This Row],[OrderID]],tbl_Order[OrderID],tbl_Order[Order Month Name])</f>
        <v>Sep</v>
      </c>
      <c r="H2370" t="str">
        <f>_xlfn.XLOOKUP(tbl_OrderProduct[[#This Row],[ProductID]],tbl_Product[ProductID],tbl_Product[ProductName])</f>
        <v>Sheets of Nottingham</v>
      </c>
      <c r="I2370" t="str">
        <f>_xlfn.XLOOKUP(tbl_OrderProduct[[#This Row],[OrderID]],tbl_Order[OrderID],tbl_Order[CustomerID])</f>
        <v>CUST0466</v>
      </c>
    </row>
    <row r="2371" spans="1:9" x14ac:dyDescent="0.4">
      <c r="A2371" t="s">
        <v>1137</v>
      </c>
      <c r="B2371" t="s">
        <v>160</v>
      </c>
      <c r="C2371" t="str">
        <f>_xlfn.XLOOKUP(tbl_OrderProduct[[#This Row],[ProductID]],tbl_Product[ProductID],tbl_Product[Category])</f>
        <v>Co-op</v>
      </c>
      <c r="D2371">
        <v>1</v>
      </c>
      <c r="E2371" s="3">
        <f>_xlfn.XLOOKUP(tbl_OrderProduct[[#This Row],[ProductID]],tbl_Product[ProductID],tbl_Product[ListPrice])*tbl_OrderProduct[[#This Row],[Quantity]]</f>
        <v>38.49</v>
      </c>
      <c r="F2371">
        <f>_xlfn.XLOOKUP(tbl_OrderProduct[[#This Row],[OrderID]],tbl_Order[OrderID],tbl_Order[Order Year])</f>
        <v>2021</v>
      </c>
      <c r="G2371" t="str">
        <f>_xlfn.XLOOKUP(tbl_OrderProduct[[#This Row],[OrderID]],tbl_Order[OrderID],tbl_Order[Order Month Name])</f>
        <v>Sep</v>
      </c>
      <c r="H2371" t="str">
        <f>_xlfn.XLOOKUP(tbl_OrderProduct[[#This Row],[ProductID]],tbl_Product[ProductID],tbl_Product[ProductName])</f>
        <v>Forbidden Functions</v>
      </c>
      <c r="I2371" t="str">
        <f>_xlfn.XLOOKUP(tbl_OrderProduct[[#This Row],[OrderID]],tbl_Order[OrderID],tbl_Order[CustomerID])</f>
        <v>CUST0466</v>
      </c>
    </row>
    <row r="2372" spans="1:9" x14ac:dyDescent="0.4">
      <c r="A2372" t="s">
        <v>1137</v>
      </c>
      <c r="B2372" t="s">
        <v>137</v>
      </c>
      <c r="C2372" t="str">
        <f>_xlfn.XLOOKUP(tbl_OrderProduct[[#This Row],[ProductID]],tbl_Product[ProductID],tbl_Product[Category])</f>
        <v>Classic</v>
      </c>
      <c r="D2372">
        <v>1</v>
      </c>
      <c r="E2372" s="3">
        <f>_xlfn.XLOOKUP(tbl_OrderProduct[[#This Row],[ProductID]],tbl_Product[ProductID],tbl_Product[ListPrice])*tbl_OrderProduct[[#This Row],[Quantity]]</f>
        <v>70.989999999999995</v>
      </c>
      <c r="F2372">
        <f>_xlfn.XLOOKUP(tbl_OrderProduct[[#This Row],[OrderID]],tbl_Order[OrderID],tbl_Order[Order Year])</f>
        <v>2021</v>
      </c>
      <c r="G2372" t="str">
        <f>_xlfn.XLOOKUP(tbl_OrderProduct[[#This Row],[OrderID]],tbl_Order[OrderID],tbl_Order[Order Month Name])</f>
        <v>Sep</v>
      </c>
      <c r="H2372" t="str">
        <f>_xlfn.XLOOKUP(tbl_OrderProduct[[#This Row],[ProductID]],tbl_Product[ProductID],tbl_Product[ProductName])</f>
        <v>Ticket to Ride: Financial Express</v>
      </c>
      <c r="I2372" t="str">
        <f>_xlfn.XLOOKUP(tbl_OrderProduct[[#This Row],[OrderID]],tbl_Order[OrderID],tbl_Order[CustomerID])</f>
        <v>CUST0466</v>
      </c>
    </row>
    <row r="2373" spans="1:9" x14ac:dyDescent="0.4">
      <c r="A2373" t="s">
        <v>1137</v>
      </c>
      <c r="B2373" t="s">
        <v>140</v>
      </c>
      <c r="C2373" t="str">
        <f>_xlfn.XLOOKUP(tbl_OrderProduct[[#This Row],[ProductID]],tbl_Product[ProductID],tbl_Product[Category])</f>
        <v>Strategy</v>
      </c>
      <c r="D2373">
        <v>1</v>
      </c>
      <c r="E2373" s="3">
        <f>_xlfn.XLOOKUP(tbl_OrderProduct[[#This Row],[ProductID]],tbl_Product[ProductID],tbl_Product[ListPrice])*tbl_OrderProduct[[#This Row],[Quantity]]</f>
        <v>63.49</v>
      </c>
      <c r="F2373">
        <f>_xlfn.XLOOKUP(tbl_OrderProduct[[#This Row],[OrderID]],tbl_Order[OrderID],tbl_Order[Order Year])</f>
        <v>2021</v>
      </c>
      <c r="G2373" t="str">
        <f>_xlfn.XLOOKUP(tbl_OrderProduct[[#This Row],[OrderID]],tbl_Order[OrderID],tbl_Order[Order Month Name])</f>
        <v>Sep</v>
      </c>
      <c r="H2373" t="str">
        <f>_xlfn.XLOOKUP(tbl_OrderProduct[[#This Row],[ProductID]],tbl_Product[ProductID],tbl_Product[ProductName])</f>
        <v>The Castles of Mad King Lambda</v>
      </c>
      <c r="I2373" t="str">
        <f>_xlfn.XLOOKUP(tbl_OrderProduct[[#This Row],[OrderID]],tbl_Order[OrderID],tbl_Order[CustomerID])</f>
        <v>CUST0466</v>
      </c>
    </row>
    <row r="2374" spans="1:9" x14ac:dyDescent="0.4">
      <c r="A2374" t="s">
        <v>1137</v>
      </c>
      <c r="B2374" t="s">
        <v>150</v>
      </c>
      <c r="C2374" t="str">
        <f>_xlfn.XLOOKUP(tbl_OrderProduct[[#This Row],[ProductID]],tbl_Product[ProductID],tbl_Product[Category])</f>
        <v>Party</v>
      </c>
      <c r="D2374">
        <v>1</v>
      </c>
      <c r="E2374" s="3">
        <f>_xlfn.XLOOKUP(tbl_OrderProduct[[#This Row],[ProductID]],tbl_Product[ProductID],tbl_Product[ListPrice])*tbl_OrderProduct[[#This Row],[Quantity]]</f>
        <v>35</v>
      </c>
      <c r="F2374">
        <f>_xlfn.XLOOKUP(tbl_OrderProduct[[#This Row],[OrderID]],tbl_Order[OrderID],tbl_Order[Order Year])</f>
        <v>2021</v>
      </c>
      <c r="G2374" t="str">
        <f>_xlfn.XLOOKUP(tbl_OrderProduct[[#This Row],[OrderID]],tbl_Order[OrderID],tbl_Order[Order Month Name])</f>
        <v>Sep</v>
      </c>
      <c r="H2374" t="str">
        <f>_xlfn.XLOOKUP(tbl_OrderProduct[[#This Row],[ProductID]],tbl_Product[ProductID],tbl_Product[ProductName])</f>
        <v>Data: The Resistance</v>
      </c>
      <c r="I2374" t="str">
        <f>_xlfn.XLOOKUP(tbl_OrderProduct[[#This Row],[OrderID]],tbl_Order[OrderID],tbl_Order[CustomerID])</f>
        <v>CUST0466</v>
      </c>
    </row>
    <row r="2375" spans="1:9" x14ac:dyDescent="0.4">
      <c r="A2375" t="s">
        <v>1138</v>
      </c>
      <c r="B2375" t="s">
        <v>4</v>
      </c>
      <c r="C2375" t="str">
        <f>_xlfn.XLOOKUP(tbl_OrderProduct[[#This Row],[ProductID]],tbl_Product[ProductID],tbl_Product[Category])</f>
        <v>Strategy</v>
      </c>
      <c r="D2375">
        <v>1</v>
      </c>
      <c r="E2375" s="3">
        <f>_xlfn.XLOOKUP(tbl_OrderProduct[[#This Row],[ProductID]],tbl_Product[ProductID],tbl_Product[ListPrice])*tbl_OrderProduct[[#This Row],[Quantity]]</f>
        <v>34.99</v>
      </c>
      <c r="F2375">
        <f>_xlfn.XLOOKUP(tbl_OrderProduct[[#This Row],[OrderID]],tbl_Order[OrderID],tbl_Order[Order Year])</f>
        <v>2021</v>
      </c>
      <c r="G2375" t="str">
        <f>_xlfn.XLOOKUP(tbl_OrderProduct[[#This Row],[OrderID]],tbl_Order[OrderID],tbl_Order[Order Month Name])</f>
        <v>Sep</v>
      </c>
      <c r="H2375" t="str">
        <f>_xlfn.XLOOKUP(tbl_OrderProduct[[#This Row],[ProductID]],tbl_Product[ProductID],tbl_Product[ProductName])</f>
        <v>Root Cause Analysis</v>
      </c>
      <c r="I2375" t="str">
        <f>_xlfn.XLOOKUP(tbl_OrderProduct[[#This Row],[OrderID]],tbl_Order[OrderID],tbl_Order[CustomerID])</f>
        <v>CUST0834</v>
      </c>
    </row>
    <row r="2376" spans="1:9" x14ac:dyDescent="0.4">
      <c r="A2376" t="s">
        <v>1139</v>
      </c>
      <c r="B2376" t="s">
        <v>129</v>
      </c>
      <c r="C2376" t="str">
        <f>_xlfn.XLOOKUP(tbl_OrderProduct[[#This Row],[ProductID]],tbl_Product[ProductID],tbl_Product[Category])</f>
        <v>Party</v>
      </c>
      <c r="D2376">
        <v>2</v>
      </c>
      <c r="E2376" s="3">
        <f>_xlfn.XLOOKUP(tbl_OrderProduct[[#This Row],[ProductID]],tbl_Product[ProductID],tbl_Product[ListPrice])*tbl_OrderProduct[[#This Row],[Quantity]]</f>
        <v>98.98</v>
      </c>
      <c r="F2376">
        <f>_xlfn.XLOOKUP(tbl_OrderProduct[[#This Row],[OrderID]],tbl_Order[OrderID],tbl_Order[Order Year])</f>
        <v>2021</v>
      </c>
      <c r="G2376" t="str">
        <f>_xlfn.XLOOKUP(tbl_OrderProduct[[#This Row],[OrderID]],tbl_Order[OrderID],tbl_Order[Order Month Name])</f>
        <v>Sep</v>
      </c>
      <c r="H2376" t="str">
        <f>_xlfn.XLOOKUP(tbl_OrderProduct[[#This Row],[ProductID]],tbl_Product[ProductID],tbl_Product[ProductName])</f>
        <v>Fieldnames</v>
      </c>
      <c r="I2376" t="str">
        <f>_xlfn.XLOOKUP(tbl_OrderProduct[[#This Row],[OrderID]],tbl_Order[OrderID],tbl_Order[CustomerID])</f>
        <v>CUST1294</v>
      </c>
    </row>
    <row r="2377" spans="1:9" x14ac:dyDescent="0.4">
      <c r="A2377" t="s">
        <v>1139</v>
      </c>
      <c r="B2377" t="s">
        <v>148</v>
      </c>
      <c r="C2377" t="str">
        <f>_xlfn.XLOOKUP(tbl_OrderProduct[[#This Row],[ProductID]],tbl_Product[ProductID],tbl_Product[Category])</f>
        <v>Strategy</v>
      </c>
      <c r="D2377">
        <v>1</v>
      </c>
      <c r="E2377" s="3">
        <f>_xlfn.XLOOKUP(tbl_OrderProduct[[#This Row],[ProductID]],tbl_Product[ProductID],tbl_Product[ListPrice])*tbl_OrderProduct[[#This Row],[Quantity]]</f>
        <v>20.49</v>
      </c>
      <c r="F2377">
        <f>_xlfn.XLOOKUP(tbl_OrderProduct[[#This Row],[OrderID]],tbl_Order[OrderID],tbl_Order[Order Year])</f>
        <v>2021</v>
      </c>
      <c r="G2377" t="str">
        <f>_xlfn.XLOOKUP(tbl_OrderProduct[[#This Row],[OrderID]],tbl_Order[OrderID],tbl_Order[Order Month Name])</f>
        <v>Sep</v>
      </c>
      <c r="H2377" t="str">
        <f>_xlfn.XLOOKUP(tbl_OrderProduct[[#This Row],[ProductID]],tbl_Product[ProductID],tbl_Product[ProductName])</f>
        <v>Cashflow Cascadia</v>
      </c>
      <c r="I2377" t="str">
        <f>_xlfn.XLOOKUP(tbl_OrderProduct[[#This Row],[OrderID]],tbl_Order[OrderID],tbl_Order[CustomerID])</f>
        <v>CUST1294</v>
      </c>
    </row>
    <row r="2378" spans="1:9" x14ac:dyDescent="0.4">
      <c r="A2378" t="s">
        <v>1140</v>
      </c>
      <c r="B2378" t="s">
        <v>7</v>
      </c>
      <c r="C2378" t="str">
        <f>_xlfn.XLOOKUP(tbl_OrderProduct[[#This Row],[ProductID]],tbl_Product[ProductID],tbl_Product[Category])</f>
        <v>Strategy</v>
      </c>
      <c r="D2378">
        <v>1</v>
      </c>
      <c r="E2378" s="3">
        <f>_xlfn.XLOOKUP(tbl_OrderProduct[[#This Row],[ProductID]],tbl_Product[ProductID],tbl_Product[ListPrice])*tbl_OrderProduct[[#This Row],[Quantity]]</f>
        <v>53</v>
      </c>
      <c r="F2378">
        <f>_xlfn.XLOOKUP(tbl_OrderProduct[[#This Row],[OrderID]],tbl_Order[OrderID],tbl_Order[Order Year])</f>
        <v>2021</v>
      </c>
      <c r="G2378" t="str">
        <f>_xlfn.XLOOKUP(tbl_OrderProduct[[#This Row],[OrderID]],tbl_Order[OrderID],tbl_Order[Order Month Name])</f>
        <v>Sep</v>
      </c>
      <c r="H2378" t="str">
        <f>_xlfn.XLOOKUP(tbl_OrderProduct[[#This Row],[ProductID]],tbl_Product[ProductID],tbl_Product[ProductName])</f>
        <v>Evercell</v>
      </c>
      <c r="I2378" t="str">
        <f>_xlfn.XLOOKUP(tbl_OrderProduct[[#This Row],[OrderID]],tbl_Order[OrderID],tbl_Order[CustomerID])</f>
        <v>CUST0354</v>
      </c>
    </row>
    <row r="2379" spans="1:9" x14ac:dyDescent="0.4">
      <c r="A2379" t="s">
        <v>1141</v>
      </c>
      <c r="B2379" t="s">
        <v>155</v>
      </c>
      <c r="C2379" t="str">
        <f>_xlfn.XLOOKUP(tbl_OrderProduct[[#This Row],[ProductID]],tbl_Product[ProductID],tbl_Product[Category])</f>
        <v>Strategy</v>
      </c>
      <c r="D2379">
        <v>1</v>
      </c>
      <c r="E2379" s="3">
        <f>_xlfn.XLOOKUP(tbl_OrderProduct[[#This Row],[ProductID]],tbl_Product[ProductID],tbl_Product[ListPrice])*tbl_OrderProduct[[#This Row],[Quantity]]</f>
        <v>27</v>
      </c>
      <c r="F2379">
        <f>_xlfn.XLOOKUP(tbl_OrderProduct[[#This Row],[OrderID]],tbl_Order[OrderID],tbl_Order[Order Year])</f>
        <v>2021</v>
      </c>
      <c r="G2379" t="str">
        <f>_xlfn.XLOOKUP(tbl_OrderProduct[[#This Row],[OrderID]],tbl_Order[OrderID],tbl_Order[Order Month Name])</f>
        <v>Sep</v>
      </c>
      <c r="H2379" t="str">
        <f>_xlfn.XLOOKUP(tbl_OrderProduct[[#This Row],[ProductID]],tbl_Product[ProductID],tbl_Product[ProductName])</f>
        <v>Depreciation Trail</v>
      </c>
      <c r="I2379" t="str">
        <f>_xlfn.XLOOKUP(tbl_OrderProduct[[#This Row],[OrderID]],tbl_Order[OrderID],tbl_Order[CustomerID])</f>
        <v>CUST1030</v>
      </c>
    </row>
    <row r="2380" spans="1:9" x14ac:dyDescent="0.4">
      <c r="A2380" t="s">
        <v>1142</v>
      </c>
      <c r="B2380" t="s">
        <v>156</v>
      </c>
      <c r="C2380" t="str">
        <f>_xlfn.XLOOKUP(tbl_OrderProduct[[#This Row],[ProductID]],tbl_Product[ProductID],tbl_Product[Category])</f>
        <v>Strategy</v>
      </c>
      <c r="D2380">
        <v>1</v>
      </c>
      <c r="E2380" s="3">
        <f>_xlfn.XLOOKUP(tbl_OrderProduct[[#This Row],[ProductID]],tbl_Product[ProductID],tbl_Product[ListPrice])*tbl_OrderProduct[[#This Row],[Quantity]]</f>
        <v>40.99</v>
      </c>
      <c r="F2380">
        <f>_xlfn.XLOOKUP(tbl_OrderProduct[[#This Row],[OrderID]],tbl_Order[OrderID],tbl_Order[Order Year])</f>
        <v>2021</v>
      </c>
      <c r="G2380" t="str">
        <f>_xlfn.XLOOKUP(tbl_OrderProduct[[#This Row],[OrderID]],tbl_Order[OrderID],tbl_Order[Order Month Name])</f>
        <v>Sep</v>
      </c>
      <c r="H2380" t="str">
        <f>_xlfn.XLOOKUP(tbl_OrderProduct[[#This Row],[ProductID]],tbl_Product[ProductID],tbl_Product[ProductName])</f>
        <v>Cells of Caledonia</v>
      </c>
      <c r="I2380" t="str">
        <f>_xlfn.XLOOKUP(tbl_OrderProduct[[#This Row],[OrderID]],tbl_Order[OrderID],tbl_Order[CustomerID])</f>
        <v>CUST1206</v>
      </c>
    </row>
    <row r="2381" spans="1:9" x14ac:dyDescent="0.4">
      <c r="A2381" t="s">
        <v>1142</v>
      </c>
      <c r="B2381" t="s">
        <v>137</v>
      </c>
      <c r="C2381" t="str">
        <f>_xlfn.XLOOKUP(tbl_OrderProduct[[#This Row],[ProductID]],tbl_Product[ProductID],tbl_Product[Category])</f>
        <v>Classic</v>
      </c>
      <c r="D2381">
        <v>2</v>
      </c>
      <c r="E2381" s="3">
        <f>_xlfn.XLOOKUP(tbl_OrderProduct[[#This Row],[ProductID]],tbl_Product[ProductID],tbl_Product[ListPrice])*tbl_OrderProduct[[#This Row],[Quantity]]</f>
        <v>141.97999999999999</v>
      </c>
      <c r="F2381">
        <f>_xlfn.XLOOKUP(tbl_OrderProduct[[#This Row],[OrderID]],tbl_Order[OrderID],tbl_Order[Order Year])</f>
        <v>2021</v>
      </c>
      <c r="G2381" t="str">
        <f>_xlfn.XLOOKUP(tbl_OrderProduct[[#This Row],[OrderID]],tbl_Order[OrderID],tbl_Order[Order Month Name])</f>
        <v>Sep</v>
      </c>
      <c r="H2381" t="str">
        <f>_xlfn.XLOOKUP(tbl_OrderProduct[[#This Row],[ProductID]],tbl_Product[ProductID],tbl_Product[ProductName])</f>
        <v>Ticket to Ride: Financial Express</v>
      </c>
      <c r="I2381" t="str">
        <f>_xlfn.XLOOKUP(tbl_OrderProduct[[#This Row],[OrderID]],tbl_Order[OrderID],tbl_Order[CustomerID])</f>
        <v>CUST1206</v>
      </c>
    </row>
    <row r="2382" spans="1:9" x14ac:dyDescent="0.4">
      <c r="A2382" t="s">
        <v>1143</v>
      </c>
      <c r="B2382" t="s">
        <v>140</v>
      </c>
      <c r="C2382" t="str">
        <f>_xlfn.XLOOKUP(tbl_OrderProduct[[#This Row],[ProductID]],tbl_Product[ProductID],tbl_Product[Category])</f>
        <v>Strategy</v>
      </c>
      <c r="D2382">
        <v>1</v>
      </c>
      <c r="E2382" s="3">
        <f>_xlfn.XLOOKUP(tbl_OrderProduct[[#This Row],[ProductID]],tbl_Product[ProductID],tbl_Product[ListPrice])*tbl_OrderProduct[[#This Row],[Quantity]]</f>
        <v>63.49</v>
      </c>
      <c r="F2382">
        <f>_xlfn.XLOOKUP(tbl_OrderProduct[[#This Row],[OrderID]],tbl_Order[OrderID],tbl_Order[Order Year])</f>
        <v>2021</v>
      </c>
      <c r="G2382" t="str">
        <f>_xlfn.XLOOKUP(tbl_OrderProduct[[#This Row],[OrderID]],tbl_Order[OrderID],tbl_Order[Order Month Name])</f>
        <v>Sep</v>
      </c>
      <c r="H2382" t="str">
        <f>_xlfn.XLOOKUP(tbl_OrderProduct[[#This Row],[ProductID]],tbl_Product[ProductID],tbl_Product[ProductName])</f>
        <v>The Castles of Mad King Lambda</v>
      </c>
      <c r="I2382" t="str">
        <f>_xlfn.XLOOKUP(tbl_OrderProduct[[#This Row],[OrderID]],tbl_Order[OrderID],tbl_Order[CustomerID])</f>
        <v>CUST0787</v>
      </c>
    </row>
    <row r="2383" spans="1:9" x14ac:dyDescent="0.4">
      <c r="A2383" t="s">
        <v>1143</v>
      </c>
      <c r="B2383" t="s">
        <v>148</v>
      </c>
      <c r="C2383" t="str">
        <f>_xlfn.XLOOKUP(tbl_OrderProduct[[#This Row],[ProductID]],tbl_Product[ProductID],tbl_Product[Category])</f>
        <v>Strategy</v>
      </c>
      <c r="D2383">
        <v>1</v>
      </c>
      <c r="E2383" s="3">
        <f>_xlfn.XLOOKUP(tbl_OrderProduct[[#This Row],[ProductID]],tbl_Product[ProductID],tbl_Product[ListPrice])*tbl_OrderProduct[[#This Row],[Quantity]]</f>
        <v>20.49</v>
      </c>
      <c r="F2383">
        <f>_xlfn.XLOOKUP(tbl_OrderProduct[[#This Row],[OrderID]],tbl_Order[OrderID],tbl_Order[Order Year])</f>
        <v>2021</v>
      </c>
      <c r="G2383" t="str">
        <f>_xlfn.XLOOKUP(tbl_OrderProduct[[#This Row],[OrderID]],tbl_Order[OrderID],tbl_Order[Order Month Name])</f>
        <v>Sep</v>
      </c>
      <c r="H2383" t="str">
        <f>_xlfn.XLOOKUP(tbl_OrderProduct[[#This Row],[ProductID]],tbl_Product[ProductID],tbl_Product[ProductName])</f>
        <v>Cashflow Cascadia</v>
      </c>
      <c r="I2383" t="str">
        <f>_xlfn.XLOOKUP(tbl_OrderProduct[[#This Row],[OrderID]],tbl_Order[OrderID],tbl_Order[CustomerID])</f>
        <v>CUST0787</v>
      </c>
    </row>
    <row r="2384" spans="1:9" x14ac:dyDescent="0.4">
      <c r="A2384" t="s">
        <v>1144</v>
      </c>
      <c r="B2384" t="s">
        <v>162</v>
      </c>
      <c r="C2384" t="str">
        <f>_xlfn.XLOOKUP(tbl_OrderProduct[[#This Row],[ProductID]],tbl_Product[ProductID],tbl_Product[Category])</f>
        <v>Strategy</v>
      </c>
      <c r="D2384">
        <v>1</v>
      </c>
      <c r="E2384" s="3">
        <f>_xlfn.XLOOKUP(tbl_OrderProduct[[#This Row],[ProductID]],tbl_Product[ProductID],tbl_Product[ListPrice])*tbl_OrderProduct[[#This Row],[Quantity]]</f>
        <v>17.5</v>
      </c>
      <c r="F2384">
        <f>_xlfn.XLOOKUP(tbl_OrderProduct[[#This Row],[OrderID]],tbl_Order[OrderID],tbl_Order[Order Year])</f>
        <v>2021</v>
      </c>
      <c r="G2384" t="str">
        <f>_xlfn.XLOOKUP(tbl_OrderProduct[[#This Row],[OrderID]],tbl_Order[OrderID],tbl_Order[Order Month Name])</f>
        <v>Oct</v>
      </c>
      <c r="H2384" t="str">
        <f>_xlfn.XLOOKUP(tbl_OrderProduct[[#This Row],[ProductID]],tbl_Product[ProductID],tbl_Product[ProductName])</f>
        <v>Spreadsheet Legacy</v>
      </c>
      <c r="I2384" t="str">
        <f>_xlfn.XLOOKUP(tbl_OrderProduct[[#This Row],[OrderID]],tbl_Order[OrderID],tbl_Order[CustomerID])</f>
        <v>CUST0738</v>
      </c>
    </row>
    <row r="2385" spans="1:9" x14ac:dyDescent="0.4">
      <c r="A2385" t="s">
        <v>1144</v>
      </c>
      <c r="B2385" t="s">
        <v>164</v>
      </c>
      <c r="C2385" t="str">
        <f>_xlfn.XLOOKUP(tbl_OrderProduct[[#This Row],[ProductID]],tbl_Product[ProductID],tbl_Product[Category])</f>
        <v>Strategy</v>
      </c>
      <c r="D2385">
        <v>1</v>
      </c>
      <c r="E2385" s="3">
        <f>_xlfn.XLOOKUP(tbl_OrderProduct[[#This Row],[ProductID]],tbl_Product[ProductID],tbl_Product[ListPrice])*tbl_OrderProduct[[#This Row],[Quantity]]</f>
        <v>29</v>
      </c>
      <c r="F2385">
        <f>_xlfn.XLOOKUP(tbl_OrderProduct[[#This Row],[OrderID]],tbl_Order[OrderID],tbl_Order[Order Year])</f>
        <v>2021</v>
      </c>
      <c r="G2385" t="str">
        <f>_xlfn.XLOOKUP(tbl_OrderProduct[[#This Row],[OrderID]],tbl_Order[OrderID],tbl_Order[Order Month Name])</f>
        <v>Oct</v>
      </c>
      <c r="H2385" t="str">
        <f>_xlfn.XLOOKUP(tbl_OrderProduct[[#This Row],[ProductID]],tbl_Product[ProductID],tbl_Product[ProductName])</f>
        <v>Great Western Lookup</v>
      </c>
      <c r="I2385" t="str">
        <f>_xlfn.XLOOKUP(tbl_OrderProduct[[#This Row],[OrderID]],tbl_Order[OrderID],tbl_Order[CustomerID])</f>
        <v>CUST0738</v>
      </c>
    </row>
    <row r="2386" spans="1:9" x14ac:dyDescent="0.4">
      <c r="A2386" t="s">
        <v>1145</v>
      </c>
      <c r="B2386" t="s">
        <v>160</v>
      </c>
      <c r="C2386" t="str">
        <f>_xlfn.XLOOKUP(tbl_OrderProduct[[#This Row],[ProductID]],tbl_Product[ProductID],tbl_Product[Category])</f>
        <v>Co-op</v>
      </c>
      <c r="D2386">
        <v>1</v>
      </c>
      <c r="E2386" s="3">
        <f>_xlfn.XLOOKUP(tbl_OrderProduct[[#This Row],[ProductID]],tbl_Product[ProductID],tbl_Product[ListPrice])*tbl_OrderProduct[[#This Row],[Quantity]]</f>
        <v>38.49</v>
      </c>
      <c r="F2386">
        <f>_xlfn.XLOOKUP(tbl_OrderProduct[[#This Row],[OrderID]],tbl_Order[OrderID],tbl_Order[Order Year])</f>
        <v>2021</v>
      </c>
      <c r="G2386" t="str">
        <f>_xlfn.XLOOKUP(tbl_OrderProduct[[#This Row],[OrderID]],tbl_Order[OrderID],tbl_Order[Order Month Name])</f>
        <v>Oct</v>
      </c>
      <c r="H2386" t="str">
        <f>_xlfn.XLOOKUP(tbl_OrderProduct[[#This Row],[ProductID]],tbl_Product[ProductID],tbl_Product[ProductName])</f>
        <v>Forbidden Functions</v>
      </c>
      <c r="I2386" t="str">
        <f>_xlfn.XLOOKUP(tbl_OrderProduct[[#This Row],[OrderID]],tbl_Order[OrderID],tbl_Order[CustomerID])</f>
        <v>CUST1211</v>
      </c>
    </row>
    <row r="2387" spans="1:9" x14ac:dyDescent="0.4">
      <c r="A2387" t="s">
        <v>1146</v>
      </c>
      <c r="B2387" t="s">
        <v>161</v>
      </c>
      <c r="C2387" t="str">
        <f>_xlfn.XLOOKUP(tbl_OrderProduct[[#This Row],[ProductID]],tbl_Product[ProductID],tbl_Product[Category])</f>
        <v>Strategy</v>
      </c>
      <c r="D2387">
        <v>2</v>
      </c>
      <c r="E2387" s="3">
        <f>_xlfn.XLOOKUP(tbl_OrderProduct[[#This Row],[ProductID]],tbl_Product[ProductID],tbl_Product[ListPrice])*tbl_OrderProduct[[#This Row],[Quantity]]</f>
        <v>111.9</v>
      </c>
      <c r="F2387">
        <f>_xlfn.XLOOKUP(tbl_OrderProduct[[#This Row],[OrderID]],tbl_Order[OrderID],tbl_Order[Order Year])</f>
        <v>2021</v>
      </c>
      <c r="G2387" t="str">
        <f>_xlfn.XLOOKUP(tbl_OrderProduct[[#This Row],[OrderID]],tbl_Order[OrderID],tbl_Order[Order Month Name])</f>
        <v>Oct</v>
      </c>
      <c r="H2387" t="str">
        <f>_xlfn.XLOOKUP(tbl_OrderProduct[[#This Row],[ProductID]],tbl_Product[ProductID],tbl_Product[ProductName])</f>
        <v>The Quacks of Quarterburg</v>
      </c>
      <c r="I2387" t="str">
        <f>_xlfn.XLOOKUP(tbl_OrderProduct[[#This Row],[OrderID]],tbl_Order[OrderID],tbl_Order[CustomerID])</f>
        <v>CUST0953</v>
      </c>
    </row>
    <row r="2388" spans="1:9" x14ac:dyDescent="0.4">
      <c r="A2388" t="s">
        <v>1147</v>
      </c>
      <c r="B2388" t="s">
        <v>150</v>
      </c>
      <c r="C2388" t="str">
        <f>_xlfn.XLOOKUP(tbl_OrderProduct[[#This Row],[ProductID]],tbl_Product[ProductID],tbl_Product[Category])</f>
        <v>Party</v>
      </c>
      <c r="D2388">
        <v>1</v>
      </c>
      <c r="E2388" s="3">
        <f>_xlfn.XLOOKUP(tbl_OrderProduct[[#This Row],[ProductID]],tbl_Product[ProductID],tbl_Product[ListPrice])*tbl_OrderProduct[[#This Row],[Quantity]]</f>
        <v>35</v>
      </c>
      <c r="F2388">
        <f>_xlfn.XLOOKUP(tbl_OrderProduct[[#This Row],[OrderID]],tbl_Order[OrderID],tbl_Order[Order Year])</f>
        <v>2021</v>
      </c>
      <c r="G2388" t="str">
        <f>_xlfn.XLOOKUP(tbl_OrderProduct[[#This Row],[OrderID]],tbl_Order[OrderID],tbl_Order[Order Month Name])</f>
        <v>Oct</v>
      </c>
      <c r="H2388" t="str">
        <f>_xlfn.XLOOKUP(tbl_OrderProduct[[#This Row],[ProductID]],tbl_Product[ProductID],tbl_Product[ProductName])</f>
        <v>Data: The Resistance</v>
      </c>
      <c r="I2388" t="str">
        <f>_xlfn.XLOOKUP(tbl_OrderProduct[[#This Row],[OrderID]],tbl_Order[OrderID],tbl_Order[CustomerID])</f>
        <v>CUST0769</v>
      </c>
    </row>
    <row r="2389" spans="1:9" x14ac:dyDescent="0.4">
      <c r="A2389" t="s">
        <v>1148</v>
      </c>
      <c r="B2389" t="s">
        <v>132</v>
      </c>
      <c r="C2389" t="str">
        <f>_xlfn.XLOOKUP(tbl_OrderProduct[[#This Row],[ProductID]],tbl_Product[ProductID],tbl_Product[Category])</f>
        <v>Strategy</v>
      </c>
      <c r="D2389">
        <v>1</v>
      </c>
      <c r="E2389" s="3">
        <f>_xlfn.XLOOKUP(tbl_OrderProduct[[#This Row],[ProductID]],tbl_Product[ProductID],tbl_Product[ListPrice])*tbl_OrderProduct[[#This Row],[Quantity]]</f>
        <v>16.5</v>
      </c>
      <c r="F2389">
        <f>_xlfn.XLOOKUP(tbl_OrderProduct[[#This Row],[OrderID]],tbl_Order[OrderID],tbl_Order[Order Year])</f>
        <v>2021</v>
      </c>
      <c r="G2389" t="str">
        <f>_xlfn.XLOOKUP(tbl_OrderProduct[[#This Row],[OrderID]],tbl_Order[OrderID],tbl_Order[Order Month Name])</f>
        <v>Oct</v>
      </c>
      <c r="H2389" t="str">
        <f>_xlfn.XLOOKUP(tbl_OrderProduct[[#This Row],[ProductID]],tbl_Product[ProductID],tbl_Product[ProductName])</f>
        <v>Pax Excel</v>
      </c>
      <c r="I2389" t="str">
        <f>_xlfn.XLOOKUP(tbl_OrderProduct[[#This Row],[OrderID]],tbl_Order[OrderID],tbl_Order[CustomerID])</f>
        <v>CUST0122</v>
      </c>
    </row>
    <row r="2390" spans="1:9" x14ac:dyDescent="0.4">
      <c r="A2390" t="s">
        <v>1148</v>
      </c>
      <c r="B2390" t="s">
        <v>8</v>
      </c>
      <c r="C2390" t="str">
        <f>_xlfn.XLOOKUP(tbl_OrderProduct[[#This Row],[ProductID]],tbl_Product[ProductID],tbl_Product[Category])</f>
        <v>Adventure</v>
      </c>
      <c r="D2390">
        <v>1</v>
      </c>
      <c r="E2390" s="3">
        <f>_xlfn.XLOOKUP(tbl_OrderProduct[[#This Row],[ProductID]],tbl_Product[ProductID],tbl_Product[ListPrice])*tbl_OrderProduct[[#This Row],[Quantity]]</f>
        <v>54.5</v>
      </c>
      <c r="F2390">
        <f>_xlfn.XLOOKUP(tbl_OrderProduct[[#This Row],[OrderID]],tbl_Order[OrderID],tbl_Order[Order Year])</f>
        <v>2021</v>
      </c>
      <c r="G2390" t="str">
        <f>_xlfn.XLOOKUP(tbl_OrderProduct[[#This Row],[OrderID]],tbl_Order[OrderID],tbl_Order[Order Month Name])</f>
        <v>Oct</v>
      </c>
      <c r="H2390" t="str">
        <f>_xlfn.XLOOKUP(tbl_OrderProduct[[#This Row],[ProductID]],tbl_Product[ProductID],tbl_Product[ProductName])</f>
        <v>Spreadsheets &amp; Sidequests</v>
      </c>
      <c r="I2390" t="str">
        <f>_xlfn.XLOOKUP(tbl_OrderProduct[[#This Row],[OrderID]],tbl_Order[OrderID],tbl_Order[CustomerID])</f>
        <v>CUST0122</v>
      </c>
    </row>
    <row r="2391" spans="1:9" x14ac:dyDescent="0.4">
      <c r="A2391" t="s">
        <v>1148</v>
      </c>
      <c r="B2391" t="s">
        <v>160</v>
      </c>
      <c r="C2391" t="str">
        <f>_xlfn.XLOOKUP(tbl_OrderProduct[[#This Row],[ProductID]],tbl_Product[ProductID],tbl_Product[Category])</f>
        <v>Co-op</v>
      </c>
      <c r="D2391">
        <v>2</v>
      </c>
      <c r="E2391" s="3">
        <f>_xlfn.XLOOKUP(tbl_OrderProduct[[#This Row],[ProductID]],tbl_Product[ProductID],tbl_Product[ListPrice])*tbl_OrderProduct[[#This Row],[Quantity]]</f>
        <v>76.98</v>
      </c>
      <c r="F2391">
        <f>_xlfn.XLOOKUP(tbl_OrderProduct[[#This Row],[OrderID]],tbl_Order[OrderID],tbl_Order[Order Year])</f>
        <v>2021</v>
      </c>
      <c r="G2391" t="str">
        <f>_xlfn.XLOOKUP(tbl_OrderProduct[[#This Row],[OrderID]],tbl_Order[OrderID],tbl_Order[Order Month Name])</f>
        <v>Oct</v>
      </c>
      <c r="H2391" t="str">
        <f>_xlfn.XLOOKUP(tbl_OrderProduct[[#This Row],[ProductID]],tbl_Product[ProductID],tbl_Product[ProductName])</f>
        <v>Forbidden Functions</v>
      </c>
      <c r="I2391" t="str">
        <f>_xlfn.XLOOKUP(tbl_OrderProduct[[#This Row],[OrderID]],tbl_Order[OrderID],tbl_Order[CustomerID])</f>
        <v>CUST0122</v>
      </c>
    </row>
    <row r="2392" spans="1:9" x14ac:dyDescent="0.4">
      <c r="A2392" t="s">
        <v>1148</v>
      </c>
      <c r="B2392" t="s">
        <v>156</v>
      </c>
      <c r="C2392" t="str">
        <f>_xlfn.XLOOKUP(tbl_OrderProduct[[#This Row],[ProductID]],tbl_Product[ProductID],tbl_Product[Category])</f>
        <v>Strategy</v>
      </c>
      <c r="D2392">
        <v>1</v>
      </c>
      <c r="E2392" s="3">
        <f>_xlfn.XLOOKUP(tbl_OrderProduct[[#This Row],[ProductID]],tbl_Product[ProductID],tbl_Product[ListPrice])*tbl_OrderProduct[[#This Row],[Quantity]]</f>
        <v>40.99</v>
      </c>
      <c r="F2392">
        <f>_xlfn.XLOOKUP(tbl_OrderProduct[[#This Row],[OrderID]],tbl_Order[OrderID],tbl_Order[Order Year])</f>
        <v>2021</v>
      </c>
      <c r="G2392" t="str">
        <f>_xlfn.XLOOKUP(tbl_OrderProduct[[#This Row],[OrderID]],tbl_Order[OrderID],tbl_Order[Order Month Name])</f>
        <v>Oct</v>
      </c>
      <c r="H2392" t="str">
        <f>_xlfn.XLOOKUP(tbl_OrderProduct[[#This Row],[ProductID]],tbl_Product[ProductID],tbl_Product[ProductName])</f>
        <v>Cells of Caledonia</v>
      </c>
      <c r="I2392" t="str">
        <f>_xlfn.XLOOKUP(tbl_OrderProduct[[#This Row],[OrderID]],tbl_Order[OrderID],tbl_Order[CustomerID])</f>
        <v>CUST0122</v>
      </c>
    </row>
    <row r="2393" spans="1:9" x14ac:dyDescent="0.4">
      <c r="A2393" t="s">
        <v>1149</v>
      </c>
      <c r="B2393" t="s">
        <v>133</v>
      </c>
      <c r="C2393" t="str">
        <f>_xlfn.XLOOKUP(tbl_OrderProduct[[#This Row],[ProductID]],tbl_Product[ProductID],tbl_Product[Category])</f>
        <v>Adventure</v>
      </c>
      <c r="D2393">
        <v>2</v>
      </c>
      <c r="E2393" s="3">
        <f>_xlfn.XLOOKUP(tbl_OrderProduct[[#This Row],[ProductID]],tbl_Product[ProductID],tbl_Product[ListPrice])*tbl_OrderProduct[[#This Row],[Quantity]]</f>
        <v>47.9</v>
      </c>
      <c r="F2393">
        <f>_xlfn.XLOOKUP(tbl_OrderProduct[[#This Row],[OrderID]],tbl_Order[OrderID],tbl_Order[Order Year])</f>
        <v>2021</v>
      </c>
      <c r="G2393" t="str">
        <f>_xlfn.XLOOKUP(tbl_OrderProduct[[#This Row],[OrderID]],tbl_Order[OrderID],tbl_Order[Order Month Name])</f>
        <v>Oct</v>
      </c>
      <c r="H2393" t="str">
        <f>_xlfn.XLOOKUP(tbl_OrderProduct[[#This Row],[ProductID]],tbl_Product[ProductID],tbl_Product[ProductName])</f>
        <v>DataCraft: Fields &amp; Measures</v>
      </c>
      <c r="I2393" t="str">
        <f>_xlfn.XLOOKUP(tbl_OrderProduct[[#This Row],[OrderID]],tbl_Order[OrderID],tbl_Order[CustomerID])</f>
        <v>CUST0106</v>
      </c>
    </row>
    <row r="2394" spans="1:9" x14ac:dyDescent="0.4">
      <c r="A2394" t="s">
        <v>1149</v>
      </c>
      <c r="B2394" t="s">
        <v>5</v>
      </c>
      <c r="C2394" t="str">
        <f>_xlfn.XLOOKUP(tbl_OrderProduct[[#This Row],[ProductID]],tbl_Product[ProductID],tbl_Product[Category])</f>
        <v>Strategy</v>
      </c>
      <c r="D2394">
        <v>1</v>
      </c>
      <c r="E2394" s="3">
        <f>_xlfn.XLOOKUP(tbl_OrderProduct[[#This Row],[ProductID]],tbl_Product[ProductID],tbl_Product[ListPrice])*tbl_OrderProduct[[#This Row],[Quantity]]</f>
        <v>49.95</v>
      </c>
      <c r="F2394">
        <f>_xlfn.XLOOKUP(tbl_OrderProduct[[#This Row],[OrderID]],tbl_Order[OrderID],tbl_Order[Order Year])</f>
        <v>2021</v>
      </c>
      <c r="G2394" t="str">
        <f>_xlfn.XLOOKUP(tbl_OrderProduct[[#This Row],[OrderID]],tbl_Order[OrderID],tbl_Order[Order Month Name])</f>
        <v>Oct</v>
      </c>
      <c r="H2394" t="str">
        <f>_xlfn.XLOOKUP(tbl_OrderProduct[[#This Row],[ProductID]],tbl_Product[ProductID],tbl_Product[ProductName])</f>
        <v>Power B.I. the Board Game</v>
      </c>
      <c r="I2394" t="str">
        <f>_xlfn.XLOOKUP(tbl_OrderProduct[[#This Row],[OrderID]],tbl_Order[OrderID],tbl_Order[CustomerID])</f>
        <v>CUST0106</v>
      </c>
    </row>
    <row r="2395" spans="1:9" x14ac:dyDescent="0.4">
      <c r="A2395" t="s">
        <v>1150</v>
      </c>
      <c r="B2395" t="s">
        <v>150</v>
      </c>
      <c r="C2395" t="str">
        <f>_xlfn.XLOOKUP(tbl_OrderProduct[[#This Row],[ProductID]],tbl_Product[ProductID],tbl_Product[Category])</f>
        <v>Party</v>
      </c>
      <c r="D2395">
        <v>1</v>
      </c>
      <c r="E2395" s="3">
        <f>_xlfn.XLOOKUP(tbl_OrderProduct[[#This Row],[ProductID]],tbl_Product[ProductID],tbl_Product[ListPrice])*tbl_OrderProduct[[#This Row],[Quantity]]</f>
        <v>35</v>
      </c>
      <c r="F2395">
        <f>_xlfn.XLOOKUP(tbl_OrderProduct[[#This Row],[OrderID]],tbl_Order[OrderID],tbl_Order[Order Year])</f>
        <v>2021</v>
      </c>
      <c r="G2395" t="str">
        <f>_xlfn.XLOOKUP(tbl_OrderProduct[[#This Row],[OrderID]],tbl_Order[OrderID],tbl_Order[Order Month Name])</f>
        <v>Oct</v>
      </c>
      <c r="H2395" t="str">
        <f>_xlfn.XLOOKUP(tbl_OrderProduct[[#This Row],[ProductID]],tbl_Product[ProductID],tbl_Product[ProductName])</f>
        <v>Data: The Resistance</v>
      </c>
      <c r="I2395" t="str">
        <f>_xlfn.XLOOKUP(tbl_OrderProduct[[#This Row],[OrderID]],tbl_Order[OrderID],tbl_Order[CustomerID])</f>
        <v>CUST0959</v>
      </c>
    </row>
    <row r="2396" spans="1:9" x14ac:dyDescent="0.4">
      <c r="A2396" t="s">
        <v>1150</v>
      </c>
      <c r="B2396" t="s">
        <v>8</v>
      </c>
      <c r="C2396" t="str">
        <f>_xlfn.XLOOKUP(tbl_OrderProduct[[#This Row],[ProductID]],tbl_Product[ProductID],tbl_Product[Category])</f>
        <v>Adventure</v>
      </c>
      <c r="D2396">
        <v>2</v>
      </c>
      <c r="E2396" s="3">
        <f>_xlfn.XLOOKUP(tbl_OrderProduct[[#This Row],[ProductID]],tbl_Product[ProductID],tbl_Product[ListPrice])*tbl_OrderProduct[[#This Row],[Quantity]]</f>
        <v>109</v>
      </c>
      <c r="F2396">
        <f>_xlfn.XLOOKUP(tbl_OrderProduct[[#This Row],[OrderID]],tbl_Order[OrderID],tbl_Order[Order Year])</f>
        <v>2021</v>
      </c>
      <c r="G2396" t="str">
        <f>_xlfn.XLOOKUP(tbl_OrderProduct[[#This Row],[OrderID]],tbl_Order[OrderID],tbl_Order[Order Month Name])</f>
        <v>Oct</v>
      </c>
      <c r="H2396" t="str">
        <f>_xlfn.XLOOKUP(tbl_OrderProduct[[#This Row],[ProductID]],tbl_Product[ProductID],tbl_Product[ProductName])</f>
        <v>Spreadsheets &amp; Sidequests</v>
      </c>
      <c r="I2396" t="str">
        <f>_xlfn.XLOOKUP(tbl_OrderProduct[[#This Row],[OrderID]],tbl_Order[OrderID],tbl_Order[CustomerID])</f>
        <v>CUST0959</v>
      </c>
    </row>
    <row r="2397" spans="1:9" x14ac:dyDescent="0.4">
      <c r="A2397" t="s">
        <v>1151</v>
      </c>
      <c r="B2397" t="s">
        <v>3</v>
      </c>
      <c r="C2397" t="str">
        <f>_xlfn.XLOOKUP(tbl_OrderProduct[[#This Row],[ProductID]],tbl_Product[ProductID],tbl_Product[Category])</f>
        <v>Co-op</v>
      </c>
      <c r="D2397">
        <v>3</v>
      </c>
      <c r="E2397" s="3">
        <f>_xlfn.XLOOKUP(tbl_OrderProduct[[#This Row],[ProductID]],tbl_Product[ProductID],tbl_Product[ListPrice])*tbl_OrderProduct[[#This Row],[Quantity]]</f>
        <v>104.85000000000001</v>
      </c>
      <c r="F2397">
        <f>_xlfn.XLOOKUP(tbl_OrderProduct[[#This Row],[OrderID]],tbl_Order[OrderID],tbl_Order[Order Year])</f>
        <v>2021</v>
      </c>
      <c r="G2397" t="str">
        <f>_xlfn.XLOOKUP(tbl_OrderProduct[[#This Row],[OrderID]],tbl_Order[OrderID],tbl_Order[Order Month Name])</f>
        <v>Oct</v>
      </c>
      <c r="H2397" t="str">
        <f>_xlfn.XLOOKUP(tbl_OrderProduct[[#This Row],[ProductID]],tbl_Product[ProductID],tbl_Product[ProductName])</f>
        <v>Pivot Panic!</v>
      </c>
      <c r="I2397" t="str">
        <f>_xlfn.XLOOKUP(tbl_OrderProduct[[#This Row],[OrderID]],tbl_Order[OrderID],tbl_Order[CustomerID])</f>
        <v>CUST0433</v>
      </c>
    </row>
    <row r="2398" spans="1:9" x14ac:dyDescent="0.4">
      <c r="A2398" t="s">
        <v>1151</v>
      </c>
      <c r="B2398" t="s">
        <v>158</v>
      </c>
      <c r="C2398" t="str">
        <f>_xlfn.XLOOKUP(tbl_OrderProduct[[#This Row],[ProductID]],tbl_Product[ProductID],tbl_Product[Category])</f>
        <v>Classic</v>
      </c>
      <c r="D2398">
        <v>1</v>
      </c>
      <c r="E2398" s="3">
        <f>_xlfn.XLOOKUP(tbl_OrderProduct[[#This Row],[ProductID]],tbl_Product[ProductID],tbl_Product[ListPrice])*tbl_OrderProduct[[#This Row],[Quantity]]</f>
        <v>45</v>
      </c>
      <c r="F2398">
        <f>_xlfn.XLOOKUP(tbl_OrderProduct[[#This Row],[OrderID]],tbl_Order[OrderID],tbl_Order[Order Year])</f>
        <v>2021</v>
      </c>
      <c r="G2398" t="str">
        <f>_xlfn.XLOOKUP(tbl_OrderProduct[[#This Row],[OrderID]],tbl_Order[OrderID],tbl_Order[Order Month Name])</f>
        <v>Oct</v>
      </c>
      <c r="H2398" t="str">
        <f>_xlfn.XLOOKUP(tbl_OrderProduct[[#This Row],[ProductID]],tbl_Product[ProductID],tbl_Product[ProductName])</f>
        <v>Carcassone: Financial Quarters</v>
      </c>
      <c r="I2398" t="str">
        <f>_xlfn.XLOOKUP(tbl_OrderProduct[[#This Row],[OrderID]],tbl_Order[OrderID],tbl_Order[CustomerID])</f>
        <v>CUST0433</v>
      </c>
    </row>
    <row r="2399" spans="1:9" x14ac:dyDescent="0.4">
      <c r="A2399" t="s">
        <v>1152</v>
      </c>
      <c r="B2399" t="s">
        <v>147</v>
      </c>
      <c r="C2399" t="str">
        <f>_xlfn.XLOOKUP(tbl_OrderProduct[[#This Row],[ProductID]],tbl_Product[ProductID],tbl_Product[Category])</f>
        <v>Classic</v>
      </c>
      <c r="D2399">
        <v>2</v>
      </c>
      <c r="E2399" s="3">
        <f>_xlfn.XLOOKUP(tbl_OrderProduct[[#This Row],[ProductID]],tbl_Product[ProductID],tbl_Product[ListPrice])*tbl_OrderProduct[[#This Row],[Quantity]]</f>
        <v>81.900000000000006</v>
      </c>
      <c r="F2399">
        <f>_xlfn.XLOOKUP(tbl_OrderProduct[[#This Row],[OrderID]],tbl_Order[OrderID],tbl_Order[Order Year])</f>
        <v>2021</v>
      </c>
      <c r="G2399" t="str">
        <f>_xlfn.XLOOKUP(tbl_OrderProduct[[#This Row],[OrderID]],tbl_Order[OrderID],tbl_Order[Order Month Name])</f>
        <v>Oct</v>
      </c>
      <c r="H2399" t="str">
        <f>_xlfn.XLOOKUP(tbl_OrderProduct[[#This Row],[ProductID]],tbl_Product[ProductID],tbl_Product[ProductName])</f>
        <v>Formula Scrabble</v>
      </c>
      <c r="I2399" t="str">
        <f>_xlfn.XLOOKUP(tbl_OrderProduct[[#This Row],[OrderID]],tbl_Order[OrderID],tbl_Order[CustomerID])</f>
        <v>CUST0237</v>
      </c>
    </row>
    <row r="2400" spans="1:9" x14ac:dyDescent="0.4">
      <c r="A2400" t="s">
        <v>1152</v>
      </c>
      <c r="B2400" t="s">
        <v>146</v>
      </c>
      <c r="C2400" t="str">
        <f>_xlfn.XLOOKUP(tbl_OrderProduct[[#This Row],[ProductID]],tbl_Product[ProductID],tbl_Product[Category])</f>
        <v>Strategy</v>
      </c>
      <c r="D2400">
        <v>1</v>
      </c>
      <c r="E2400" s="3">
        <f>_xlfn.XLOOKUP(tbl_OrderProduct[[#This Row],[ProductID]],tbl_Product[ProductID],tbl_Product[ListPrice])*tbl_OrderProduct[[#This Row],[Quantity]]</f>
        <v>49.49</v>
      </c>
      <c r="F2400">
        <f>_xlfn.XLOOKUP(tbl_OrderProduct[[#This Row],[OrderID]],tbl_Order[OrderID],tbl_Order[Order Year])</f>
        <v>2021</v>
      </c>
      <c r="G2400" t="str">
        <f>_xlfn.XLOOKUP(tbl_OrderProduct[[#This Row],[OrderID]],tbl_Order[OrderID],tbl_Order[Order Month Name])</f>
        <v>Oct</v>
      </c>
      <c r="H2400" t="str">
        <f>_xlfn.XLOOKUP(tbl_OrderProduct[[#This Row],[ProductID]],tbl_Product[ProductID],tbl_Product[ProductName])</f>
        <v>Terraforming Tableau</v>
      </c>
      <c r="I2400" t="str">
        <f>_xlfn.XLOOKUP(tbl_OrderProduct[[#This Row],[OrderID]],tbl_Order[OrderID],tbl_Order[CustomerID])</f>
        <v>CUST0237</v>
      </c>
    </row>
    <row r="2401" spans="1:9" x14ac:dyDescent="0.4">
      <c r="A2401" t="s">
        <v>1153</v>
      </c>
      <c r="B2401" t="s">
        <v>145</v>
      </c>
      <c r="C2401" t="str">
        <f>_xlfn.XLOOKUP(tbl_OrderProduct[[#This Row],[ProductID]],tbl_Product[ProductID],tbl_Product[Category])</f>
        <v>Adventure</v>
      </c>
      <c r="D2401">
        <v>2</v>
      </c>
      <c r="E2401" s="3">
        <f>_xlfn.XLOOKUP(tbl_OrderProduct[[#This Row],[ProductID]],tbl_Product[ProductID],tbl_Product[ListPrice])*tbl_OrderProduct[[#This Row],[Quantity]]</f>
        <v>81</v>
      </c>
      <c r="F2401">
        <f>_xlfn.XLOOKUP(tbl_OrderProduct[[#This Row],[OrderID]],tbl_Order[OrderID],tbl_Order[Order Year])</f>
        <v>2021</v>
      </c>
      <c r="G2401" t="str">
        <f>_xlfn.XLOOKUP(tbl_OrderProduct[[#This Row],[OrderID]],tbl_Order[OrderID],tbl_Order[Order Month Name])</f>
        <v>Oct</v>
      </c>
      <c r="H2401" t="str">
        <f>_xlfn.XLOOKUP(tbl_OrderProduct[[#This Row],[ProductID]],tbl_Product[ProductID],tbl_Product[ProductName])</f>
        <v>Audit Call of Cthulhu</v>
      </c>
      <c r="I2401" t="str">
        <f>_xlfn.XLOOKUP(tbl_OrderProduct[[#This Row],[OrderID]],tbl_Order[OrderID],tbl_Order[CustomerID])</f>
        <v>CUST1265</v>
      </c>
    </row>
    <row r="2402" spans="1:9" x14ac:dyDescent="0.4">
      <c r="A2402" t="s">
        <v>1153</v>
      </c>
      <c r="B2402" t="s">
        <v>3</v>
      </c>
      <c r="C2402" t="str">
        <f>_xlfn.XLOOKUP(tbl_OrderProduct[[#This Row],[ProductID]],tbl_Product[ProductID],tbl_Product[Category])</f>
        <v>Co-op</v>
      </c>
      <c r="D2402">
        <v>1</v>
      </c>
      <c r="E2402" s="3">
        <f>_xlfn.XLOOKUP(tbl_OrderProduct[[#This Row],[ProductID]],tbl_Product[ProductID],tbl_Product[ListPrice])*tbl_OrderProduct[[#This Row],[Quantity]]</f>
        <v>34.950000000000003</v>
      </c>
      <c r="F2402">
        <f>_xlfn.XLOOKUP(tbl_OrderProduct[[#This Row],[OrderID]],tbl_Order[OrderID],tbl_Order[Order Year])</f>
        <v>2021</v>
      </c>
      <c r="G2402" t="str">
        <f>_xlfn.XLOOKUP(tbl_OrderProduct[[#This Row],[OrderID]],tbl_Order[OrderID],tbl_Order[Order Month Name])</f>
        <v>Oct</v>
      </c>
      <c r="H2402" t="str">
        <f>_xlfn.XLOOKUP(tbl_OrderProduct[[#This Row],[ProductID]],tbl_Product[ProductID],tbl_Product[ProductName])</f>
        <v>Pivot Panic!</v>
      </c>
      <c r="I2402" t="str">
        <f>_xlfn.XLOOKUP(tbl_OrderProduct[[#This Row],[OrderID]],tbl_Order[OrderID],tbl_Order[CustomerID])</f>
        <v>CUST1265</v>
      </c>
    </row>
    <row r="2403" spans="1:9" x14ac:dyDescent="0.4">
      <c r="A2403" t="s">
        <v>1154</v>
      </c>
      <c r="B2403" t="s">
        <v>161</v>
      </c>
      <c r="C2403" t="str">
        <f>_xlfn.XLOOKUP(tbl_OrderProduct[[#This Row],[ProductID]],tbl_Product[ProductID],tbl_Product[Category])</f>
        <v>Strategy</v>
      </c>
      <c r="D2403">
        <v>2</v>
      </c>
      <c r="E2403" s="3">
        <f>_xlfn.XLOOKUP(tbl_OrderProduct[[#This Row],[ProductID]],tbl_Product[ProductID],tbl_Product[ListPrice])*tbl_OrderProduct[[#This Row],[Quantity]]</f>
        <v>111.9</v>
      </c>
      <c r="F2403">
        <f>_xlfn.XLOOKUP(tbl_OrderProduct[[#This Row],[OrderID]],tbl_Order[OrderID],tbl_Order[Order Year])</f>
        <v>2021</v>
      </c>
      <c r="G2403" t="str">
        <f>_xlfn.XLOOKUP(tbl_OrderProduct[[#This Row],[OrderID]],tbl_Order[OrderID],tbl_Order[Order Month Name])</f>
        <v>Oct</v>
      </c>
      <c r="H2403" t="str">
        <f>_xlfn.XLOOKUP(tbl_OrderProduct[[#This Row],[ProductID]],tbl_Product[ProductID],tbl_Product[ProductName])</f>
        <v>The Quacks of Quarterburg</v>
      </c>
      <c r="I2403" t="str">
        <f>_xlfn.XLOOKUP(tbl_OrderProduct[[#This Row],[OrderID]],tbl_Order[OrderID],tbl_Order[CustomerID])</f>
        <v>CUST1073</v>
      </c>
    </row>
    <row r="2404" spans="1:9" x14ac:dyDescent="0.4">
      <c r="A2404" t="s">
        <v>1155</v>
      </c>
      <c r="B2404" t="s">
        <v>5</v>
      </c>
      <c r="C2404" t="str">
        <f>_xlfn.XLOOKUP(tbl_OrderProduct[[#This Row],[ProductID]],tbl_Product[ProductID],tbl_Product[Category])</f>
        <v>Strategy</v>
      </c>
      <c r="D2404">
        <v>2</v>
      </c>
      <c r="E2404" s="3">
        <f>_xlfn.XLOOKUP(tbl_OrderProduct[[#This Row],[ProductID]],tbl_Product[ProductID],tbl_Product[ListPrice])*tbl_OrderProduct[[#This Row],[Quantity]]</f>
        <v>99.9</v>
      </c>
      <c r="F2404">
        <f>_xlfn.XLOOKUP(tbl_OrderProduct[[#This Row],[OrderID]],tbl_Order[OrderID],tbl_Order[Order Year])</f>
        <v>2021</v>
      </c>
      <c r="G2404" t="str">
        <f>_xlfn.XLOOKUP(tbl_OrderProduct[[#This Row],[OrderID]],tbl_Order[OrderID],tbl_Order[Order Month Name])</f>
        <v>Oct</v>
      </c>
      <c r="H2404" t="str">
        <f>_xlfn.XLOOKUP(tbl_OrderProduct[[#This Row],[ProductID]],tbl_Product[ProductID],tbl_Product[ProductName])</f>
        <v>Power B.I. the Board Game</v>
      </c>
      <c r="I2404" t="str">
        <f>_xlfn.XLOOKUP(tbl_OrderProduct[[#This Row],[OrderID]],tbl_Order[OrderID],tbl_Order[CustomerID])</f>
        <v>CUST0166</v>
      </c>
    </row>
    <row r="2405" spans="1:9" x14ac:dyDescent="0.4">
      <c r="A2405" t="s">
        <v>1155</v>
      </c>
      <c r="B2405" t="s">
        <v>131</v>
      </c>
      <c r="C2405" t="str">
        <f>_xlfn.XLOOKUP(tbl_OrderProduct[[#This Row],[ProductID]],tbl_Product[ProductID],tbl_Product[Category])</f>
        <v>Strategy</v>
      </c>
      <c r="D2405">
        <v>1</v>
      </c>
      <c r="E2405" s="3">
        <f>_xlfn.XLOOKUP(tbl_OrderProduct[[#This Row],[ProductID]],tbl_Product[ProductID],tbl_Product[ListPrice])*tbl_OrderProduct[[#This Row],[Quantity]]</f>
        <v>49</v>
      </c>
      <c r="F2405">
        <f>_xlfn.XLOOKUP(tbl_OrderProduct[[#This Row],[OrderID]],tbl_Order[OrderID],tbl_Order[Order Year])</f>
        <v>2021</v>
      </c>
      <c r="G2405" t="str">
        <f>_xlfn.XLOOKUP(tbl_OrderProduct[[#This Row],[OrderID]],tbl_Order[OrderID],tbl_Order[Order Month Name])</f>
        <v>Oct</v>
      </c>
      <c r="H2405" t="str">
        <f>_xlfn.XLOOKUP(tbl_OrderProduct[[#This Row],[ProductID]],tbl_Product[ProductID],tbl_Product[ProductName])</f>
        <v>7 Chart Wonders</v>
      </c>
      <c r="I2405" t="str">
        <f>_xlfn.XLOOKUP(tbl_OrderProduct[[#This Row],[OrderID]],tbl_Order[OrderID],tbl_Order[CustomerID])</f>
        <v>CUST0166</v>
      </c>
    </row>
    <row r="2406" spans="1:9" x14ac:dyDescent="0.4">
      <c r="A2406" t="s">
        <v>1155</v>
      </c>
      <c r="B2406" t="s">
        <v>159</v>
      </c>
      <c r="C2406" t="str">
        <f>_xlfn.XLOOKUP(tbl_OrderProduct[[#This Row],[ProductID]],tbl_Product[ProductID],tbl_Product[Category])</f>
        <v>Strategy</v>
      </c>
      <c r="D2406">
        <v>2</v>
      </c>
      <c r="E2406" s="3">
        <f>_xlfn.XLOOKUP(tbl_OrderProduct[[#This Row],[ProductID]],tbl_Product[ProductID],tbl_Product[ListPrice])*tbl_OrderProduct[[#This Row],[Quantity]]</f>
        <v>116</v>
      </c>
      <c r="F2406">
        <f>_xlfn.XLOOKUP(tbl_OrderProduct[[#This Row],[OrderID]],tbl_Order[OrderID],tbl_Order[Order Year])</f>
        <v>2021</v>
      </c>
      <c r="G2406" t="str">
        <f>_xlfn.XLOOKUP(tbl_OrderProduct[[#This Row],[OrderID]],tbl_Order[OrderID],tbl_Order[Order Month Name])</f>
        <v>Oct</v>
      </c>
      <c r="H2406" t="str">
        <f>_xlfn.XLOOKUP(tbl_OrderProduct[[#This Row],[ProductID]],tbl_Product[ProductID],tbl_Product[ProductName])</f>
        <v>Welcome To … The Dashboard</v>
      </c>
      <c r="I2406" t="str">
        <f>_xlfn.XLOOKUP(tbl_OrderProduct[[#This Row],[OrderID]],tbl_Order[OrderID],tbl_Order[CustomerID])</f>
        <v>CUST0166</v>
      </c>
    </row>
    <row r="2407" spans="1:9" x14ac:dyDescent="0.4">
      <c r="A2407" t="s">
        <v>1156</v>
      </c>
      <c r="B2407" t="s">
        <v>149</v>
      </c>
      <c r="C2407" t="str">
        <f>_xlfn.XLOOKUP(tbl_OrderProduct[[#This Row],[ProductID]],tbl_Product[ProductID],tbl_Product[Category])</f>
        <v>Co-op</v>
      </c>
      <c r="D2407">
        <v>1</v>
      </c>
      <c r="E2407" s="3">
        <f>_xlfn.XLOOKUP(tbl_OrderProduct[[#This Row],[ProductID]],tbl_Product[ProductID],tbl_Product[ListPrice])*tbl_OrderProduct[[#This Row],[Quantity]]</f>
        <v>20.99</v>
      </c>
      <c r="F2407">
        <f>_xlfn.XLOOKUP(tbl_OrderProduct[[#This Row],[OrderID]],tbl_Order[OrderID],tbl_Order[Order Year])</f>
        <v>2021</v>
      </c>
      <c r="G2407" t="str">
        <f>_xlfn.XLOOKUP(tbl_OrderProduct[[#This Row],[OrderID]],tbl_Order[OrderID],tbl_Order[Order Month Name])</f>
        <v>Oct</v>
      </c>
      <c r="H2407" t="str">
        <f>_xlfn.XLOOKUP(tbl_OrderProduct[[#This Row],[ProductID]],tbl_Product[ProductID],tbl_Product[ProductName])</f>
        <v>Pandemic: #REF! Outbreak</v>
      </c>
      <c r="I2407" t="str">
        <f>_xlfn.XLOOKUP(tbl_OrderProduct[[#This Row],[OrderID]],tbl_Order[OrderID],tbl_Order[CustomerID])</f>
        <v>CUST0798</v>
      </c>
    </row>
    <row r="2408" spans="1:9" x14ac:dyDescent="0.4">
      <c r="A2408" t="s">
        <v>1156</v>
      </c>
      <c r="B2408" t="s">
        <v>162</v>
      </c>
      <c r="C2408" t="str">
        <f>_xlfn.XLOOKUP(tbl_OrderProduct[[#This Row],[ProductID]],tbl_Product[ProductID],tbl_Product[Category])</f>
        <v>Strategy</v>
      </c>
      <c r="D2408">
        <v>1</v>
      </c>
      <c r="E2408" s="3">
        <f>_xlfn.XLOOKUP(tbl_OrderProduct[[#This Row],[ProductID]],tbl_Product[ProductID],tbl_Product[ListPrice])*tbl_OrderProduct[[#This Row],[Quantity]]</f>
        <v>17.5</v>
      </c>
      <c r="F2408">
        <f>_xlfn.XLOOKUP(tbl_OrderProduct[[#This Row],[OrderID]],tbl_Order[OrderID],tbl_Order[Order Year])</f>
        <v>2021</v>
      </c>
      <c r="G2408" t="str">
        <f>_xlfn.XLOOKUP(tbl_OrderProduct[[#This Row],[OrderID]],tbl_Order[OrderID],tbl_Order[Order Month Name])</f>
        <v>Oct</v>
      </c>
      <c r="H2408" t="str">
        <f>_xlfn.XLOOKUP(tbl_OrderProduct[[#This Row],[ProductID]],tbl_Product[ProductID],tbl_Product[ProductName])</f>
        <v>Spreadsheet Legacy</v>
      </c>
      <c r="I2408" t="str">
        <f>_xlfn.XLOOKUP(tbl_OrderProduct[[#This Row],[OrderID]],tbl_Order[OrderID],tbl_Order[CustomerID])</f>
        <v>CUST0798</v>
      </c>
    </row>
    <row r="2409" spans="1:9" x14ac:dyDescent="0.4">
      <c r="A2409" t="s">
        <v>1156</v>
      </c>
      <c r="B2409" t="s">
        <v>134</v>
      </c>
      <c r="C2409" t="str">
        <f>_xlfn.XLOOKUP(tbl_OrderProduct[[#This Row],[ProductID]],tbl_Product[ProductID],tbl_Product[Category])</f>
        <v>Co-op</v>
      </c>
      <c r="D2409">
        <v>1</v>
      </c>
      <c r="E2409" s="3">
        <f>_xlfn.XLOOKUP(tbl_OrderProduct[[#This Row],[ProductID]],tbl_Product[ProductID],tbl_Product[ListPrice])*tbl_OrderProduct[[#This Row],[Quantity]]</f>
        <v>33.5</v>
      </c>
      <c r="F2409">
        <f>_xlfn.XLOOKUP(tbl_OrderProduct[[#This Row],[OrderID]],tbl_Order[OrderID],tbl_Order[Order Year])</f>
        <v>2021</v>
      </c>
      <c r="G2409" t="str">
        <f>_xlfn.XLOOKUP(tbl_OrderProduct[[#This Row],[OrderID]],tbl_Order[OrderID],tbl_Order[Order Month Name])</f>
        <v>Oct</v>
      </c>
      <c r="H2409" t="str">
        <f>_xlfn.XLOOKUP(tbl_OrderProduct[[#This Row],[ProductID]],tbl_Product[ProductID],tbl_Product[ProductName])</f>
        <v>The Spill: Data Breach</v>
      </c>
      <c r="I2409" t="str">
        <f>_xlfn.XLOOKUP(tbl_OrderProduct[[#This Row],[OrderID]],tbl_Order[OrderID],tbl_Order[CustomerID])</f>
        <v>CUST0798</v>
      </c>
    </row>
    <row r="2410" spans="1:9" x14ac:dyDescent="0.4">
      <c r="A2410" t="s">
        <v>1156</v>
      </c>
      <c r="B2410" t="s">
        <v>10</v>
      </c>
      <c r="C2410" t="str">
        <f>_xlfn.XLOOKUP(tbl_OrderProduct[[#This Row],[ProductID]],tbl_Product[ProductID],tbl_Product[Category])</f>
        <v>Party</v>
      </c>
      <c r="D2410">
        <v>1</v>
      </c>
      <c r="E2410" s="3">
        <f>_xlfn.XLOOKUP(tbl_OrderProduct[[#This Row],[ProductID]],tbl_Product[ProductID],tbl_Product[ListPrice])*tbl_OrderProduct[[#This Row],[Quantity]]</f>
        <v>49</v>
      </c>
      <c r="F2410">
        <f>_xlfn.XLOOKUP(tbl_OrderProduct[[#This Row],[OrderID]],tbl_Order[OrderID],tbl_Order[Order Year])</f>
        <v>2021</v>
      </c>
      <c r="G2410" t="str">
        <f>_xlfn.XLOOKUP(tbl_OrderProduct[[#This Row],[OrderID]],tbl_Order[OrderID],tbl_Order[Order Month Name])</f>
        <v>Oct</v>
      </c>
      <c r="H2410" t="str">
        <f>_xlfn.XLOOKUP(tbl_OrderProduct[[#This Row],[ProductID]],tbl_Product[ProductID],tbl_Product[ProductName])</f>
        <v>Pivot or Perish</v>
      </c>
      <c r="I2410" t="str">
        <f>_xlfn.XLOOKUP(tbl_OrderProduct[[#This Row],[OrderID]],tbl_Order[OrderID],tbl_Order[CustomerID])</f>
        <v>CUST0798</v>
      </c>
    </row>
    <row r="2411" spans="1:9" x14ac:dyDescent="0.4">
      <c r="A2411" t="s">
        <v>1156</v>
      </c>
      <c r="B2411" t="s">
        <v>156</v>
      </c>
      <c r="C2411" t="str">
        <f>_xlfn.XLOOKUP(tbl_OrderProduct[[#This Row],[ProductID]],tbl_Product[ProductID],tbl_Product[Category])</f>
        <v>Strategy</v>
      </c>
      <c r="D2411">
        <v>1</v>
      </c>
      <c r="E2411" s="3">
        <f>_xlfn.XLOOKUP(tbl_OrderProduct[[#This Row],[ProductID]],tbl_Product[ProductID],tbl_Product[ListPrice])*tbl_OrderProduct[[#This Row],[Quantity]]</f>
        <v>40.99</v>
      </c>
      <c r="F2411">
        <f>_xlfn.XLOOKUP(tbl_OrderProduct[[#This Row],[OrderID]],tbl_Order[OrderID],tbl_Order[Order Year])</f>
        <v>2021</v>
      </c>
      <c r="G2411" t="str">
        <f>_xlfn.XLOOKUP(tbl_OrderProduct[[#This Row],[OrderID]],tbl_Order[OrderID],tbl_Order[Order Month Name])</f>
        <v>Oct</v>
      </c>
      <c r="H2411" t="str">
        <f>_xlfn.XLOOKUP(tbl_OrderProduct[[#This Row],[ProductID]],tbl_Product[ProductID],tbl_Product[ProductName])</f>
        <v>Cells of Caledonia</v>
      </c>
      <c r="I2411" t="str">
        <f>_xlfn.XLOOKUP(tbl_OrderProduct[[#This Row],[OrderID]],tbl_Order[OrderID],tbl_Order[CustomerID])</f>
        <v>CUST0798</v>
      </c>
    </row>
    <row r="2412" spans="1:9" x14ac:dyDescent="0.4">
      <c r="A2412" t="s">
        <v>1156</v>
      </c>
      <c r="B2412" t="s">
        <v>2</v>
      </c>
      <c r="C2412" t="str">
        <f>_xlfn.XLOOKUP(tbl_OrderProduct[[#This Row],[ProductID]],tbl_Product[ProductID],tbl_Product[Category])</f>
        <v>Strategy</v>
      </c>
      <c r="D2412">
        <v>1</v>
      </c>
      <c r="E2412" s="3">
        <f>_xlfn.XLOOKUP(tbl_OrderProduct[[#This Row],[ProductID]],tbl_Product[ProductID],tbl_Product[ListPrice])*tbl_OrderProduct[[#This Row],[Quantity]]</f>
        <v>12.95</v>
      </c>
      <c r="F2412">
        <f>_xlfn.XLOOKUP(tbl_OrderProduct[[#This Row],[OrderID]],tbl_Order[OrderID],tbl_Order[Order Year])</f>
        <v>2021</v>
      </c>
      <c r="G2412" t="str">
        <f>_xlfn.XLOOKUP(tbl_OrderProduct[[#This Row],[OrderID]],tbl_Order[OrderID],tbl_Order[Order Month Name])</f>
        <v>Oct</v>
      </c>
      <c r="H2412" t="str">
        <f>_xlfn.XLOOKUP(tbl_OrderProduct[[#This Row],[ProductID]],tbl_Product[ProductID],tbl_Product[ProductName])</f>
        <v>DAX Machina</v>
      </c>
      <c r="I2412" t="str">
        <f>_xlfn.XLOOKUP(tbl_OrderProduct[[#This Row],[OrderID]],tbl_Order[OrderID],tbl_Order[CustomerID])</f>
        <v>CUST0798</v>
      </c>
    </row>
    <row r="2413" spans="1:9" x14ac:dyDescent="0.4">
      <c r="A2413" t="s">
        <v>1157</v>
      </c>
      <c r="B2413" t="s">
        <v>132</v>
      </c>
      <c r="C2413" t="str">
        <f>_xlfn.XLOOKUP(tbl_OrderProduct[[#This Row],[ProductID]],tbl_Product[ProductID],tbl_Product[Category])</f>
        <v>Strategy</v>
      </c>
      <c r="D2413">
        <v>1</v>
      </c>
      <c r="E2413" s="3">
        <f>_xlfn.XLOOKUP(tbl_OrderProduct[[#This Row],[ProductID]],tbl_Product[ProductID],tbl_Product[ListPrice])*tbl_OrderProduct[[#This Row],[Quantity]]</f>
        <v>16.5</v>
      </c>
      <c r="F2413">
        <f>_xlfn.XLOOKUP(tbl_OrderProduct[[#This Row],[OrderID]],tbl_Order[OrderID],tbl_Order[Order Year])</f>
        <v>2021</v>
      </c>
      <c r="G2413" t="str">
        <f>_xlfn.XLOOKUP(tbl_OrderProduct[[#This Row],[OrderID]],tbl_Order[OrderID],tbl_Order[Order Month Name])</f>
        <v>Oct</v>
      </c>
      <c r="H2413" t="str">
        <f>_xlfn.XLOOKUP(tbl_OrderProduct[[#This Row],[ProductID]],tbl_Product[ProductID],tbl_Product[ProductName])</f>
        <v>Pax Excel</v>
      </c>
      <c r="I2413" t="str">
        <f>_xlfn.XLOOKUP(tbl_OrderProduct[[#This Row],[OrderID]],tbl_Order[OrderID],tbl_Order[CustomerID])</f>
        <v>CUST1158</v>
      </c>
    </row>
    <row r="2414" spans="1:9" x14ac:dyDescent="0.4">
      <c r="A2414" t="s">
        <v>1158</v>
      </c>
      <c r="B2414" t="s">
        <v>165</v>
      </c>
      <c r="C2414" t="str">
        <f>_xlfn.XLOOKUP(tbl_OrderProduct[[#This Row],[ProductID]],tbl_Product[ProductID],tbl_Product[Category])</f>
        <v>Party</v>
      </c>
      <c r="D2414">
        <v>2</v>
      </c>
      <c r="E2414" s="3">
        <f>_xlfn.XLOOKUP(tbl_OrderProduct[[#This Row],[ProductID]],tbl_Product[ProductID],tbl_Product[ListPrice])*tbl_OrderProduct[[#This Row],[Quantity]]</f>
        <v>52.98</v>
      </c>
      <c r="F2414">
        <f>_xlfn.XLOOKUP(tbl_OrderProduct[[#This Row],[OrderID]],tbl_Order[OrderID],tbl_Order[Order Year])</f>
        <v>2021</v>
      </c>
      <c r="G2414" t="str">
        <f>_xlfn.XLOOKUP(tbl_OrderProduct[[#This Row],[OrderID]],tbl_Order[OrderID],tbl_Order[Order Month Name])</f>
        <v>Oct</v>
      </c>
      <c r="H2414" t="str">
        <f>_xlfn.XLOOKUP(tbl_OrderProduct[[#This Row],[ProductID]],tbl_Product[ProductID],tbl_Product[ProductName])</f>
        <v>Dashboard Wavelength</v>
      </c>
      <c r="I2414" t="str">
        <f>_xlfn.XLOOKUP(tbl_OrderProduct[[#This Row],[OrderID]],tbl_Order[OrderID],tbl_Order[CustomerID])</f>
        <v>CUST1098</v>
      </c>
    </row>
    <row r="2415" spans="1:9" x14ac:dyDescent="0.4">
      <c r="A2415" t="s">
        <v>1158</v>
      </c>
      <c r="B2415" t="s">
        <v>155</v>
      </c>
      <c r="C2415" t="str">
        <f>_xlfn.XLOOKUP(tbl_OrderProduct[[#This Row],[ProductID]],tbl_Product[ProductID],tbl_Product[Category])</f>
        <v>Strategy</v>
      </c>
      <c r="D2415">
        <v>1</v>
      </c>
      <c r="E2415" s="3">
        <f>_xlfn.XLOOKUP(tbl_OrderProduct[[#This Row],[ProductID]],tbl_Product[ProductID],tbl_Product[ListPrice])*tbl_OrderProduct[[#This Row],[Quantity]]</f>
        <v>27</v>
      </c>
      <c r="F2415">
        <f>_xlfn.XLOOKUP(tbl_OrderProduct[[#This Row],[OrderID]],tbl_Order[OrderID],tbl_Order[Order Year])</f>
        <v>2021</v>
      </c>
      <c r="G2415" t="str">
        <f>_xlfn.XLOOKUP(tbl_OrderProduct[[#This Row],[OrderID]],tbl_Order[OrderID],tbl_Order[Order Month Name])</f>
        <v>Oct</v>
      </c>
      <c r="H2415" t="str">
        <f>_xlfn.XLOOKUP(tbl_OrderProduct[[#This Row],[ProductID]],tbl_Product[ProductID],tbl_Product[ProductName])</f>
        <v>Depreciation Trail</v>
      </c>
      <c r="I2415" t="str">
        <f>_xlfn.XLOOKUP(tbl_OrderProduct[[#This Row],[OrderID]],tbl_Order[OrderID],tbl_Order[CustomerID])</f>
        <v>CUST1098</v>
      </c>
    </row>
    <row r="2416" spans="1:9" x14ac:dyDescent="0.4">
      <c r="A2416" t="s">
        <v>1158</v>
      </c>
      <c r="B2416" t="s">
        <v>149</v>
      </c>
      <c r="C2416" t="str">
        <f>_xlfn.XLOOKUP(tbl_OrderProduct[[#This Row],[ProductID]],tbl_Product[ProductID],tbl_Product[Category])</f>
        <v>Co-op</v>
      </c>
      <c r="D2416">
        <v>1</v>
      </c>
      <c r="E2416" s="3">
        <f>_xlfn.XLOOKUP(tbl_OrderProduct[[#This Row],[ProductID]],tbl_Product[ProductID],tbl_Product[ListPrice])*tbl_OrderProduct[[#This Row],[Quantity]]</f>
        <v>20.99</v>
      </c>
      <c r="F2416">
        <f>_xlfn.XLOOKUP(tbl_OrderProduct[[#This Row],[OrderID]],tbl_Order[OrderID],tbl_Order[Order Year])</f>
        <v>2021</v>
      </c>
      <c r="G2416" t="str">
        <f>_xlfn.XLOOKUP(tbl_OrderProduct[[#This Row],[OrderID]],tbl_Order[OrderID],tbl_Order[Order Month Name])</f>
        <v>Oct</v>
      </c>
      <c r="H2416" t="str">
        <f>_xlfn.XLOOKUP(tbl_OrderProduct[[#This Row],[ProductID]],tbl_Product[ProductID],tbl_Product[ProductName])</f>
        <v>Pandemic: #REF! Outbreak</v>
      </c>
      <c r="I2416" t="str">
        <f>_xlfn.XLOOKUP(tbl_OrderProduct[[#This Row],[OrderID]],tbl_Order[OrderID],tbl_Order[CustomerID])</f>
        <v>CUST1098</v>
      </c>
    </row>
    <row r="2417" spans="1:9" x14ac:dyDescent="0.4">
      <c r="A2417" t="s">
        <v>1158</v>
      </c>
      <c r="B2417" t="s">
        <v>146</v>
      </c>
      <c r="C2417" t="str">
        <f>_xlfn.XLOOKUP(tbl_OrderProduct[[#This Row],[ProductID]],tbl_Product[ProductID],tbl_Product[Category])</f>
        <v>Strategy</v>
      </c>
      <c r="D2417">
        <v>1</v>
      </c>
      <c r="E2417" s="3">
        <f>_xlfn.XLOOKUP(tbl_OrderProduct[[#This Row],[ProductID]],tbl_Product[ProductID],tbl_Product[ListPrice])*tbl_OrderProduct[[#This Row],[Quantity]]</f>
        <v>49.49</v>
      </c>
      <c r="F2417">
        <f>_xlfn.XLOOKUP(tbl_OrderProduct[[#This Row],[OrderID]],tbl_Order[OrderID],tbl_Order[Order Year])</f>
        <v>2021</v>
      </c>
      <c r="G2417" t="str">
        <f>_xlfn.XLOOKUP(tbl_OrderProduct[[#This Row],[OrderID]],tbl_Order[OrderID],tbl_Order[Order Month Name])</f>
        <v>Oct</v>
      </c>
      <c r="H2417" t="str">
        <f>_xlfn.XLOOKUP(tbl_OrderProduct[[#This Row],[ProductID]],tbl_Product[ProductID],tbl_Product[ProductName])</f>
        <v>Terraforming Tableau</v>
      </c>
      <c r="I2417" t="str">
        <f>_xlfn.XLOOKUP(tbl_OrderProduct[[#This Row],[OrderID]],tbl_Order[OrderID],tbl_Order[CustomerID])</f>
        <v>CUST1098</v>
      </c>
    </row>
    <row r="2418" spans="1:9" x14ac:dyDescent="0.4">
      <c r="A2418" t="s">
        <v>1158</v>
      </c>
      <c r="B2418" t="s">
        <v>130</v>
      </c>
      <c r="C2418" t="str">
        <f>_xlfn.XLOOKUP(tbl_OrderProduct[[#This Row],[ProductID]],tbl_Product[ProductID],tbl_Product[Category])</f>
        <v>Strategy</v>
      </c>
      <c r="D2418">
        <v>1</v>
      </c>
      <c r="E2418" s="3">
        <f>_xlfn.XLOOKUP(tbl_OrderProduct[[#This Row],[ProductID]],tbl_Product[ProductID],tbl_Product[ListPrice])*tbl_OrderProduct[[#This Row],[Quantity]]</f>
        <v>15.5</v>
      </c>
      <c r="F2418">
        <f>_xlfn.XLOOKUP(tbl_OrderProduct[[#This Row],[OrderID]],tbl_Order[OrderID],tbl_Order[Order Year])</f>
        <v>2021</v>
      </c>
      <c r="G2418" t="str">
        <f>_xlfn.XLOOKUP(tbl_OrderProduct[[#This Row],[OrderID]],tbl_Order[OrderID],tbl_Order[Order Month Name])</f>
        <v>Oct</v>
      </c>
      <c r="H2418" t="str">
        <f>_xlfn.XLOOKUP(tbl_OrderProduct[[#This Row],[ProductID]],tbl_Product[ProductID],tbl_Product[ProductName])</f>
        <v>Brass: Budget</v>
      </c>
      <c r="I2418" t="str">
        <f>_xlfn.XLOOKUP(tbl_OrderProduct[[#This Row],[OrderID]],tbl_Order[OrderID],tbl_Order[CustomerID])</f>
        <v>CUST1098</v>
      </c>
    </row>
    <row r="2419" spans="1:9" x14ac:dyDescent="0.4">
      <c r="A2419" t="s">
        <v>1158</v>
      </c>
      <c r="B2419" t="s">
        <v>139</v>
      </c>
      <c r="C2419" t="str">
        <f>_xlfn.XLOOKUP(tbl_OrderProduct[[#This Row],[ProductID]],tbl_Product[ProductID],tbl_Product[Category])</f>
        <v>Strategy</v>
      </c>
      <c r="D2419">
        <v>3</v>
      </c>
      <c r="E2419" s="3">
        <f>_xlfn.XLOOKUP(tbl_OrderProduct[[#This Row],[ProductID]],tbl_Product[ProductID],tbl_Product[ListPrice])*tbl_OrderProduct[[#This Row],[Quantity]]</f>
        <v>164.97</v>
      </c>
      <c r="F2419">
        <f>_xlfn.XLOOKUP(tbl_OrderProduct[[#This Row],[OrderID]],tbl_Order[OrderID],tbl_Order[Order Year])</f>
        <v>2021</v>
      </c>
      <c r="G2419" t="str">
        <f>_xlfn.XLOOKUP(tbl_OrderProduct[[#This Row],[OrderID]],tbl_Order[OrderID],tbl_Order[Order Month Name])</f>
        <v>Oct</v>
      </c>
      <c r="H2419" t="str">
        <f>_xlfn.XLOOKUP(tbl_OrderProduct[[#This Row],[ProductID]],tbl_Product[ProductID],tbl_Product[ProductName])</f>
        <v>Azul: Pie Chart Edition</v>
      </c>
      <c r="I2419" t="str">
        <f>_xlfn.XLOOKUP(tbl_OrderProduct[[#This Row],[OrderID]],tbl_Order[OrderID],tbl_Order[CustomerID])</f>
        <v>CUST1098</v>
      </c>
    </row>
    <row r="2420" spans="1:9" x14ac:dyDescent="0.4">
      <c r="A2420" t="s">
        <v>1159</v>
      </c>
      <c r="B2420" t="s">
        <v>11</v>
      </c>
      <c r="C2420" t="str">
        <f>_xlfn.XLOOKUP(tbl_OrderProduct[[#This Row],[ProductID]],tbl_Product[ProductID],tbl_Product[Category])</f>
        <v>Adventure</v>
      </c>
      <c r="D2420">
        <v>1</v>
      </c>
      <c r="E2420" s="3">
        <f>_xlfn.XLOOKUP(tbl_OrderProduct[[#This Row],[ProductID]],tbl_Product[ProductID],tbl_Product[ListPrice])*tbl_OrderProduct[[#This Row],[Quantity]]</f>
        <v>19.95</v>
      </c>
      <c r="F2420">
        <f>_xlfn.XLOOKUP(tbl_OrderProduct[[#This Row],[OrderID]],tbl_Order[OrderID],tbl_Order[Order Year])</f>
        <v>2021</v>
      </c>
      <c r="G2420" t="str">
        <f>_xlfn.XLOOKUP(tbl_OrderProduct[[#This Row],[OrderID]],tbl_Order[OrderID],tbl_Order[Order Month Name])</f>
        <v>Nov</v>
      </c>
      <c r="H2420" t="str">
        <f>_xlfn.XLOOKUP(tbl_OrderProduct[[#This Row],[ProductID]],tbl_Product[ProductID],tbl_Product[ProductName])</f>
        <v>Dungeons &amp; Datasets</v>
      </c>
      <c r="I2420" t="str">
        <f>_xlfn.XLOOKUP(tbl_OrderProduct[[#This Row],[OrderID]],tbl_Order[OrderID],tbl_Order[CustomerID])</f>
        <v>CUST0817</v>
      </c>
    </row>
    <row r="2421" spans="1:9" x14ac:dyDescent="0.4">
      <c r="A2421" t="s">
        <v>1159</v>
      </c>
      <c r="B2421" t="s">
        <v>10</v>
      </c>
      <c r="C2421" t="str">
        <f>_xlfn.XLOOKUP(tbl_OrderProduct[[#This Row],[ProductID]],tbl_Product[ProductID],tbl_Product[Category])</f>
        <v>Party</v>
      </c>
      <c r="D2421">
        <v>1</v>
      </c>
      <c r="E2421" s="3">
        <f>_xlfn.XLOOKUP(tbl_OrderProduct[[#This Row],[ProductID]],tbl_Product[ProductID],tbl_Product[ListPrice])*tbl_OrderProduct[[#This Row],[Quantity]]</f>
        <v>49</v>
      </c>
      <c r="F2421">
        <f>_xlfn.XLOOKUP(tbl_OrderProduct[[#This Row],[OrderID]],tbl_Order[OrderID],tbl_Order[Order Year])</f>
        <v>2021</v>
      </c>
      <c r="G2421" t="str">
        <f>_xlfn.XLOOKUP(tbl_OrderProduct[[#This Row],[OrderID]],tbl_Order[OrderID],tbl_Order[Order Month Name])</f>
        <v>Nov</v>
      </c>
      <c r="H2421" t="str">
        <f>_xlfn.XLOOKUP(tbl_OrderProduct[[#This Row],[ProductID]],tbl_Product[ProductID],tbl_Product[ProductName])</f>
        <v>Pivot or Perish</v>
      </c>
      <c r="I2421" t="str">
        <f>_xlfn.XLOOKUP(tbl_OrderProduct[[#This Row],[OrderID]],tbl_Order[OrderID],tbl_Order[CustomerID])</f>
        <v>CUST0817</v>
      </c>
    </row>
    <row r="2422" spans="1:9" x14ac:dyDescent="0.4">
      <c r="A2422" t="s">
        <v>1159</v>
      </c>
      <c r="B2422" t="s">
        <v>140</v>
      </c>
      <c r="C2422" t="str">
        <f>_xlfn.XLOOKUP(tbl_OrderProduct[[#This Row],[ProductID]],tbl_Product[ProductID],tbl_Product[Category])</f>
        <v>Strategy</v>
      </c>
      <c r="D2422">
        <v>1</v>
      </c>
      <c r="E2422" s="3">
        <f>_xlfn.XLOOKUP(tbl_OrderProduct[[#This Row],[ProductID]],tbl_Product[ProductID],tbl_Product[ListPrice])*tbl_OrderProduct[[#This Row],[Quantity]]</f>
        <v>63.49</v>
      </c>
      <c r="F2422">
        <f>_xlfn.XLOOKUP(tbl_OrderProduct[[#This Row],[OrderID]],tbl_Order[OrderID],tbl_Order[Order Year])</f>
        <v>2021</v>
      </c>
      <c r="G2422" t="str">
        <f>_xlfn.XLOOKUP(tbl_OrderProduct[[#This Row],[OrderID]],tbl_Order[OrderID],tbl_Order[Order Month Name])</f>
        <v>Nov</v>
      </c>
      <c r="H2422" t="str">
        <f>_xlfn.XLOOKUP(tbl_OrderProduct[[#This Row],[ProductID]],tbl_Product[ProductID],tbl_Product[ProductName])</f>
        <v>The Castles of Mad King Lambda</v>
      </c>
      <c r="I2422" t="str">
        <f>_xlfn.XLOOKUP(tbl_OrderProduct[[#This Row],[OrderID]],tbl_Order[OrderID],tbl_Order[CustomerID])</f>
        <v>CUST0817</v>
      </c>
    </row>
    <row r="2423" spans="1:9" x14ac:dyDescent="0.4">
      <c r="A2423" t="s">
        <v>1160</v>
      </c>
      <c r="B2423" t="s">
        <v>135</v>
      </c>
      <c r="C2423" t="str">
        <f>_xlfn.XLOOKUP(tbl_OrderProduct[[#This Row],[ProductID]],tbl_Product[ProductID],tbl_Product[Category])</f>
        <v>Classic</v>
      </c>
      <c r="D2423">
        <v>1</v>
      </c>
      <c r="E2423" s="3">
        <f>_xlfn.XLOOKUP(tbl_OrderProduct[[#This Row],[ProductID]],tbl_Product[ProductID],tbl_Product[ListPrice])*tbl_OrderProduct[[#This Row],[Quantity]]</f>
        <v>16.989999999999998</v>
      </c>
      <c r="F2423">
        <f>_xlfn.XLOOKUP(tbl_OrderProduct[[#This Row],[OrderID]],tbl_Order[OrderID],tbl_Order[Order Year])</f>
        <v>2021</v>
      </c>
      <c r="G2423" t="str">
        <f>_xlfn.XLOOKUP(tbl_OrderProduct[[#This Row],[OrderID]],tbl_Order[OrderID],tbl_Order[Order Month Name])</f>
        <v>Nov</v>
      </c>
      <c r="H2423" t="str">
        <f>_xlfn.XLOOKUP(tbl_OrderProduct[[#This Row],[ProductID]],tbl_Product[ProductID],tbl_Product[ProductName])</f>
        <v>Monopoly: Pivot Table Edition</v>
      </c>
      <c r="I2423" t="str">
        <f>_xlfn.XLOOKUP(tbl_OrderProduct[[#This Row],[OrderID]],tbl_Order[OrderID],tbl_Order[CustomerID])</f>
        <v>CUST1078</v>
      </c>
    </row>
    <row r="2424" spans="1:9" x14ac:dyDescent="0.4">
      <c r="A2424" t="s">
        <v>1160</v>
      </c>
      <c r="B2424" t="s">
        <v>142</v>
      </c>
      <c r="C2424" t="str">
        <f>_xlfn.XLOOKUP(tbl_OrderProduct[[#This Row],[ProductID]],tbl_Product[ProductID],tbl_Product[Category])</f>
        <v>Classic</v>
      </c>
      <c r="D2424">
        <v>1</v>
      </c>
      <c r="E2424" s="3">
        <f>_xlfn.XLOOKUP(tbl_OrderProduct[[#This Row],[ProductID]],tbl_Product[ProductID],tbl_Product[ListPrice])*tbl_OrderProduct[[#This Row],[Quantity]]</f>
        <v>49.49</v>
      </c>
      <c r="F2424">
        <f>_xlfn.XLOOKUP(tbl_OrderProduct[[#This Row],[OrderID]],tbl_Order[OrderID],tbl_Order[Order Year])</f>
        <v>2021</v>
      </c>
      <c r="G2424" t="str">
        <f>_xlfn.XLOOKUP(tbl_OrderProduct[[#This Row],[OrderID]],tbl_Order[OrderID],tbl_Order[Order Month Name])</f>
        <v>Nov</v>
      </c>
      <c r="H2424" t="str">
        <f>_xlfn.XLOOKUP(tbl_OrderProduct[[#This Row],[ProductID]],tbl_Product[ProductID],tbl_Product[ProductName])</f>
        <v>Don't Wake the Stakeholders</v>
      </c>
      <c r="I2424" t="str">
        <f>_xlfn.XLOOKUP(tbl_OrderProduct[[#This Row],[OrderID]],tbl_Order[OrderID],tbl_Order[CustomerID])</f>
        <v>CUST1078</v>
      </c>
    </row>
    <row r="2425" spans="1:9" x14ac:dyDescent="0.4">
      <c r="A2425" t="s">
        <v>1160</v>
      </c>
      <c r="B2425" t="s">
        <v>150</v>
      </c>
      <c r="C2425" t="str">
        <f>_xlfn.XLOOKUP(tbl_OrderProduct[[#This Row],[ProductID]],tbl_Product[ProductID],tbl_Product[Category])</f>
        <v>Party</v>
      </c>
      <c r="D2425">
        <v>1</v>
      </c>
      <c r="E2425" s="3">
        <f>_xlfn.XLOOKUP(tbl_OrderProduct[[#This Row],[ProductID]],tbl_Product[ProductID],tbl_Product[ListPrice])*tbl_OrderProduct[[#This Row],[Quantity]]</f>
        <v>35</v>
      </c>
      <c r="F2425">
        <f>_xlfn.XLOOKUP(tbl_OrderProduct[[#This Row],[OrderID]],tbl_Order[OrderID],tbl_Order[Order Year])</f>
        <v>2021</v>
      </c>
      <c r="G2425" t="str">
        <f>_xlfn.XLOOKUP(tbl_OrderProduct[[#This Row],[OrderID]],tbl_Order[OrderID],tbl_Order[Order Month Name])</f>
        <v>Nov</v>
      </c>
      <c r="H2425" t="str">
        <f>_xlfn.XLOOKUP(tbl_OrderProduct[[#This Row],[ProductID]],tbl_Product[ProductID],tbl_Product[ProductName])</f>
        <v>Data: The Resistance</v>
      </c>
      <c r="I2425" t="str">
        <f>_xlfn.XLOOKUP(tbl_OrderProduct[[#This Row],[OrderID]],tbl_Order[OrderID],tbl_Order[CustomerID])</f>
        <v>CUST1078</v>
      </c>
    </row>
    <row r="2426" spans="1:9" x14ac:dyDescent="0.4">
      <c r="A2426" t="s">
        <v>1160</v>
      </c>
      <c r="B2426" t="s">
        <v>158</v>
      </c>
      <c r="C2426" t="str">
        <f>_xlfn.XLOOKUP(tbl_OrderProduct[[#This Row],[ProductID]],tbl_Product[ProductID],tbl_Product[Category])</f>
        <v>Classic</v>
      </c>
      <c r="D2426">
        <v>1</v>
      </c>
      <c r="E2426" s="3">
        <f>_xlfn.XLOOKUP(tbl_OrderProduct[[#This Row],[ProductID]],tbl_Product[ProductID],tbl_Product[ListPrice])*tbl_OrderProduct[[#This Row],[Quantity]]</f>
        <v>45</v>
      </c>
      <c r="F2426">
        <f>_xlfn.XLOOKUP(tbl_OrderProduct[[#This Row],[OrderID]],tbl_Order[OrderID],tbl_Order[Order Year])</f>
        <v>2021</v>
      </c>
      <c r="G2426" t="str">
        <f>_xlfn.XLOOKUP(tbl_OrderProduct[[#This Row],[OrderID]],tbl_Order[OrderID],tbl_Order[Order Month Name])</f>
        <v>Nov</v>
      </c>
      <c r="H2426" t="str">
        <f>_xlfn.XLOOKUP(tbl_OrderProduct[[#This Row],[ProductID]],tbl_Product[ProductID],tbl_Product[ProductName])</f>
        <v>Carcassone: Financial Quarters</v>
      </c>
      <c r="I2426" t="str">
        <f>_xlfn.XLOOKUP(tbl_OrderProduct[[#This Row],[OrderID]],tbl_Order[OrderID],tbl_Order[CustomerID])</f>
        <v>CUST1078</v>
      </c>
    </row>
    <row r="2427" spans="1:9" x14ac:dyDescent="0.4">
      <c r="A2427" t="s">
        <v>1161</v>
      </c>
      <c r="B2427" t="s">
        <v>157</v>
      </c>
      <c r="C2427" t="str">
        <f>_xlfn.XLOOKUP(tbl_OrderProduct[[#This Row],[ProductID]],tbl_Product[ProductID],tbl_Product[Category])</f>
        <v>Strategy</v>
      </c>
      <c r="D2427">
        <v>1</v>
      </c>
      <c r="E2427" s="3">
        <f>_xlfn.XLOOKUP(tbl_OrderProduct[[#This Row],[ProductID]],tbl_Product[ProductID],tbl_Product[ListPrice])*tbl_OrderProduct[[#This Row],[Quantity]]</f>
        <v>47</v>
      </c>
      <c r="F2427">
        <f>_xlfn.XLOOKUP(tbl_OrderProduct[[#This Row],[OrderID]],tbl_Order[OrderID],tbl_Order[Order Year])</f>
        <v>2021</v>
      </c>
      <c r="G2427" t="str">
        <f>_xlfn.XLOOKUP(tbl_OrderProduct[[#This Row],[OrderID]],tbl_Order[OrderID],tbl_Order[Order Month Name])</f>
        <v>Nov</v>
      </c>
      <c r="H2427" t="str">
        <f>_xlfn.XLOOKUP(tbl_OrderProduct[[#This Row],[ProductID]],tbl_Product[ProductID],tbl_Product[ProductName])</f>
        <v>A Dasboard Contrived</v>
      </c>
      <c r="I2427" t="str">
        <f>_xlfn.XLOOKUP(tbl_OrderProduct[[#This Row],[OrderID]],tbl_Order[OrderID],tbl_Order[CustomerID])</f>
        <v>CUST0006</v>
      </c>
    </row>
    <row r="2428" spans="1:9" x14ac:dyDescent="0.4">
      <c r="A2428" t="s">
        <v>1162</v>
      </c>
      <c r="B2428" t="s">
        <v>137</v>
      </c>
      <c r="C2428" t="str">
        <f>_xlfn.XLOOKUP(tbl_OrderProduct[[#This Row],[ProductID]],tbl_Product[ProductID],tbl_Product[Category])</f>
        <v>Classic</v>
      </c>
      <c r="D2428">
        <v>1</v>
      </c>
      <c r="E2428" s="3">
        <f>_xlfn.XLOOKUP(tbl_OrderProduct[[#This Row],[ProductID]],tbl_Product[ProductID],tbl_Product[ListPrice])*tbl_OrderProduct[[#This Row],[Quantity]]</f>
        <v>70.989999999999995</v>
      </c>
      <c r="F2428">
        <f>_xlfn.XLOOKUP(tbl_OrderProduct[[#This Row],[OrderID]],tbl_Order[OrderID],tbl_Order[Order Year])</f>
        <v>2021</v>
      </c>
      <c r="G2428" t="str">
        <f>_xlfn.XLOOKUP(tbl_OrderProduct[[#This Row],[OrderID]],tbl_Order[OrderID],tbl_Order[Order Month Name])</f>
        <v>Nov</v>
      </c>
      <c r="H2428" t="str">
        <f>_xlfn.XLOOKUP(tbl_OrderProduct[[#This Row],[ProductID]],tbl_Product[ProductID],tbl_Product[ProductName])</f>
        <v>Ticket to Ride: Financial Express</v>
      </c>
      <c r="I2428" t="str">
        <f>_xlfn.XLOOKUP(tbl_OrderProduct[[#This Row],[OrderID]],tbl_Order[OrderID],tbl_Order[CustomerID])</f>
        <v>CUST0698</v>
      </c>
    </row>
    <row r="2429" spans="1:9" x14ac:dyDescent="0.4">
      <c r="A2429" t="s">
        <v>1163</v>
      </c>
      <c r="B2429" t="s">
        <v>158</v>
      </c>
      <c r="C2429" t="str">
        <f>_xlfn.XLOOKUP(tbl_OrderProduct[[#This Row],[ProductID]],tbl_Product[ProductID],tbl_Product[Category])</f>
        <v>Classic</v>
      </c>
      <c r="D2429">
        <v>1</v>
      </c>
      <c r="E2429" s="3">
        <f>_xlfn.XLOOKUP(tbl_OrderProduct[[#This Row],[ProductID]],tbl_Product[ProductID],tbl_Product[ListPrice])*tbl_OrderProduct[[#This Row],[Quantity]]</f>
        <v>45</v>
      </c>
      <c r="F2429">
        <f>_xlfn.XLOOKUP(tbl_OrderProduct[[#This Row],[OrderID]],tbl_Order[OrderID],tbl_Order[Order Year])</f>
        <v>2021</v>
      </c>
      <c r="G2429" t="str">
        <f>_xlfn.XLOOKUP(tbl_OrderProduct[[#This Row],[OrderID]],tbl_Order[OrderID],tbl_Order[Order Month Name])</f>
        <v>Nov</v>
      </c>
      <c r="H2429" t="str">
        <f>_xlfn.XLOOKUP(tbl_OrderProduct[[#This Row],[ProductID]],tbl_Product[ProductID],tbl_Product[ProductName])</f>
        <v>Carcassone: Financial Quarters</v>
      </c>
      <c r="I2429" t="str">
        <f>_xlfn.XLOOKUP(tbl_OrderProduct[[#This Row],[OrderID]],tbl_Order[OrderID],tbl_Order[CustomerID])</f>
        <v>CUST0878</v>
      </c>
    </row>
    <row r="2430" spans="1:9" x14ac:dyDescent="0.4">
      <c r="A2430" t="s">
        <v>1164</v>
      </c>
      <c r="B2430" t="s">
        <v>145</v>
      </c>
      <c r="C2430" t="str">
        <f>_xlfn.XLOOKUP(tbl_OrderProduct[[#This Row],[ProductID]],tbl_Product[ProductID],tbl_Product[Category])</f>
        <v>Adventure</v>
      </c>
      <c r="D2430">
        <v>2</v>
      </c>
      <c r="E2430" s="3">
        <f>_xlfn.XLOOKUP(tbl_OrderProduct[[#This Row],[ProductID]],tbl_Product[ProductID],tbl_Product[ListPrice])*tbl_OrderProduct[[#This Row],[Quantity]]</f>
        <v>81</v>
      </c>
      <c r="F2430">
        <f>_xlfn.XLOOKUP(tbl_OrderProduct[[#This Row],[OrderID]],tbl_Order[OrderID],tbl_Order[Order Year])</f>
        <v>2021</v>
      </c>
      <c r="G2430" t="str">
        <f>_xlfn.XLOOKUP(tbl_OrderProduct[[#This Row],[OrderID]],tbl_Order[OrderID],tbl_Order[Order Month Name])</f>
        <v>Nov</v>
      </c>
      <c r="H2430" t="str">
        <f>_xlfn.XLOOKUP(tbl_OrderProduct[[#This Row],[ProductID]],tbl_Product[ProductID],tbl_Product[ProductName])</f>
        <v>Audit Call of Cthulhu</v>
      </c>
      <c r="I2430" t="str">
        <f>_xlfn.XLOOKUP(tbl_OrderProduct[[#This Row],[OrderID]],tbl_Order[OrderID],tbl_Order[CustomerID])</f>
        <v>CUST0589</v>
      </c>
    </row>
    <row r="2431" spans="1:9" x14ac:dyDescent="0.4">
      <c r="A2431" t="s">
        <v>1164</v>
      </c>
      <c r="B2431" t="s">
        <v>150</v>
      </c>
      <c r="C2431" t="str">
        <f>_xlfn.XLOOKUP(tbl_OrderProduct[[#This Row],[ProductID]],tbl_Product[ProductID],tbl_Product[Category])</f>
        <v>Party</v>
      </c>
      <c r="D2431">
        <v>1</v>
      </c>
      <c r="E2431" s="3">
        <f>_xlfn.XLOOKUP(tbl_OrderProduct[[#This Row],[ProductID]],tbl_Product[ProductID],tbl_Product[ListPrice])*tbl_OrderProduct[[#This Row],[Quantity]]</f>
        <v>35</v>
      </c>
      <c r="F2431">
        <f>_xlfn.XLOOKUP(tbl_OrderProduct[[#This Row],[OrderID]],tbl_Order[OrderID],tbl_Order[Order Year])</f>
        <v>2021</v>
      </c>
      <c r="G2431" t="str">
        <f>_xlfn.XLOOKUP(tbl_OrderProduct[[#This Row],[OrderID]],tbl_Order[OrderID],tbl_Order[Order Month Name])</f>
        <v>Nov</v>
      </c>
      <c r="H2431" t="str">
        <f>_xlfn.XLOOKUP(tbl_OrderProduct[[#This Row],[ProductID]],tbl_Product[ProductID],tbl_Product[ProductName])</f>
        <v>Data: The Resistance</v>
      </c>
      <c r="I2431" t="str">
        <f>_xlfn.XLOOKUP(tbl_OrderProduct[[#This Row],[OrderID]],tbl_Order[OrderID],tbl_Order[CustomerID])</f>
        <v>CUST0589</v>
      </c>
    </row>
    <row r="2432" spans="1:9" x14ac:dyDescent="0.4">
      <c r="A2432" t="s">
        <v>1165</v>
      </c>
      <c r="B2432" t="s">
        <v>135</v>
      </c>
      <c r="C2432" t="str">
        <f>_xlfn.XLOOKUP(tbl_OrderProduct[[#This Row],[ProductID]],tbl_Product[ProductID],tbl_Product[Category])</f>
        <v>Classic</v>
      </c>
      <c r="D2432">
        <v>2</v>
      </c>
      <c r="E2432" s="3">
        <f>_xlfn.XLOOKUP(tbl_OrderProduct[[#This Row],[ProductID]],tbl_Product[ProductID],tbl_Product[ListPrice])*tbl_OrderProduct[[#This Row],[Quantity]]</f>
        <v>33.979999999999997</v>
      </c>
      <c r="F2432">
        <f>_xlfn.XLOOKUP(tbl_OrderProduct[[#This Row],[OrderID]],tbl_Order[OrderID],tbl_Order[Order Year])</f>
        <v>2021</v>
      </c>
      <c r="G2432" t="str">
        <f>_xlfn.XLOOKUP(tbl_OrderProduct[[#This Row],[OrderID]],tbl_Order[OrderID],tbl_Order[Order Month Name])</f>
        <v>Nov</v>
      </c>
      <c r="H2432" t="str">
        <f>_xlfn.XLOOKUP(tbl_OrderProduct[[#This Row],[ProductID]],tbl_Product[ProductID],tbl_Product[ProductName])</f>
        <v>Monopoly: Pivot Table Edition</v>
      </c>
      <c r="I2432" t="str">
        <f>_xlfn.XLOOKUP(tbl_OrderProduct[[#This Row],[OrderID]],tbl_Order[OrderID],tbl_Order[CustomerID])</f>
        <v>CUST0215</v>
      </c>
    </row>
    <row r="2433" spans="1:9" x14ac:dyDescent="0.4">
      <c r="A2433" t="s">
        <v>1165</v>
      </c>
      <c r="B2433" t="s">
        <v>145</v>
      </c>
      <c r="C2433" t="str">
        <f>_xlfn.XLOOKUP(tbl_OrderProduct[[#This Row],[ProductID]],tbl_Product[ProductID],tbl_Product[Category])</f>
        <v>Adventure</v>
      </c>
      <c r="D2433">
        <v>3</v>
      </c>
      <c r="E2433" s="3">
        <f>_xlfn.XLOOKUP(tbl_OrderProduct[[#This Row],[ProductID]],tbl_Product[ProductID],tbl_Product[ListPrice])*tbl_OrderProduct[[#This Row],[Quantity]]</f>
        <v>121.5</v>
      </c>
      <c r="F2433">
        <f>_xlfn.XLOOKUP(tbl_OrderProduct[[#This Row],[OrderID]],tbl_Order[OrderID],tbl_Order[Order Year])</f>
        <v>2021</v>
      </c>
      <c r="G2433" t="str">
        <f>_xlfn.XLOOKUP(tbl_OrderProduct[[#This Row],[OrderID]],tbl_Order[OrderID],tbl_Order[Order Month Name])</f>
        <v>Nov</v>
      </c>
      <c r="H2433" t="str">
        <f>_xlfn.XLOOKUP(tbl_OrderProduct[[#This Row],[ProductID]],tbl_Product[ProductID],tbl_Product[ProductName])</f>
        <v>Audit Call of Cthulhu</v>
      </c>
      <c r="I2433" t="str">
        <f>_xlfn.XLOOKUP(tbl_OrderProduct[[#This Row],[OrderID]],tbl_Order[OrderID],tbl_Order[CustomerID])</f>
        <v>CUST0215</v>
      </c>
    </row>
    <row r="2434" spans="1:9" x14ac:dyDescent="0.4">
      <c r="A2434" t="s">
        <v>1166</v>
      </c>
      <c r="B2434" t="s">
        <v>138</v>
      </c>
      <c r="C2434" t="str">
        <f>_xlfn.XLOOKUP(tbl_OrderProduct[[#This Row],[ProductID]],tbl_Product[ProductID],tbl_Product[Category])</f>
        <v>Classic</v>
      </c>
      <c r="D2434">
        <v>1</v>
      </c>
      <c r="E2434" s="3">
        <f>_xlfn.XLOOKUP(tbl_OrderProduct[[#This Row],[ProductID]],tbl_Product[ProductID],tbl_Product[ListPrice])*tbl_OrderProduct[[#This Row],[Quantity]]</f>
        <v>62</v>
      </c>
      <c r="F2434">
        <f>_xlfn.XLOOKUP(tbl_OrderProduct[[#This Row],[OrderID]],tbl_Order[OrderID],tbl_Order[Order Year])</f>
        <v>2021</v>
      </c>
      <c r="G2434" t="str">
        <f>_xlfn.XLOOKUP(tbl_OrderProduct[[#This Row],[OrderID]],tbl_Order[OrderID],tbl_Order[Order Month Name])</f>
        <v>Nov</v>
      </c>
      <c r="H2434" t="str">
        <f>_xlfn.XLOOKUP(tbl_OrderProduct[[#This Row],[ProductID]],tbl_Product[ProductID],tbl_Product[ProductName])</f>
        <v>YahtSheets</v>
      </c>
      <c r="I2434" t="str">
        <f>_xlfn.XLOOKUP(tbl_OrderProduct[[#This Row],[OrderID]],tbl_Order[OrderID],tbl_Order[CustomerID])</f>
        <v>CUST0403</v>
      </c>
    </row>
    <row r="2435" spans="1:9" x14ac:dyDescent="0.4">
      <c r="A2435" t="s">
        <v>1167</v>
      </c>
      <c r="B2435" t="s">
        <v>156</v>
      </c>
      <c r="C2435" t="str">
        <f>_xlfn.XLOOKUP(tbl_OrderProduct[[#This Row],[ProductID]],tbl_Product[ProductID],tbl_Product[Category])</f>
        <v>Strategy</v>
      </c>
      <c r="D2435">
        <v>2</v>
      </c>
      <c r="E2435" s="3">
        <f>_xlfn.XLOOKUP(tbl_OrderProduct[[#This Row],[ProductID]],tbl_Product[ProductID],tbl_Product[ListPrice])*tbl_OrderProduct[[#This Row],[Quantity]]</f>
        <v>81.98</v>
      </c>
      <c r="F2435">
        <f>_xlfn.XLOOKUP(tbl_OrderProduct[[#This Row],[OrderID]],tbl_Order[OrderID],tbl_Order[Order Year])</f>
        <v>2021</v>
      </c>
      <c r="G2435" t="str">
        <f>_xlfn.XLOOKUP(tbl_OrderProduct[[#This Row],[OrderID]],tbl_Order[OrderID],tbl_Order[Order Month Name])</f>
        <v>Nov</v>
      </c>
      <c r="H2435" t="str">
        <f>_xlfn.XLOOKUP(tbl_OrderProduct[[#This Row],[ProductID]],tbl_Product[ProductID],tbl_Product[ProductName])</f>
        <v>Cells of Caledonia</v>
      </c>
      <c r="I2435" t="str">
        <f>_xlfn.XLOOKUP(tbl_OrderProduct[[#This Row],[OrderID]],tbl_Order[OrderID],tbl_Order[CustomerID])</f>
        <v>CUST1223</v>
      </c>
    </row>
    <row r="2436" spans="1:9" x14ac:dyDescent="0.4">
      <c r="A2436" t="s">
        <v>1167</v>
      </c>
      <c r="B2436" t="s">
        <v>133</v>
      </c>
      <c r="C2436" t="str">
        <f>_xlfn.XLOOKUP(tbl_OrderProduct[[#This Row],[ProductID]],tbl_Product[ProductID],tbl_Product[Category])</f>
        <v>Adventure</v>
      </c>
      <c r="D2436">
        <v>3</v>
      </c>
      <c r="E2436" s="3">
        <f>_xlfn.XLOOKUP(tbl_OrderProduct[[#This Row],[ProductID]],tbl_Product[ProductID],tbl_Product[ListPrice])*tbl_OrderProduct[[#This Row],[Quantity]]</f>
        <v>71.849999999999994</v>
      </c>
      <c r="F2436">
        <f>_xlfn.XLOOKUP(tbl_OrderProduct[[#This Row],[OrderID]],tbl_Order[OrderID],tbl_Order[Order Year])</f>
        <v>2021</v>
      </c>
      <c r="G2436" t="str">
        <f>_xlfn.XLOOKUP(tbl_OrderProduct[[#This Row],[OrderID]],tbl_Order[OrderID],tbl_Order[Order Month Name])</f>
        <v>Nov</v>
      </c>
      <c r="H2436" t="str">
        <f>_xlfn.XLOOKUP(tbl_OrderProduct[[#This Row],[ProductID]],tbl_Product[ProductID],tbl_Product[ProductName])</f>
        <v>DataCraft: Fields &amp; Measures</v>
      </c>
      <c r="I2436" t="str">
        <f>_xlfn.XLOOKUP(tbl_OrderProduct[[#This Row],[OrderID]],tbl_Order[OrderID],tbl_Order[CustomerID])</f>
        <v>CUST1223</v>
      </c>
    </row>
    <row r="2437" spans="1:9" x14ac:dyDescent="0.4">
      <c r="A2437" t="s">
        <v>1167</v>
      </c>
      <c r="B2437" t="s">
        <v>160</v>
      </c>
      <c r="C2437" t="str">
        <f>_xlfn.XLOOKUP(tbl_OrderProduct[[#This Row],[ProductID]],tbl_Product[ProductID],tbl_Product[Category])</f>
        <v>Co-op</v>
      </c>
      <c r="D2437">
        <v>3</v>
      </c>
      <c r="E2437" s="3">
        <f>_xlfn.XLOOKUP(tbl_OrderProduct[[#This Row],[ProductID]],tbl_Product[ProductID],tbl_Product[ListPrice])*tbl_OrderProduct[[#This Row],[Quantity]]</f>
        <v>115.47</v>
      </c>
      <c r="F2437">
        <f>_xlfn.XLOOKUP(tbl_OrderProduct[[#This Row],[OrderID]],tbl_Order[OrderID],tbl_Order[Order Year])</f>
        <v>2021</v>
      </c>
      <c r="G2437" t="str">
        <f>_xlfn.XLOOKUP(tbl_OrderProduct[[#This Row],[OrderID]],tbl_Order[OrderID],tbl_Order[Order Month Name])</f>
        <v>Nov</v>
      </c>
      <c r="H2437" t="str">
        <f>_xlfn.XLOOKUP(tbl_OrderProduct[[#This Row],[ProductID]],tbl_Product[ProductID],tbl_Product[ProductName])</f>
        <v>Forbidden Functions</v>
      </c>
      <c r="I2437" t="str">
        <f>_xlfn.XLOOKUP(tbl_OrderProduct[[#This Row],[OrderID]],tbl_Order[OrderID],tbl_Order[CustomerID])</f>
        <v>CUST1223</v>
      </c>
    </row>
    <row r="2438" spans="1:9" x14ac:dyDescent="0.4">
      <c r="A2438" t="s">
        <v>1167</v>
      </c>
      <c r="B2438" t="s">
        <v>7</v>
      </c>
      <c r="C2438" t="str">
        <f>_xlfn.XLOOKUP(tbl_OrderProduct[[#This Row],[ProductID]],tbl_Product[ProductID],tbl_Product[Category])</f>
        <v>Strategy</v>
      </c>
      <c r="D2438">
        <v>1</v>
      </c>
      <c r="E2438" s="3">
        <f>_xlfn.XLOOKUP(tbl_OrderProduct[[#This Row],[ProductID]],tbl_Product[ProductID],tbl_Product[ListPrice])*tbl_OrderProduct[[#This Row],[Quantity]]</f>
        <v>53</v>
      </c>
      <c r="F2438">
        <f>_xlfn.XLOOKUP(tbl_OrderProduct[[#This Row],[OrderID]],tbl_Order[OrderID],tbl_Order[Order Year])</f>
        <v>2021</v>
      </c>
      <c r="G2438" t="str">
        <f>_xlfn.XLOOKUP(tbl_OrderProduct[[#This Row],[OrderID]],tbl_Order[OrderID],tbl_Order[Order Month Name])</f>
        <v>Nov</v>
      </c>
      <c r="H2438" t="str">
        <f>_xlfn.XLOOKUP(tbl_OrderProduct[[#This Row],[ProductID]],tbl_Product[ProductID],tbl_Product[ProductName])</f>
        <v>Evercell</v>
      </c>
      <c r="I2438" t="str">
        <f>_xlfn.XLOOKUP(tbl_OrderProduct[[#This Row],[OrderID]],tbl_Order[OrderID],tbl_Order[CustomerID])</f>
        <v>CUST1223</v>
      </c>
    </row>
    <row r="2439" spans="1:9" x14ac:dyDescent="0.4">
      <c r="A2439" t="s">
        <v>1167</v>
      </c>
      <c r="B2439" t="s">
        <v>164</v>
      </c>
      <c r="C2439" t="str">
        <f>_xlfn.XLOOKUP(tbl_OrderProduct[[#This Row],[ProductID]],tbl_Product[ProductID],tbl_Product[Category])</f>
        <v>Strategy</v>
      </c>
      <c r="D2439">
        <v>2</v>
      </c>
      <c r="E2439" s="3">
        <f>_xlfn.XLOOKUP(tbl_OrderProduct[[#This Row],[ProductID]],tbl_Product[ProductID],tbl_Product[ListPrice])*tbl_OrderProduct[[#This Row],[Quantity]]</f>
        <v>58</v>
      </c>
      <c r="F2439">
        <f>_xlfn.XLOOKUP(tbl_OrderProduct[[#This Row],[OrderID]],tbl_Order[OrderID],tbl_Order[Order Year])</f>
        <v>2021</v>
      </c>
      <c r="G2439" t="str">
        <f>_xlfn.XLOOKUP(tbl_OrderProduct[[#This Row],[OrderID]],tbl_Order[OrderID],tbl_Order[Order Month Name])</f>
        <v>Nov</v>
      </c>
      <c r="H2439" t="str">
        <f>_xlfn.XLOOKUP(tbl_OrderProduct[[#This Row],[ProductID]],tbl_Product[ProductID],tbl_Product[ProductName])</f>
        <v>Great Western Lookup</v>
      </c>
      <c r="I2439" t="str">
        <f>_xlfn.XLOOKUP(tbl_OrderProduct[[#This Row],[OrderID]],tbl_Order[OrderID],tbl_Order[CustomerID])</f>
        <v>CUST1223</v>
      </c>
    </row>
    <row r="2440" spans="1:9" x14ac:dyDescent="0.4">
      <c r="A2440" t="s">
        <v>1168</v>
      </c>
      <c r="B2440" t="s">
        <v>9</v>
      </c>
      <c r="C2440" t="str">
        <f>_xlfn.XLOOKUP(tbl_OrderProduct[[#This Row],[ProductID]],tbl_Product[ProductID],tbl_Product[Category])</f>
        <v>Strategy</v>
      </c>
      <c r="D2440">
        <v>2</v>
      </c>
      <c r="E2440" s="3">
        <f>_xlfn.XLOOKUP(tbl_OrderProduct[[#This Row],[ProductID]],tbl_Product[ProductID],tbl_Product[ListPrice])*tbl_OrderProduct[[#This Row],[Quantity]]</f>
        <v>147.9</v>
      </c>
      <c r="F2440">
        <f>_xlfn.XLOOKUP(tbl_OrderProduct[[#This Row],[OrderID]],tbl_Order[OrderID],tbl_Order[Order Year])</f>
        <v>2021</v>
      </c>
      <c r="G2440" t="str">
        <f>_xlfn.XLOOKUP(tbl_OrderProduct[[#This Row],[OrderID]],tbl_Order[OrderID],tbl_Order[Order Month Name])</f>
        <v>Nov</v>
      </c>
      <c r="H2440" t="str">
        <f>_xlfn.XLOOKUP(tbl_OrderProduct[[#This Row],[ProductID]],tbl_Product[ProductID],tbl_Product[ProductName])</f>
        <v>Tiny Epic Formulas</v>
      </c>
      <c r="I2440" t="str">
        <f>_xlfn.XLOOKUP(tbl_OrderProduct[[#This Row],[OrderID]],tbl_Order[OrderID],tbl_Order[CustomerID])</f>
        <v>CUST1068</v>
      </c>
    </row>
    <row r="2441" spans="1:9" x14ac:dyDescent="0.4">
      <c r="A2441" t="s">
        <v>1169</v>
      </c>
      <c r="B2441" t="s">
        <v>151</v>
      </c>
      <c r="C2441" t="str">
        <f>_xlfn.XLOOKUP(tbl_OrderProduct[[#This Row],[ProductID]],tbl_Product[ProductID],tbl_Product[Category])</f>
        <v>Adventure</v>
      </c>
      <c r="D2441">
        <v>1</v>
      </c>
      <c r="E2441" s="3">
        <f>_xlfn.XLOOKUP(tbl_OrderProduct[[#This Row],[ProductID]],tbl_Product[ProductID],tbl_Product[ListPrice])*tbl_OrderProduct[[#This Row],[Quantity]]</f>
        <v>60.95</v>
      </c>
      <c r="F2441">
        <f>_xlfn.XLOOKUP(tbl_OrderProduct[[#This Row],[OrderID]],tbl_Order[OrderID],tbl_Order[Order Year])</f>
        <v>2021</v>
      </c>
      <c r="G2441" t="str">
        <f>_xlfn.XLOOKUP(tbl_OrderProduct[[#This Row],[OrderID]],tbl_Order[OrderID],tbl_Order[Order Month Name])</f>
        <v>Nov</v>
      </c>
      <c r="H2441" t="str">
        <f>_xlfn.XLOOKUP(tbl_OrderProduct[[#This Row],[ProductID]],tbl_Product[ProductID],tbl_Product[ProductName])</f>
        <v>Unmatched: Analyst's Edition</v>
      </c>
      <c r="I2441" t="str">
        <f>_xlfn.XLOOKUP(tbl_OrderProduct[[#This Row],[OrderID]],tbl_Order[OrderID],tbl_Order[CustomerID])</f>
        <v>CUST1034</v>
      </c>
    </row>
    <row r="2442" spans="1:9" x14ac:dyDescent="0.4">
      <c r="A2442" t="s">
        <v>1169</v>
      </c>
      <c r="B2442" t="s">
        <v>150</v>
      </c>
      <c r="C2442" t="str">
        <f>_xlfn.XLOOKUP(tbl_OrderProduct[[#This Row],[ProductID]],tbl_Product[ProductID],tbl_Product[Category])</f>
        <v>Party</v>
      </c>
      <c r="D2442">
        <v>1</v>
      </c>
      <c r="E2442" s="3">
        <f>_xlfn.XLOOKUP(tbl_OrderProduct[[#This Row],[ProductID]],tbl_Product[ProductID],tbl_Product[ListPrice])*tbl_OrderProduct[[#This Row],[Quantity]]</f>
        <v>35</v>
      </c>
      <c r="F2442">
        <f>_xlfn.XLOOKUP(tbl_OrderProduct[[#This Row],[OrderID]],tbl_Order[OrderID],tbl_Order[Order Year])</f>
        <v>2021</v>
      </c>
      <c r="G2442" t="str">
        <f>_xlfn.XLOOKUP(tbl_OrderProduct[[#This Row],[OrderID]],tbl_Order[OrderID],tbl_Order[Order Month Name])</f>
        <v>Nov</v>
      </c>
      <c r="H2442" t="str">
        <f>_xlfn.XLOOKUP(tbl_OrderProduct[[#This Row],[ProductID]],tbl_Product[ProductID],tbl_Product[ProductName])</f>
        <v>Data: The Resistance</v>
      </c>
      <c r="I2442" t="str">
        <f>_xlfn.XLOOKUP(tbl_OrderProduct[[#This Row],[OrderID]],tbl_Order[OrderID],tbl_Order[CustomerID])</f>
        <v>CUST1034</v>
      </c>
    </row>
    <row r="2443" spans="1:9" x14ac:dyDescent="0.4">
      <c r="A2443" t="s">
        <v>1169</v>
      </c>
      <c r="B2443" t="s">
        <v>148</v>
      </c>
      <c r="C2443" t="str">
        <f>_xlfn.XLOOKUP(tbl_OrderProduct[[#This Row],[ProductID]],tbl_Product[ProductID],tbl_Product[Category])</f>
        <v>Strategy</v>
      </c>
      <c r="D2443">
        <v>1</v>
      </c>
      <c r="E2443" s="3">
        <f>_xlfn.XLOOKUP(tbl_OrderProduct[[#This Row],[ProductID]],tbl_Product[ProductID],tbl_Product[ListPrice])*tbl_OrderProduct[[#This Row],[Quantity]]</f>
        <v>20.49</v>
      </c>
      <c r="F2443">
        <f>_xlfn.XLOOKUP(tbl_OrderProduct[[#This Row],[OrderID]],tbl_Order[OrderID],tbl_Order[Order Year])</f>
        <v>2021</v>
      </c>
      <c r="G2443" t="str">
        <f>_xlfn.XLOOKUP(tbl_OrderProduct[[#This Row],[OrderID]],tbl_Order[OrderID],tbl_Order[Order Month Name])</f>
        <v>Nov</v>
      </c>
      <c r="H2443" t="str">
        <f>_xlfn.XLOOKUP(tbl_OrderProduct[[#This Row],[ProductID]],tbl_Product[ProductID],tbl_Product[ProductName])</f>
        <v>Cashflow Cascadia</v>
      </c>
      <c r="I2443" t="str">
        <f>_xlfn.XLOOKUP(tbl_OrderProduct[[#This Row],[OrderID]],tbl_Order[OrderID],tbl_Order[CustomerID])</f>
        <v>CUST1034</v>
      </c>
    </row>
    <row r="2444" spans="1:9" x14ac:dyDescent="0.4">
      <c r="A2444" t="s">
        <v>1169</v>
      </c>
      <c r="B2444" t="s">
        <v>142</v>
      </c>
      <c r="C2444" t="str">
        <f>_xlfn.XLOOKUP(tbl_OrderProduct[[#This Row],[ProductID]],tbl_Product[ProductID],tbl_Product[Category])</f>
        <v>Classic</v>
      </c>
      <c r="D2444">
        <v>2</v>
      </c>
      <c r="E2444" s="3">
        <f>_xlfn.XLOOKUP(tbl_OrderProduct[[#This Row],[ProductID]],tbl_Product[ProductID],tbl_Product[ListPrice])*tbl_OrderProduct[[#This Row],[Quantity]]</f>
        <v>98.98</v>
      </c>
      <c r="F2444">
        <f>_xlfn.XLOOKUP(tbl_OrderProduct[[#This Row],[OrderID]],tbl_Order[OrderID],tbl_Order[Order Year])</f>
        <v>2021</v>
      </c>
      <c r="G2444" t="str">
        <f>_xlfn.XLOOKUP(tbl_OrderProduct[[#This Row],[OrderID]],tbl_Order[OrderID],tbl_Order[Order Month Name])</f>
        <v>Nov</v>
      </c>
      <c r="H2444" t="str">
        <f>_xlfn.XLOOKUP(tbl_OrderProduct[[#This Row],[ProductID]],tbl_Product[ProductID],tbl_Product[ProductName])</f>
        <v>Don't Wake the Stakeholders</v>
      </c>
      <c r="I2444" t="str">
        <f>_xlfn.XLOOKUP(tbl_OrderProduct[[#This Row],[OrderID]],tbl_Order[OrderID],tbl_Order[CustomerID])</f>
        <v>CUST1034</v>
      </c>
    </row>
    <row r="2445" spans="1:9" x14ac:dyDescent="0.4">
      <c r="A2445" t="s">
        <v>1169</v>
      </c>
      <c r="B2445" t="s">
        <v>163</v>
      </c>
      <c r="C2445" t="str">
        <f>_xlfn.XLOOKUP(tbl_OrderProduct[[#This Row],[ProductID]],tbl_Product[ProductID],tbl_Product[Category])</f>
        <v>Party</v>
      </c>
      <c r="D2445">
        <v>1</v>
      </c>
      <c r="E2445" s="3">
        <f>_xlfn.XLOOKUP(tbl_OrderProduct[[#This Row],[ProductID]],tbl_Product[ProductID],tbl_Product[ListPrice])*tbl_OrderProduct[[#This Row],[Quantity]]</f>
        <v>38</v>
      </c>
      <c r="F2445">
        <f>_xlfn.XLOOKUP(tbl_OrderProduct[[#This Row],[OrderID]],tbl_Order[OrderID],tbl_Order[Order Year])</f>
        <v>2021</v>
      </c>
      <c r="G2445" t="str">
        <f>_xlfn.XLOOKUP(tbl_OrderProduct[[#This Row],[OrderID]],tbl_Order[OrderID],tbl_Order[Order Month Name])</f>
        <v>Nov</v>
      </c>
      <c r="H2445" t="str">
        <f>_xlfn.XLOOKUP(tbl_OrderProduct[[#This Row],[ProductID]],tbl_Product[ProductID],tbl_Product[ProductName])</f>
        <v>Charts Against Humanity</v>
      </c>
      <c r="I2445" t="str">
        <f>_xlfn.XLOOKUP(tbl_OrderProduct[[#This Row],[OrderID]],tbl_Order[OrderID],tbl_Order[CustomerID])</f>
        <v>CUST1034</v>
      </c>
    </row>
    <row r="2446" spans="1:9" x14ac:dyDescent="0.4">
      <c r="A2446" t="s">
        <v>1170</v>
      </c>
      <c r="B2446" t="s">
        <v>11</v>
      </c>
      <c r="C2446" t="str">
        <f>_xlfn.XLOOKUP(tbl_OrderProduct[[#This Row],[ProductID]],tbl_Product[ProductID],tbl_Product[Category])</f>
        <v>Adventure</v>
      </c>
      <c r="D2446">
        <v>1</v>
      </c>
      <c r="E2446" s="3">
        <f>_xlfn.XLOOKUP(tbl_OrderProduct[[#This Row],[ProductID]],tbl_Product[ProductID],tbl_Product[ListPrice])*tbl_OrderProduct[[#This Row],[Quantity]]</f>
        <v>19.95</v>
      </c>
      <c r="F2446">
        <f>_xlfn.XLOOKUP(tbl_OrderProduct[[#This Row],[OrderID]],tbl_Order[OrderID],tbl_Order[Order Year])</f>
        <v>2021</v>
      </c>
      <c r="G2446" t="str">
        <f>_xlfn.XLOOKUP(tbl_OrderProduct[[#This Row],[OrderID]],tbl_Order[OrderID],tbl_Order[Order Month Name])</f>
        <v>Nov</v>
      </c>
      <c r="H2446" t="str">
        <f>_xlfn.XLOOKUP(tbl_OrderProduct[[#This Row],[ProductID]],tbl_Product[ProductID],tbl_Product[ProductName])</f>
        <v>Dungeons &amp; Datasets</v>
      </c>
      <c r="I2446" t="str">
        <f>_xlfn.XLOOKUP(tbl_OrderProduct[[#This Row],[OrderID]],tbl_Order[OrderID],tbl_Order[CustomerID])</f>
        <v>CUST1130</v>
      </c>
    </row>
    <row r="2447" spans="1:9" x14ac:dyDescent="0.4">
      <c r="A2447" t="s">
        <v>1171</v>
      </c>
      <c r="B2447" t="s">
        <v>6</v>
      </c>
      <c r="C2447" t="str">
        <f>_xlfn.XLOOKUP(tbl_OrderProduct[[#This Row],[ProductID]],tbl_Product[ProductID],tbl_Product[Category])</f>
        <v>Adventure</v>
      </c>
      <c r="D2447">
        <v>2</v>
      </c>
      <c r="E2447" s="3">
        <f>_xlfn.XLOOKUP(tbl_OrderProduct[[#This Row],[ProductID]],tbl_Product[ProductID],tbl_Product[ListPrice])*tbl_OrderProduct[[#This Row],[Quantity]]</f>
        <v>34</v>
      </c>
      <c r="F2447">
        <f>_xlfn.XLOOKUP(tbl_OrderProduct[[#This Row],[OrderID]],tbl_Order[OrderID],tbl_Order[Order Year])</f>
        <v>2021</v>
      </c>
      <c r="G2447" t="str">
        <f>_xlfn.XLOOKUP(tbl_OrderProduct[[#This Row],[OrderID]],tbl_Order[OrderID],tbl_Order[Order Month Name])</f>
        <v>Nov</v>
      </c>
      <c r="H2447" t="str">
        <f>_xlfn.XLOOKUP(tbl_OrderProduct[[#This Row],[ProductID]],tbl_Product[ProductID],tbl_Product[ProductName])</f>
        <v>Pivot &amp; Paper</v>
      </c>
      <c r="I2447" t="str">
        <f>_xlfn.XLOOKUP(tbl_OrderProduct[[#This Row],[OrderID]],tbl_Order[OrderID],tbl_Order[CustomerID])</f>
        <v>CUST0582</v>
      </c>
    </row>
    <row r="2448" spans="1:9" x14ac:dyDescent="0.4">
      <c r="A2448" t="s">
        <v>1172</v>
      </c>
      <c r="B2448" t="s">
        <v>151</v>
      </c>
      <c r="C2448" t="str">
        <f>_xlfn.XLOOKUP(tbl_OrderProduct[[#This Row],[ProductID]],tbl_Product[ProductID],tbl_Product[Category])</f>
        <v>Adventure</v>
      </c>
      <c r="D2448">
        <v>2</v>
      </c>
      <c r="E2448" s="3">
        <f>_xlfn.XLOOKUP(tbl_OrderProduct[[#This Row],[ProductID]],tbl_Product[ProductID],tbl_Product[ListPrice])*tbl_OrderProduct[[#This Row],[Quantity]]</f>
        <v>121.9</v>
      </c>
      <c r="F2448">
        <f>_xlfn.XLOOKUP(tbl_OrderProduct[[#This Row],[OrderID]],tbl_Order[OrderID],tbl_Order[Order Year])</f>
        <v>2021</v>
      </c>
      <c r="G2448" t="str">
        <f>_xlfn.XLOOKUP(tbl_OrderProduct[[#This Row],[OrderID]],tbl_Order[OrderID],tbl_Order[Order Month Name])</f>
        <v>Nov</v>
      </c>
      <c r="H2448" t="str">
        <f>_xlfn.XLOOKUP(tbl_OrderProduct[[#This Row],[ProductID]],tbl_Product[ProductID],tbl_Product[ProductName])</f>
        <v>Unmatched: Analyst's Edition</v>
      </c>
      <c r="I2448" t="str">
        <f>_xlfn.XLOOKUP(tbl_OrderProduct[[#This Row],[OrderID]],tbl_Order[OrderID],tbl_Order[CustomerID])</f>
        <v>CUST0266</v>
      </c>
    </row>
    <row r="2449" spans="1:9" x14ac:dyDescent="0.4">
      <c r="A2449" t="s">
        <v>1173</v>
      </c>
      <c r="B2449" t="s">
        <v>142</v>
      </c>
      <c r="C2449" t="str">
        <f>_xlfn.XLOOKUP(tbl_OrderProduct[[#This Row],[ProductID]],tbl_Product[ProductID],tbl_Product[Category])</f>
        <v>Classic</v>
      </c>
      <c r="D2449">
        <v>1</v>
      </c>
      <c r="E2449" s="3">
        <f>_xlfn.XLOOKUP(tbl_OrderProduct[[#This Row],[ProductID]],tbl_Product[ProductID],tbl_Product[ListPrice])*tbl_OrderProduct[[#This Row],[Quantity]]</f>
        <v>49.49</v>
      </c>
      <c r="F2449">
        <f>_xlfn.XLOOKUP(tbl_OrderProduct[[#This Row],[OrderID]],tbl_Order[OrderID],tbl_Order[Order Year])</f>
        <v>2021</v>
      </c>
      <c r="G2449" t="str">
        <f>_xlfn.XLOOKUP(tbl_OrderProduct[[#This Row],[OrderID]],tbl_Order[OrderID],tbl_Order[Order Month Name])</f>
        <v>Nov</v>
      </c>
      <c r="H2449" t="str">
        <f>_xlfn.XLOOKUP(tbl_OrderProduct[[#This Row],[ProductID]],tbl_Product[ProductID],tbl_Product[ProductName])</f>
        <v>Don't Wake the Stakeholders</v>
      </c>
      <c r="I2449" t="str">
        <f>_xlfn.XLOOKUP(tbl_OrderProduct[[#This Row],[OrderID]],tbl_Order[OrderID],tbl_Order[CustomerID])</f>
        <v>CUST0069</v>
      </c>
    </row>
    <row r="2450" spans="1:9" x14ac:dyDescent="0.4">
      <c r="A2450" t="s">
        <v>1174</v>
      </c>
      <c r="B2450" t="s">
        <v>143</v>
      </c>
      <c r="C2450" t="str">
        <f>_xlfn.XLOOKUP(tbl_OrderProduct[[#This Row],[ProductID]],tbl_Product[ProductID],tbl_Product[Category])</f>
        <v>Party</v>
      </c>
      <c r="D2450">
        <v>1</v>
      </c>
      <c r="E2450" s="3">
        <f>_xlfn.XLOOKUP(tbl_OrderProduct[[#This Row],[ProductID]],tbl_Product[ProductID],tbl_Product[ListPrice])*tbl_OrderProduct[[#This Row],[Quantity]]</f>
        <v>21.95</v>
      </c>
      <c r="F2450">
        <f>_xlfn.XLOOKUP(tbl_OrderProduct[[#This Row],[OrderID]],tbl_Order[OrderID],tbl_Order[Order Year])</f>
        <v>2021</v>
      </c>
      <c r="G2450" t="str">
        <f>_xlfn.XLOOKUP(tbl_OrderProduct[[#This Row],[OrderID]],tbl_Order[OrderID],tbl_Order[Order Month Name])</f>
        <v>Nov</v>
      </c>
      <c r="H2450" t="str">
        <f>_xlfn.XLOOKUP(tbl_OrderProduct[[#This Row],[ProductID]],tbl_Product[ProductID],tbl_Product[ProductName])</f>
        <v>Sheets of Nottingham</v>
      </c>
      <c r="I2450" t="str">
        <f>_xlfn.XLOOKUP(tbl_OrderProduct[[#This Row],[OrderID]],tbl_Order[OrderID],tbl_Order[CustomerID])</f>
        <v>CUST0473</v>
      </c>
    </row>
    <row r="2451" spans="1:9" x14ac:dyDescent="0.4">
      <c r="A2451" t="s">
        <v>1174</v>
      </c>
      <c r="B2451" t="s">
        <v>164</v>
      </c>
      <c r="C2451" t="str">
        <f>_xlfn.XLOOKUP(tbl_OrderProduct[[#This Row],[ProductID]],tbl_Product[ProductID],tbl_Product[Category])</f>
        <v>Strategy</v>
      </c>
      <c r="D2451">
        <v>1</v>
      </c>
      <c r="E2451" s="3">
        <f>_xlfn.XLOOKUP(tbl_OrderProduct[[#This Row],[ProductID]],tbl_Product[ProductID],tbl_Product[ListPrice])*tbl_OrderProduct[[#This Row],[Quantity]]</f>
        <v>29</v>
      </c>
      <c r="F2451">
        <f>_xlfn.XLOOKUP(tbl_OrderProduct[[#This Row],[OrderID]],tbl_Order[OrderID],tbl_Order[Order Year])</f>
        <v>2021</v>
      </c>
      <c r="G2451" t="str">
        <f>_xlfn.XLOOKUP(tbl_OrderProduct[[#This Row],[OrderID]],tbl_Order[OrderID],tbl_Order[Order Month Name])</f>
        <v>Nov</v>
      </c>
      <c r="H2451" t="str">
        <f>_xlfn.XLOOKUP(tbl_OrderProduct[[#This Row],[ProductID]],tbl_Product[ProductID],tbl_Product[ProductName])</f>
        <v>Great Western Lookup</v>
      </c>
      <c r="I2451" t="str">
        <f>_xlfn.XLOOKUP(tbl_OrderProduct[[#This Row],[OrderID]],tbl_Order[OrderID],tbl_Order[CustomerID])</f>
        <v>CUST0473</v>
      </c>
    </row>
    <row r="2452" spans="1:9" x14ac:dyDescent="0.4">
      <c r="A2452" t="s">
        <v>1175</v>
      </c>
      <c r="B2452" t="s">
        <v>154</v>
      </c>
      <c r="C2452" t="str">
        <f>_xlfn.XLOOKUP(tbl_OrderProduct[[#This Row],[ProductID]],tbl_Product[ProductID],tbl_Product[Category])</f>
        <v>Strategy</v>
      </c>
      <c r="D2452">
        <v>1</v>
      </c>
      <c r="E2452" s="3">
        <f>_xlfn.XLOOKUP(tbl_OrderProduct[[#This Row],[ProductID]],tbl_Product[ProductID],tbl_Product[ListPrice])*tbl_OrderProduct[[#This Row],[Quantity]]</f>
        <v>31</v>
      </c>
      <c r="F2452">
        <f>_xlfn.XLOOKUP(tbl_OrderProduct[[#This Row],[OrderID]],tbl_Order[OrderID],tbl_Order[Order Year])</f>
        <v>2021</v>
      </c>
      <c r="G2452" t="str">
        <f>_xlfn.XLOOKUP(tbl_OrderProduct[[#This Row],[OrderID]],tbl_Order[OrderID],tbl_Order[Order Month Name])</f>
        <v>Dec</v>
      </c>
      <c r="H2452" t="str">
        <f>_xlfn.XLOOKUP(tbl_OrderProduct[[#This Row],[ProductID]],tbl_Product[ProductID],tbl_Product[ProductName])</f>
        <v>Roll for Regression</v>
      </c>
      <c r="I2452" t="str">
        <f>_xlfn.XLOOKUP(tbl_OrderProduct[[#This Row],[OrderID]],tbl_Order[OrderID],tbl_Order[CustomerID])</f>
        <v>CUST1030</v>
      </c>
    </row>
    <row r="2453" spans="1:9" x14ac:dyDescent="0.4">
      <c r="A2453" t="s">
        <v>1176</v>
      </c>
      <c r="B2453" t="s">
        <v>6</v>
      </c>
      <c r="C2453" t="str">
        <f>_xlfn.XLOOKUP(tbl_OrderProduct[[#This Row],[ProductID]],tbl_Product[ProductID],tbl_Product[Category])</f>
        <v>Adventure</v>
      </c>
      <c r="D2453">
        <v>1</v>
      </c>
      <c r="E2453" s="3">
        <f>_xlfn.XLOOKUP(tbl_OrderProduct[[#This Row],[ProductID]],tbl_Product[ProductID],tbl_Product[ListPrice])*tbl_OrderProduct[[#This Row],[Quantity]]</f>
        <v>17</v>
      </c>
      <c r="F2453">
        <f>_xlfn.XLOOKUP(tbl_OrderProduct[[#This Row],[OrderID]],tbl_Order[OrderID],tbl_Order[Order Year])</f>
        <v>2021</v>
      </c>
      <c r="G2453" t="str">
        <f>_xlfn.XLOOKUP(tbl_OrderProduct[[#This Row],[OrderID]],tbl_Order[OrderID],tbl_Order[Order Month Name])</f>
        <v>Dec</v>
      </c>
      <c r="H2453" t="str">
        <f>_xlfn.XLOOKUP(tbl_OrderProduct[[#This Row],[ProductID]],tbl_Product[ProductID],tbl_Product[ProductName])</f>
        <v>Pivot &amp; Paper</v>
      </c>
      <c r="I2453" t="str">
        <f>_xlfn.XLOOKUP(tbl_OrderProduct[[#This Row],[OrderID]],tbl_Order[OrderID],tbl_Order[CustomerID])</f>
        <v>CUST0206</v>
      </c>
    </row>
    <row r="2454" spans="1:9" x14ac:dyDescent="0.4">
      <c r="A2454" t="s">
        <v>1177</v>
      </c>
      <c r="B2454" t="s">
        <v>146</v>
      </c>
      <c r="C2454" t="str">
        <f>_xlfn.XLOOKUP(tbl_OrderProduct[[#This Row],[ProductID]],tbl_Product[ProductID],tbl_Product[Category])</f>
        <v>Strategy</v>
      </c>
      <c r="D2454">
        <v>2</v>
      </c>
      <c r="E2454" s="3">
        <f>_xlfn.XLOOKUP(tbl_OrderProduct[[#This Row],[ProductID]],tbl_Product[ProductID],tbl_Product[ListPrice])*tbl_OrderProduct[[#This Row],[Quantity]]</f>
        <v>98.98</v>
      </c>
      <c r="F2454">
        <f>_xlfn.XLOOKUP(tbl_OrderProduct[[#This Row],[OrderID]],tbl_Order[OrderID],tbl_Order[Order Year])</f>
        <v>2021</v>
      </c>
      <c r="G2454" t="str">
        <f>_xlfn.XLOOKUP(tbl_OrderProduct[[#This Row],[OrderID]],tbl_Order[OrderID],tbl_Order[Order Month Name])</f>
        <v>Dec</v>
      </c>
      <c r="H2454" t="str">
        <f>_xlfn.XLOOKUP(tbl_OrderProduct[[#This Row],[ProductID]],tbl_Product[ProductID],tbl_Product[ProductName])</f>
        <v>Terraforming Tableau</v>
      </c>
      <c r="I2454" t="str">
        <f>_xlfn.XLOOKUP(tbl_OrderProduct[[#This Row],[OrderID]],tbl_Order[OrderID],tbl_Order[CustomerID])</f>
        <v>CUST0724</v>
      </c>
    </row>
    <row r="2455" spans="1:9" x14ac:dyDescent="0.4">
      <c r="A2455" t="s">
        <v>1178</v>
      </c>
      <c r="B2455" t="s">
        <v>144</v>
      </c>
      <c r="C2455" t="str">
        <f>_xlfn.XLOOKUP(tbl_OrderProduct[[#This Row],[ProductID]],tbl_Product[ProductID],tbl_Product[Category])</f>
        <v>Strategy</v>
      </c>
      <c r="D2455">
        <v>1</v>
      </c>
      <c r="E2455" s="3">
        <f>_xlfn.XLOOKUP(tbl_OrderProduct[[#This Row],[ProductID]],tbl_Product[ProductID],tbl_Product[ListPrice])*tbl_OrderProduct[[#This Row],[Quantity]]</f>
        <v>64.95</v>
      </c>
      <c r="F2455">
        <f>_xlfn.XLOOKUP(tbl_OrderProduct[[#This Row],[OrderID]],tbl_Order[OrderID],tbl_Order[Order Year])</f>
        <v>2021</v>
      </c>
      <c r="G2455" t="str">
        <f>_xlfn.XLOOKUP(tbl_OrderProduct[[#This Row],[OrderID]],tbl_Order[OrderID],tbl_Order[Order Month Name])</f>
        <v>Dec</v>
      </c>
      <c r="H2455" t="str">
        <f>_xlfn.XLOOKUP(tbl_OrderProduct[[#This Row],[ProductID]],tbl_Product[ProductID],tbl_Product[ProductName])</f>
        <v>Between Two Spreadsheets</v>
      </c>
      <c r="I2455" t="str">
        <f>_xlfn.XLOOKUP(tbl_OrderProduct[[#This Row],[OrderID]],tbl_Order[OrderID],tbl_Order[CustomerID])</f>
        <v>CUST0881</v>
      </c>
    </row>
    <row r="2456" spans="1:9" x14ac:dyDescent="0.4">
      <c r="A2456" t="s">
        <v>1178</v>
      </c>
      <c r="B2456" t="s">
        <v>3</v>
      </c>
      <c r="C2456" t="str">
        <f>_xlfn.XLOOKUP(tbl_OrderProduct[[#This Row],[ProductID]],tbl_Product[ProductID],tbl_Product[Category])</f>
        <v>Co-op</v>
      </c>
      <c r="D2456">
        <v>1</v>
      </c>
      <c r="E2456" s="3">
        <f>_xlfn.XLOOKUP(tbl_OrderProduct[[#This Row],[ProductID]],tbl_Product[ProductID],tbl_Product[ListPrice])*tbl_OrderProduct[[#This Row],[Quantity]]</f>
        <v>34.950000000000003</v>
      </c>
      <c r="F2456">
        <f>_xlfn.XLOOKUP(tbl_OrderProduct[[#This Row],[OrderID]],tbl_Order[OrderID],tbl_Order[Order Year])</f>
        <v>2021</v>
      </c>
      <c r="G2456" t="str">
        <f>_xlfn.XLOOKUP(tbl_OrderProduct[[#This Row],[OrderID]],tbl_Order[OrderID],tbl_Order[Order Month Name])</f>
        <v>Dec</v>
      </c>
      <c r="H2456" t="str">
        <f>_xlfn.XLOOKUP(tbl_OrderProduct[[#This Row],[ProductID]],tbl_Product[ProductID],tbl_Product[ProductName])</f>
        <v>Pivot Panic!</v>
      </c>
      <c r="I2456" t="str">
        <f>_xlfn.XLOOKUP(tbl_OrderProduct[[#This Row],[OrderID]],tbl_Order[OrderID],tbl_Order[CustomerID])</f>
        <v>CUST0881</v>
      </c>
    </row>
    <row r="2457" spans="1:9" x14ac:dyDescent="0.4">
      <c r="A2457" t="s">
        <v>1178</v>
      </c>
      <c r="B2457" t="s">
        <v>132</v>
      </c>
      <c r="C2457" t="str">
        <f>_xlfn.XLOOKUP(tbl_OrderProduct[[#This Row],[ProductID]],tbl_Product[ProductID],tbl_Product[Category])</f>
        <v>Strategy</v>
      </c>
      <c r="D2457">
        <v>3</v>
      </c>
      <c r="E2457" s="3">
        <f>_xlfn.XLOOKUP(tbl_OrderProduct[[#This Row],[ProductID]],tbl_Product[ProductID],tbl_Product[ListPrice])*tbl_OrderProduct[[#This Row],[Quantity]]</f>
        <v>49.5</v>
      </c>
      <c r="F2457">
        <f>_xlfn.XLOOKUP(tbl_OrderProduct[[#This Row],[OrderID]],tbl_Order[OrderID],tbl_Order[Order Year])</f>
        <v>2021</v>
      </c>
      <c r="G2457" t="str">
        <f>_xlfn.XLOOKUP(tbl_OrderProduct[[#This Row],[OrderID]],tbl_Order[OrderID],tbl_Order[Order Month Name])</f>
        <v>Dec</v>
      </c>
      <c r="H2457" t="str">
        <f>_xlfn.XLOOKUP(tbl_OrderProduct[[#This Row],[ProductID]],tbl_Product[ProductID],tbl_Product[ProductName])</f>
        <v>Pax Excel</v>
      </c>
      <c r="I2457" t="str">
        <f>_xlfn.XLOOKUP(tbl_OrderProduct[[#This Row],[OrderID]],tbl_Order[OrderID],tbl_Order[CustomerID])</f>
        <v>CUST0881</v>
      </c>
    </row>
    <row r="2458" spans="1:9" x14ac:dyDescent="0.4">
      <c r="A2458" t="s">
        <v>1179</v>
      </c>
      <c r="B2458" t="s">
        <v>5</v>
      </c>
      <c r="C2458" t="str">
        <f>_xlfn.XLOOKUP(tbl_OrderProduct[[#This Row],[ProductID]],tbl_Product[ProductID],tbl_Product[Category])</f>
        <v>Strategy</v>
      </c>
      <c r="D2458">
        <v>1</v>
      </c>
      <c r="E2458" s="3">
        <f>_xlfn.XLOOKUP(tbl_OrderProduct[[#This Row],[ProductID]],tbl_Product[ProductID],tbl_Product[ListPrice])*tbl_OrderProduct[[#This Row],[Quantity]]</f>
        <v>49.95</v>
      </c>
      <c r="F2458">
        <f>_xlfn.XLOOKUP(tbl_OrderProduct[[#This Row],[OrderID]],tbl_Order[OrderID],tbl_Order[Order Year])</f>
        <v>2021</v>
      </c>
      <c r="G2458" t="str">
        <f>_xlfn.XLOOKUP(tbl_OrderProduct[[#This Row],[OrderID]],tbl_Order[OrderID],tbl_Order[Order Month Name])</f>
        <v>Dec</v>
      </c>
      <c r="H2458" t="str">
        <f>_xlfn.XLOOKUP(tbl_OrderProduct[[#This Row],[ProductID]],tbl_Product[ProductID],tbl_Product[ProductName])</f>
        <v>Power B.I. the Board Game</v>
      </c>
      <c r="I2458" t="str">
        <f>_xlfn.XLOOKUP(tbl_OrderProduct[[#This Row],[OrderID]],tbl_Order[OrderID],tbl_Order[CustomerID])</f>
        <v>CUST0580</v>
      </c>
    </row>
    <row r="2459" spans="1:9" x14ac:dyDescent="0.4">
      <c r="A2459" t="s">
        <v>1180</v>
      </c>
      <c r="B2459" t="s">
        <v>131</v>
      </c>
      <c r="C2459" t="str">
        <f>_xlfn.XLOOKUP(tbl_OrderProduct[[#This Row],[ProductID]],tbl_Product[ProductID],tbl_Product[Category])</f>
        <v>Strategy</v>
      </c>
      <c r="D2459">
        <v>1</v>
      </c>
      <c r="E2459" s="3">
        <f>_xlfn.XLOOKUP(tbl_OrderProduct[[#This Row],[ProductID]],tbl_Product[ProductID],tbl_Product[ListPrice])*tbl_OrderProduct[[#This Row],[Quantity]]</f>
        <v>49</v>
      </c>
      <c r="F2459">
        <f>_xlfn.XLOOKUP(tbl_OrderProduct[[#This Row],[OrderID]],tbl_Order[OrderID],tbl_Order[Order Year])</f>
        <v>2021</v>
      </c>
      <c r="G2459" t="str">
        <f>_xlfn.XLOOKUP(tbl_OrderProduct[[#This Row],[OrderID]],tbl_Order[OrderID],tbl_Order[Order Month Name])</f>
        <v>Dec</v>
      </c>
      <c r="H2459" t="str">
        <f>_xlfn.XLOOKUP(tbl_OrderProduct[[#This Row],[ProductID]],tbl_Product[ProductID],tbl_Product[ProductName])</f>
        <v>7 Chart Wonders</v>
      </c>
      <c r="I2459" t="str">
        <f>_xlfn.XLOOKUP(tbl_OrderProduct[[#This Row],[OrderID]],tbl_Order[OrderID],tbl_Order[CustomerID])</f>
        <v>CUST0659</v>
      </c>
    </row>
    <row r="2460" spans="1:9" x14ac:dyDescent="0.4">
      <c r="A2460" t="s">
        <v>1181</v>
      </c>
      <c r="B2460" t="s">
        <v>129</v>
      </c>
      <c r="C2460" t="str">
        <f>_xlfn.XLOOKUP(tbl_OrderProduct[[#This Row],[ProductID]],tbl_Product[ProductID],tbl_Product[Category])</f>
        <v>Party</v>
      </c>
      <c r="D2460">
        <v>1</v>
      </c>
      <c r="E2460" s="3">
        <f>_xlfn.XLOOKUP(tbl_OrderProduct[[#This Row],[ProductID]],tbl_Product[ProductID],tbl_Product[ListPrice])*tbl_OrderProduct[[#This Row],[Quantity]]</f>
        <v>49.49</v>
      </c>
      <c r="F2460">
        <f>_xlfn.XLOOKUP(tbl_OrderProduct[[#This Row],[OrderID]],tbl_Order[OrderID],tbl_Order[Order Year])</f>
        <v>2021</v>
      </c>
      <c r="G2460" t="str">
        <f>_xlfn.XLOOKUP(tbl_OrderProduct[[#This Row],[OrderID]],tbl_Order[OrderID],tbl_Order[Order Month Name])</f>
        <v>Dec</v>
      </c>
      <c r="H2460" t="str">
        <f>_xlfn.XLOOKUP(tbl_OrderProduct[[#This Row],[ProductID]],tbl_Product[ProductID],tbl_Product[ProductName])</f>
        <v>Fieldnames</v>
      </c>
      <c r="I2460" t="str">
        <f>_xlfn.XLOOKUP(tbl_OrderProduct[[#This Row],[OrderID]],tbl_Order[OrderID],tbl_Order[CustomerID])</f>
        <v>CUST0432</v>
      </c>
    </row>
    <row r="2461" spans="1:9" x14ac:dyDescent="0.4">
      <c r="A2461" t="s">
        <v>1181</v>
      </c>
      <c r="B2461" t="s">
        <v>163</v>
      </c>
      <c r="C2461" t="str">
        <f>_xlfn.XLOOKUP(tbl_OrderProduct[[#This Row],[ProductID]],tbl_Product[ProductID],tbl_Product[Category])</f>
        <v>Party</v>
      </c>
      <c r="D2461">
        <v>1</v>
      </c>
      <c r="E2461" s="3">
        <f>_xlfn.XLOOKUP(tbl_OrderProduct[[#This Row],[ProductID]],tbl_Product[ProductID],tbl_Product[ListPrice])*tbl_OrderProduct[[#This Row],[Quantity]]</f>
        <v>38</v>
      </c>
      <c r="F2461">
        <f>_xlfn.XLOOKUP(tbl_OrderProduct[[#This Row],[OrderID]],tbl_Order[OrderID],tbl_Order[Order Year])</f>
        <v>2021</v>
      </c>
      <c r="G2461" t="str">
        <f>_xlfn.XLOOKUP(tbl_OrderProduct[[#This Row],[OrderID]],tbl_Order[OrderID],tbl_Order[Order Month Name])</f>
        <v>Dec</v>
      </c>
      <c r="H2461" t="str">
        <f>_xlfn.XLOOKUP(tbl_OrderProduct[[#This Row],[ProductID]],tbl_Product[ProductID],tbl_Product[ProductName])</f>
        <v>Charts Against Humanity</v>
      </c>
      <c r="I2461" t="str">
        <f>_xlfn.XLOOKUP(tbl_OrderProduct[[#This Row],[OrderID]],tbl_Order[OrderID],tbl_Order[CustomerID])</f>
        <v>CUST0432</v>
      </c>
    </row>
    <row r="2462" spans="1:9" x14ac:dyDescent="0.4">
      <c r="A2462" t="s">
        <v>1181</v>
      </c>
      <c r="B2462" t="s">
        <v>158</v>
      </c>
      <c r="C2462" t="str">
        <f>_xlfn.XLOOKUP(tbl_OrderProduct[[#This Row],[ProductID]],tbl_Product[ProductID],tbl_Product[Category])</f>
        <v>Classic</v>
      </c>
      <c r="D2462">
        <v>1</v>
      </c>
      <c r="E2462" s="3">
        <f>_xlfn.XLOOKUP(tbl_OrderProduct[[#This Row],[ProductID]],tbl_Product[ProductID],tbl_Product[ListPrice])*tbl_OrderProduct[[#This Row],[Quantity]]</f>
        <v>45</v>
      </c>
      <c r="F2462">
        <f>_xlfn.XLOOKUP(tbl_OrderProduct[[#This Row],[OrderID]],tbl_Order[OrderID],tbl_Order[Order Year])</f>
        <v>2021</v>
      </c>
      <c r="G2462" t="str">
        <f>_xlfn.XLOOKUP(tbl_OrderProduct[[#This Row],[OrderID]],tbl_Order[OrderID],tbl_Order[Order Month Name])</f>
        <v>Dec</v>
      </c>
      <c r="H2462" t="str">
        <f>_xlfn.XLOOKUP(tbl_OrderProduct[[#This Row],[ProductID]],tbl_Product[ProductID],tbl_Product[ProductName])</f>
        <v>Carcassone: Financial Quarters</v>
      </c>
      <c r="I2462" t="str">
        <f>_xlfn.XLOOKUP(tbl_OrderProduct[[#This Row],[OrderID]],tbl_Order[OrderID],tbl_Order[CustomerID])</f>
        <v>CUST0432</v>
      </c>
    </row>
    <row r="2463" spans="1:9" x14ac:dyDescent="0.4">
      <c r="A2463" t="s">
        <v>1181</v>
      </c>
      <c r="B2463" t="s">
        <v>8</v>
      </c>
      <c r="C2463" t="str">
        <f>_xlfn.XLOOKUP(tbl_OrderProduct[[#This Row],[ProductID]],tbl_Product[ProductID],tbl_Product[Category])</f>
        <v>Adventure</v>
      </c>
      <c r="D2463">
        <v>1</v>
      </c>
      <c r="E2463" s="3">
        <f>_xlfn.XLOOKUP(tbl_OrderProduct[[#This Row],[ProductID]],tbl_Product[ProductID],tbl_Product[ListPrice])*tbl_OrderProduct[[#This Row],[Quantity]]</f>
        <v>54.5</v>
      </c>
      <c r="F2463">
        <f>_xlfn.XLOOKUP(tbl_OrderProduct[[#This Row],[OrderID]],tbl_Order[OrderID],tbl_Order[Order Year])</f>
        <v>2021</v>
      </c>
      <c r="G2463" t="str">
        <f>_xlfn.XLOOKUP(tbl_OrderProduct[[#This Row],[OrderID]],tbl_Order[OrderID],tbl_Order[Order Month Name])</f>
        <v>Dec</v>
      </c>
      <c r="H2463" t="str">
        <f>_xlfn.XLOOKUP(tbl_OrderProduct[[#This Row],[ProductID]],tbl_Product[ProductID],tbl_Product[ProductName])</f>
        <v>Spreadsheets &amp; Sidequests</v>
      </c>
      <c r="I2463" t="str">
        <f>_xlfn.XLOOKUP(tbl_OrderProduct[[#This Row],[OrderID]],tbl_Order[OrderID],tbl_Order[CustomerID])</f>
        <v>CUST0432</v>
      </c>
    </row>
    <row r="2464" spans="1:9" x14ac:dyDescent="0.4">
      <c r="A2464" t="s">
        <v>1182</v>
      </c>
      <c r="B2464" t="s">
        <v>149</v>
      </c>
      <c r="C2464" t="str">
        <f>_xlfn.XLOOKUP(tbl_OrderProduct[[#This Row],[ProductID]],tbl_Product[ProductID],tbl_Product[Category])</f>
        <v>Co-op</v>
      </c>
      <c r="D2464">
        <v>1</v>
      </c>
      <c r="E2464" s="3">
        <f>_xlfn.XLOOKUP(tbl_OrderProduct[[#This Row],[ProductID]],tbl_Product[ProductID],tbl_Product[ListPrice])*tbl_OrderProduct[[#This Row],[Quantity]]</f>
        <v>20.99</v>
      </c>
      <c r="F2464">
        <f>_xlfn.XLOOKUP(tbl_OrderProduct[[#This Row],[OrderID]],tbl_Order[OrderID],tbl_Order[Order Year])</f>
        <v>2021</v>
      </c>
      <c r="G2464" t="str">
        <f>_xlfn.XLOOKUP(tbl_OrderProduct[[#This Row],[OrderID]],tbl_Order[OrderID],tbl_Order[Order Month Name])</f>
        <v>Dec</v>
      </c>
      <c r="H2464" t="str">
        <f>_xlfn.XLOOKUP(tbl_OrderProduct[[#This Row],[ProductID]],tbl_Product[ProductID],tbl_Product[ProductName])</f>
        <v>Pandemic: #REF! Outbreak</v>
      </c>
      <c r="I2464" t="str">
        <f>_xlfn.XLOOKUP(tbl_OrderProduct[[#This Row],[OrderID]],tbl_Order[OrderID],tbl_Order[CustomerID])</f>
        <v>CUST1007</v>
      </c>
    </row>
    <row r="2465" spans="1:9" x14ac:dyDescent="0.4">
      <c r="A2465" t="s">
        <v>1182</v>
      </c>
      <c r="B2465" t="s">
        <v>138</v>
      </c>
      <c r="C2465" t="str">
        <f>_xlfn.XLOOKUP(tbl_OrderProduct[[#This Row],[ProductID]],tbl_Product[ProductID],tbl_Product[Category])</f>
        <v>Classic</v>
      </c>
      <c r="D2465">
        <v>1</v>
      </c>
      <c r="E2465" s="3">
        <f>_xlfn.XLOOKUP(tbl_OrderProduct[[#This Row],[ProductID]],tbl_Product[ProductID],tbl_Product[ListPrice])*tbl_OrderProduct[[#This Row],[Quantity]]</f>
        <v>62</v>
      </c>
      <c r="F2465">
        <f>_xlfn.XLOOKUP(tbl_OrderProduct[[#This Row],[OrderID]],tbl_Order[OrderID],tbl_Order[Order Year])</f>
        <v>2021</v>
      </c>
      <c r="G2465" t="str">
        <f>_xlfn.XLOOKUP(tbl_OrderProduct[[#This Row],[OrderID]],tbl_Order[OrderID],tbl_Order[Order Month Name])</f>
        <v>Dec</v>
      </c>
      <c r="H2465" t="str">
        <f>_xlfn.XLOOKUP(tbl_OrderProduct[[#This Row],[ProductID]],tbl_Product[ProductID],tbl_Product[ProductName])</f>
        <v>YahtSheets</v>
      </c>
      <c r="I2465" t="str">
        <f>_xlfn.XLOOKUP(tbl_OrderProduct[[#This Row],[OrderID]],tbl_Order[OrderID],tbl_Order[CustomerID])</f>
        <v>CUST1007</v>
      </c>
    </row>
    <row r="2466" spans="1:9" x14ac:dyDescent="0.4">
      <c r="A2466" t="s">
        <v>1183</v>
      </c>
      <c r="B2466" t="s">
        <v>4</v>
      </c>
      <c r="C2466" t="str">
        <f>_xlfn.XLOOKUP(tbl_OrderProduct[[#This Row],[ProductID]],tbl_Product[ProductID],tbl_Product[Category])</f>
        <v>Strategy</v>
      </c>
      <c r="D2466">
        <v>1</v>
      </c>
      <c r="E2466" s="3">
        <f>_xlfn.XLOOKUP(tbl_OrderProduct[[#This Row],[ProductID]],tbl_Product[ProductID],tbl_Product[ListPrice])*tbl_OrderProduct[[#This Row],[Quantity]]</f>
        <v>34.99</v>
      </c>
      <c r="F2466">
        <f>_xlfn.XLOOKUP(tbl_OrderProduct[[#This Row],[OrderID]],tbl_Order[OrderID],tbl_Order[Order Year])</f>
        <v>2021</v>
      </c>
      <c r="G2466" t="str">
        <f>_xlfn.XLOOKUP(tbl_OrderProduct[[#This Row],[OrderID]],tbl_Order[OrderID],tbl_Order[Order Month Name])</f>
        <v>Dec</v>
      </c>
      <c r="H2466" t="str">
        <f>_xlfn.XLOOKUP(tbl_OrderProduct[[#This Row],[ProductID]],tbl_Product[ProductID],tbl_Product[ProductName])</f>
        <v>Root Cause Analysis</v>
      </c>
      <c r="I2466" t="str">
        <f>_xlfn.XLOOKUP(tbl_OrderProduct[[#This Row],[OrderID]],tbl_Order[OrderID],tbl_Order[CustomerID])</f>
        <v>CUST1190</v>
      </c>
    </row>
    <row r="2467" spans="1:9" x14ac:dyDescent="0.4">
      <c r="A2467" t="s">
        <v>1184</v>
      </c>
      <c r="B2467" t="s">
        <v>133</v>
      </c>
      <c r="C2467" t="str">
        <f>_xlfn.XLOOKUP(tbl_OrderProduct[[#This Row],[ProductID]],tbl_Product[ProductID],tbl_Product[Category])</f>
        <v>Adventure</v>
      </c>
      <c r="D2467">
        <v>1</v>
      </c>
      <c r="E2467" s="3">
        <f>_xlfn.XLOOKUP(tbl_OrderProduct[[#This Row],[ProductID]],tbl_Product[ProductID],tbl_Product[ListPrice])*tbl_OrderProduct[[#This Row],[Quantity]]</f>
        <v>23.95</v>
      </c>
      <c r="F2467">
        <f>_xlfn.XLOOKUP(tbl_OrderProduct[[#This Row],[OrderID]],tbl_Order[OrderID],tbl_Order[Order Year])</f>
        <v>2021</v>
      </c>
      <c r="G2467" t="str">
        <f>_xlfn.XLOOKUP(tbl_OrderProduct[[#This Row],[OrderID]],tbl_Order[OrderID],tbl_Order[Order Month Name])</f>
        <v>Dec</v>
      </c>
      <c r="H2467" t="str">
        <f>_xlfn.XLOOKUP(tbl_OrderProduct[[#This Row],[ProductID]],tbl_Product[ProductID],tbl_Product[ProductName])</f>
        <v>DataCraft: Fields &amp; Measures</v>
      </c>
      <c r="I2467" t="str">
        <f>_xlfn.XLOOKUP(tbl_OrderProduct[[#This Row],[OrderID]],tbl_Order[OrderID],tbl_Order[CustomerID])</f>
        <v>CUST0273</v>
      </c>
    </row>
    <row r="2468" spans="1:9" x14ac:dyDescent="0.4">
      <c r="A2468" t="s">
        <v>1184</v>
      </c>
      <c r="B2468" t="s">
        <v>141</v>
      </c>
      <c r="C2468" t="str">
        <f>_xlfn.XLOOKUP(tbl_OrderProduct[[#This Row],[ProductID]],tbl_Product[ProductID],tbl_Product[Category])</f>
        <v>Strategy</v>
      </c>
      <c r="D2468">
        <v>1</v>
      </c>
      <c r="E2468" s="3">
        <f>_xlfn.XLOOKUP(tbl_OrderProduct[[#This Row],[ProductID]],tbl_Product[ProductID],tbl_Product[ListPrice])*tbl_OrderProduct[[#This Row],[Quantity]]</f>
        <v>24</v>
      </c>
      <c r="F2468">
        <f>_xlfn.XLOOKUP(tbl_OrderProduct[[#This Row],[OrderID]],tbl_Order[OrderID],tbl_Order[Order Year])</f>
        <v>2021</v>
      </c>
      <c r="G2468" t="str">
        <f>_xlfn.XLOOKUP(tbl_OrderProduct[[#This Row],[OrderID]],tbl_Order[OrderID],tbl_Order[Order Month Name])</f>
        <v>Dec</v>
      </c>
      <c r="H2468" t="str">
        <f>_xlfn.XLOOKUP(tbl_OrderProduct[[#This Row],[ProductID]],tbl_Product[ProductID],tbl_Product[ProductName])</f>
        <v>Wingspanalytics</v>
      </c>
      <c r="I2468" t="str">
        <f>_xlfn.XLOOKUP(tbl_OrderProduct[[#This Row],[OrderID]],tbl_Order[OrderID],tbl_Order[CustomerID])</f>
        <v>CUST0273</v>
      </c>
    </row>
    <row r="2469" spans="1:9" x14ac:dyDescent="0.4">
      <c r="A2469" t="s">
        <v>1184</v>
      </c>
      <c r="B2469" t="s">
        <v>2</v>
      </c>
      <c r="C2469" t="str">
        <f>_xlfn.XLOOKUP(tbl_OrderProduct[[#This Row],[ProductID]],tbl_Product[ProductID],tbl_Product[Category])</f>
        <v>Strategy</v>
      </c>
      <c r="D2469">
        <v>1</v>
      </c>
      <c r="E2469" s="3">
        <f>_xlfn.XLOOKUP(tbl_OrderProduct[[#This Row],[ProductID]],tbl_Product[ProductID],tbl_Product[ListPrice])*tbl_OrderProduct[[#This Row],[Quantity]]</f>
        <v>12.95</v>
      </c>
      <c r="F2469">
        <f>_xlfn.XLOOKUP(tbl_OrderProduct[[#This Row],[OrderID]],tbl_Order[OrderID],tbl_Order[Order Year])</f>
        <v>2021</v>
      </c>
      <c r="G2469" t="str">
        <f>_xlfn.XLOOKUP(tbl_OrderProduct[[#This Row],[OrderID]],tbl_Order[OrderID],tbl_Order[Order Month Name])</f>
        <v>Dec</v>
      </c>
      <c r="H2469" t="str">
        <f>_xlfn.XLOOKUP(tbl_OrderProduct[[#This Row],[ProductID]],tbl_Product[ProductID],tbl_Product[ProductName])</f>
        <v>DAX Machina</v>
      </c>
      <c r="I2469" t="str">
        <f>_xlfn.XLOOKUP(tbl_OrderProduct[[#This Row],[OrderID]],tbl_Order[OrderID],tbl_Order[CustomerID])</f>
        <v>CUST0273</v>
      </c>
    </row>
    <row r="2470" spans="1:9" x14ac:dyDescent="0.4">
      <c r="A2470" t="s">
        <v>1184</v>
      </c>
      <c r="B2470" t="s">
        <v>165</v>
      </c>
      <c r="C2470" t="str">
        <f>_xlfn.XLOOKUP(tbl_OrderProduct[[#This Row],[ProductID]],tbl_Product[ProductID],tbl_Product[Category])</f>
        <v>Party</v>
      </c>
      <c r="D2470">
        <v>1</v>
      </c>
      <c r="E2470" s="3">
        <f>_xlfn.XLOOKUP(tbl_OrderProduct[[#This Row],[ProductID]],tbl_Product[ProductID],tbl_Product[ListPrice])*tbl_OrderProduct[[#This Row],[Quantity]]</f>
        <v>26.49</v>
      </c>
      <c r="F2470">
        <f>_xlfn.XLOOKUP(tbl_OrderProduct[[#This Row],[OrderID]],tbl_Order[OrderID],tbl_Order[Order Year])</f>
        <v>2021</v>
      </c>
      <c r="G2470" t="str">
        <f>_xlfn.XLOOKUP(tbl_OrderProduct[[#This Row],[OrderID]],tbl_Order[OrderID],tbl_Order[Order Month Name])</f>
        <v>Dec</v>
      </c>
      <c r="H2470" t="str">
        <f>_xlfn.XLOOKUP(tbl_OrderProduct[[#This Row],[ProductID]],tbl_Product[ProductID],tbl_Product[ProductName])</f>
        <v>Dashboard Wavelength</v>
      </c>
      <c r="I2470" t="str">
        <f>_xlfn.XLOOKUP(tbl_OrderProduct[[#This Row],[OrderID]],tbl_Order[OrderID],tbl_Order[CustomerID])</f>
        <v>CUST0273</v>
      </c>
    </row>
    <row r="2471" spans="1:9" x14ac:dyDescent="0.4">
      <c r="A2471" t="s">
        <v>1185</v>
      </c>
      <c r="B2471" t="s">
        <v>4</v>
      </c>
      <c r="C2471" t="str">
        <f>_xlfn.XLOOKUP(tbl_OrderProduct[[#This Row],[ProductID]],tbl_Product[ProductID],tbl_Product[Category])</f>
        <v>Strategy</v>
      </c>
      <c r="D2471">
        <v>1</v>
      </c>
      <c r="E2471" s="3">
        <f>_xlfn.XLOOKUP(tbl_OrderProduct[[#This Row],[ProductID]],tbl_Product[ProductID],tbl_Product[ListPrice])*tbl_OrderProduct[[#This Row],[Quantity]]</f>
        <v>34.99</v>
      </c>
      <c r="F2471">
        <f>_xlfn.XLOOKUP(tbl_OrderProduct[[#This Row],[OrderID]],tbl_Order[OrderID],tbl_Order[Order Year])</f>
        <v>2021</v>
      </c>
      <c r="G2471" t="str">
        <f>_xlfn.XLOOKUP(tbl_OrderProduct[[#This Row],[OrderID]],tbl_Order[OrderID],tbl_Order[Order Month Name])</f>
        <v>Dec</v>
      </c>
      <c r="H2471" t="str">
        <f>_xlfn.XLOOKUP(tbl_OrderProduct[[#This Row],[ProductID]],tbl_Product[ProductID],tbl_Product[ProductName])</f>
        <v>Root Cause Analysis</v>
      </c>
      <c r="I2471" t="str">
        <f>_xlfn.XLOOKUP(tbl_OrderProduct[[#This Row],[OrderID]],tbl_Order[OrderID],tbl_Order[CustomerID])</f>
        <v>CUST0747</v>
      </c>
    </row>
    <row r="2472" spans="1:9" x14ac:dyDescent="0.4">
      <c r="A2472" t="s">
        <v>1185</v>
      </c>
      <c r="B2472" t="s">
        <v>134</v>
      </c>
      <c r="C2472" t="str">
        <f>_xlfn.XLOOKUP(tbl_OrderProduct[[#This Row],[ProductID]],tbl_Product[ProductID],tbl_Product[Category])</f>
        <v>Co-op</v>
      </c>
      <c r="D2472">
        <v>2</v>
      </c>
      <c r="E2472" s="3">
        <f>_xlfn.XLOOKUP(tbl_OrderProduct[[#This Row],[ProductID]],tbl_Product[ProductID],tbl_Product[ListPrice])*tbl_OrderProduct[[#This Row],[Quantity]]</f>
        <v>67</v>
      </c>
      <c r="F2472">
        <f>_xlfn.XLOOKUP(tbl_OrderProduct[[#This Row],[OrderID]],tbl_Order[OrderID],tbl_Order[Order Year])</f>
        <v>2021</v>
      </c>
      <c r="G2472" t="str">
        <f>_xlfn.XLOOKUP(tbl_OrderProduct[[#This Row],[OrderID]],tbl_Order[OrderID],tbl_Order[Order Month Name])</f>
        <v>Dec</v>
      </c>
      <c r="H2472" t="str">
        <f>_xlfn.XLOOKUP(tbl_OrderProduct[[#This Row],[ProductID]],tbl_Product[ProductID],tbl_Product[ProductName])</f>
        <v>The Spill: Data Breach</v>
      </c>
      <c r="I2472" t="str">
        <f>_xlfn.XLOOKUP(tbl_OrderProduct[[#This Row],[OrderID]],tbl_Order[OrderID],tbl_Order[CustomerID])</f>
        <v>CUST0747</v>
      </c>
    </row>
    <row r="2473" spans="1:9" x14ac:dyDescent="0.4">
      <c r="A2473" t="s">
        <v>1186</v>
      </c>
      <c r="B2473" t="s">
        <v>2</v>
      </c>
      <c r="C2473" t="str">
        <f>_xlfn.XLOOKUP(tbl_OrderProduct[[#This Row],[ProductID]],tbl_Product[ProductID],tbl_Product[Category])</f>
        <v>Strategy</v>
      </c>
      <c r="D2473">
        <v>1</v>
      </c>
      <c r="E2473" s="3">
        <f>_xlfn.XLOOKUP(tbl_OrderProduct[[#This Row],[ProductID]],tbl_Product[ProductID],tbl_Product[ListPrice])*tbl_OrderProduct[[#This Row],[Quantity]]</f>
        <v>12.95</v>
      </c>
      <c r="F2473">
        <f>_xlfn.XLOOKUP(tbl_OrderProduct[[#This Row],[OrderID]],tbl_Order[OrderID],tbl_Order[Order Year])</f>
        <v>2021</v>
      </c>
      <c r="G2473" t="str">
        <f>_xlfn.XLOOKUP(tbl_OrderProduct[[#This Row],[OrderID]],tbl_Order[OrderID],tbl_Order[Order Month Name])</f>
        <v>Dec</v>
      </c>
      <c r="H2473" t="str">
        <f>_xlfn.XLOOKUP(tbl_OrderProduct[[#This Row],[ProductID]],tbl_Product[ProductID],tbl_Product[ProductName])</f>
        <v>DAX Machina</v>
      </c>
      <c r="I2473" t="str">
        <f>_xlfn.XLOOKUP(tbl_OrderProduct[[#This Row],[OrderID]],tbl_Order[OrderID],tbl_Order[CustomerID])</f>
        <v>CUST0023</v>
      </c>
    </row>
    <row r="2474" spans="1:9" x14ac:dyDescent="0.4">
      <c r="A2474" t="s">
        <v>1187</v>
      </c>
      <c r="B2474" t="s">
        <v>5</v>
      </c>
      <c r="C2474" t="str">
        <f>_xlfn.XLOOKUP(tbl_OrderProduct[[#This Row],[ProductID]],tbl_Product[ProductID],tbl_Product[Category])</f>
        <v>Strategy</v>
      </c>
      <c r="D2474">
        <v>1</v>
      </c>
      <c r="E2474" s="3">
        <f>_xlfn.XLOOKUP(tbl_OrderProduct[[#This Row],[ProductID]],tbl_Product[ProductID],tbl_Product[ListPrice])*tbl_OrderProduct[[#This Row],[Quantity]]</f>
        <v>49.95</v>
      </c>
      <c r="F2474">
        <f>_xlfn.XLOOKUP(tbl_OrderProduct[[#This Row],[OrderID]],tbl_Order[OrderID],tbl_Order[Order Year])</f>
        <v>2021</v>
      </c>
      <c r="G2474" t="str">
        <f>_xlfn.XLOOKUP(tbl_OrderProduct[[#This Row],[OrderID]],tbl_Order[OrderID],tbl_Order[Order Month Name])</f>
        <v>Dec</v>
      </c>
      <c r="H2474" t="str">
        <f>_xlfn.XLOOKUP(tbl_OrderProduct[[#This Row],[ProductID]],tbl_Product[ProductID],tbl_Product[ProductName])</f>
        <v>Power B.I. the Board Game</v>
      </c>
      <c r="I2474" t="str">
        <f>_xlfn.XLOOKUP(tbl_OrderProduct[[#This Row],[OrderID]],tbl_Order[OrderID],tbl_Order[CustomerID])</f>
        <v>CUST1221</v>
      </c>
    </row>
    <row r="2475" spans="1:9" x14ac:dyDescent="0.4">
      <c r="A2475" t="s">
        <v>1187</v>
      </c>
      <c r="B2475" t="s">
        <v>135</v>
      </c>
      <c r="C2475" t="str">
        <f>_xlfn.XLOOKUP(tbl_OrderProduct[[#This Row],[ProductID]],tbl_Product[ProductID],tbl_Product[Category])</f>
        <v>Classic</v>
      </c>
      <c r="D2475">
        <v>1</v>
      </c>
      <c r="E2475" s="3">
        <f>_xlfn.XLOOKUP(tbl_OrderProduct[[#This Row],[ProductID]],tbl_Product[ProductID],tbl_Product[ListPrice])*tbl_OrderProduct[[#This Row],[Quantity]]</f>
        <v>16.989999999999998</v>
      </c>
      <c r="F2475">
        <f>_xlfn.XLOOKUP(tbl_OrderProduct[[#This Row],[OrderID]],tbl_Order[OrderID],tbl_Order[Order Year])</f>
        <v>2021</v>
      </c>
      <c r="G2475" t="str">
        <f>_xlfn.XLOOKUP(tbl_OrderProduct[[#This Row],[OrderID]],tbl_Order[OrderID],tbl_Order[Order Month Name])</f>
        <v>Dec</v>
      </c>
      <c r="H2475" t="str">
        <f>_xlfn.XLOOKUP(tbl_OrderProduct[[#This Row],[ProductID]],tbl_Product[ProductID],tbl_Product[ProductName])</f>
        <v>Monopoly: Pivot Table Edition</v>
      </c>
      <c r="I2475" t="str">
        <f>_xlfn.XLOOKUP(tbl_OrderProduct[[#This Row],[OrderID]],tbl_Order[OrderID],tbl_Order[CustomerID])</f>
        <v>CUST1221</v>
      </c>
    </row>
    <row r="2476" spans="1:9" x14ac:dyDescent="0.4">
      <c r="A2476" t="s">
        <v>1187</v>
      </c>
      <c r="B2476" t="s">
        <v>164</v>
      </c>
      <c r="C2476" t="str">
        <f>_xlfn.XLOOKUP(tbl_OrderProduct[[#This Row],[ProductID]],tbl_Product[ProductID],tbl_Product[Category])</f>
        <v>Strategy</v>
      </c>
      <c r="D2476">
        <v>1</v>
      </c>
      <c r="E2476" s="3">
        <f>_xlfn.XLOOKUP(tbl_OrderProduct[[#This Row],[ProductID]],tbl_Product[ProductID],tbl_Product[ListPrice])*tbl_OrderProduct[[#This Row],[Quantity]]</f>
        <v>29</v>
      </c>
      <c r="F2476">
        <f>_xlfn.XLOOKUP(tbl_OrderProduct[[#This Row],[OrderID]],tbl_Order[OrderID],tbl_Order[Order Year])</f>
        <v>2021</v>
      </c>
      <c r="G2476" t="str">
        <f>_xlfn.XLOOKUP(tbl_OrderProduct[[#This Row],[OrderID]],tbl_Order[OrderID],tbl_Order[Order Month Name])</f>
        <v>Dec</v>
      </c>
      <c r="H2476" t="str">
        <f>_xlfn.XLOOKUP(tbl_OrderProduct[[#This Row],[ProductID]],tbl_Product[ProductID],tbl_Product[ProductName])</f>
        <v>Great Western Lookup</v>
      </c>
      <c r="I2476" t="str">
        <f>_xlfn.XLOOKUP(tbl_OrderProduct[[#This Row],[OrderID]],tbl_Order[OrderID],tbl_Order[CustomerID])</f>
        <v>CUST1221</v>
      </c>
    </row>
    <row r="2477" spans="1:9" x14ac:dyDescent="0.4">
      <c r="A2477" t="s">
        <v>1188</v>
      </c>
      <c r="B2477" t="s">
        <v>139</v>
      </c>
      <c r="C2477" t="str">
        <f>_xlfn.XLOOKUP(tbl_OrderProduct[[#This Row],[ProductID]],tbl_Product[ProductID],tbl_Product[Category])</f>
        <v>Strategy</v>
      </c>
      <c r="D2477">
        <v>1</v>
      </c>
      <c r="E2477" s="3">
        <f>_xlfn.XLOOKUP(tbl_OrderProduct[[#This Row],[ProductID]],tbl_Product[ProductID],tbl_Product[ListPrice])*tbl_OrderProduct[[#This Row],[Quantity]]</f>
        <v>54.99</v>
      </c>
      <c r="F2477">
        <f>_xlfn.XLOOKUP(tbl_OrderProduct[[#This Row],[OrderID]],tbl_Order[OrderID],tbl_Order[Order Year])</f>
        <v>2021</v>
      </c>
      <c r="G2477" t="str">
        <f>_xlfn.XLOOKUP(tbl_OrderProduct[[#This Row],[OrderID]],tbl_Order[OrderID],tbl_Order[Order Month Name])</f>
        <v>Dec</v>
      </c>
      <c r="H2477" t="str">
        <f>_xlfn.XLOOKUP(tbl_OrderProduct[[#This Row],[ProductID]],tbl_Product[ProductID],tbl_Product[ProductName])</f>
        <v>Azul: Pie Chart Edition</v>
      </c>
      <c r="I2477" t="str">
        <f>_xlfn.XLOOKUP(tbl_OrderProduct[[#This Row],[OrderID]],tbl_Order[OrderID],tbl_Order[CustomerID])</f>
        <v>CUST1036</v>
      </c>
    </row>
    <row r="2478" spans="1:9" x14ac:dyDescent="0.4">
      <c r="A2478" t="s">
        <v>1189</v>
      </c>
      <c r="B2478" t="s">
        <v>133</v>
      </c>
      <c r="C2478" t="str">
        <f>_xlfn.XLOOKUP(tbl_OrderProduct[[#This Row],[ProductID]],tbl_Product[ProductID],tbl_Product[Category])</f>
        <v>Adventure</v>
      </c>
      <c r="D2478">
        <v>2</v>
      </c>
      <c r="E2478" s="3">
        <f>_xlfn.XLOOKUP(tbl_OrderProduct[[#This Row],[ProductID]],tbl_Product[ProductID],tbl_Product[ListPrice])*tbl_OrderProduct[[#This Row],[Quantity]]</f>
        <v>47.9</v>
      </c>
      <c r="F2478">
        <f>_xlfn.XLOOKUP(tbl_OrderProduct[[#This Row],[OrderID]],tbl_Order[OrderID],tbl_Order[Order Year])</f>
        <v>2021</v>
      </c>
      <c r="G2478" t="str">
        <f>_xlfn.XLOOKUP(tbl_OrderProduct[[#This Row],[OrderID]],tbl_Order[OrderID],tbl_Order[Order Month Name])</f>
        <v>Dec</v>
      </c>
      <c r="H2478" t="str">
        <f>_xlfn.XLOOKUP(tbl_OrderProduct[[#This Row],[ProductID]],tbl_Product[ProductID],tbl_Product[ProductName])</f>
        <v>DataCraft: Fields &amp; Measures</v>
      </c>
      <c r="I2478" t="str">
        <f>_xlfn.XLOOKUP(tbl_OrderProduct[[#This Row],[OrderID]],tbl_Order[OrderID],tbl_Order[CustomerID])</f>
        <v>CUST0707</v>
      </c>
    </row>
    <row r="2479" spans="1:9" x14ac:dyDescent="0.4">
      <c r="A2479" t="s">
        <v>1189</v>
      </c>
      <c r="B2479" t="s">
        <v>8</v>
      </c>
      <c r="C2479" t="str">
        <f>_xlfn.XLOOKUP(tbl_OrderProduct[[#This Row],[ProductID]],tbl_Product[ProductID],tbl_Product[Category])</f>
        <v>Adventure</v>
      </c>
      <c r="D2479">
        <v>2</v>
      </c>
      <c r="E2479" s="3">
        <f>_xlfn.XLOOKUP(tbl_OrderProduct[[#This Row],[ProductID]],tbl_Product[ProductID],tbl_Product[ListPrice])*tbl_OrderProduct[[#This Row],[Quantity]]</f>
        <v>109</v>
      </c>
      <c r="F2479">
        <f>_xlfn.XLOOKUP(tbl_OrderProduct[[#This Row],[OrderID]],tbl_Order[OrderID],tbl_Order[Order Year])</f>
        <v>2021</v>
      </c>
      <c r="G2479" t="str">
        <f>_xlfn.XLOOKUP(tbl_OrderProduct[[#This Row],[OrderID]],tbl_Order[OrderID],tbl_Order[Order Month Name])</f>
        <v>Dec</v>
      </c>
      <c r="H2479" t="str">
        <f>_xlfn.XLOOKUP(tbl_OrderProduct[[#This Row],[ProductID]],tbl_Product[ProductID],tbl_Product[ProductName])</f>
        <v>Spreadsheets &amp; Sidequests</v>
      </c>
      <c r="I2479" t="str">
        <f>_xlfn.XLOOKUP(tbl_OrderProduct[[#This Row],[OrderID]],tbl_Order[OrderID],tbl_Order[CustomerID])</f>
        <v>CUST0707</v>
      </c>
    </row>
    <row r="2480" spans="1:9" x14ac:dyDescent="0.4">
      <c r="A2480" t="s">
        <v>1190</v>
      </c>
      <c r="B2480" t="s">
        <v>151</v>
      </c>
      <c r="C2480" t="str">
        <f>_xlfn.XLOOKUP(tbl_OrderProduct[[#This Row],[ProductID]],tbl_Product[ProductID],tbl_Product[Category])</f>
        <v>Adventure</v>
      </c>
      <c r="D2480">
        <v>2</v>
      </c>
      <c r="E2480" s="3">
        <f>_xlfn.XLOOKUP(tbl_OrderProduct[[#This Row],[ProductID]],tbl_Product[ProductID],tbl_Product[ListPrice])*tbl_OrderProduct[[#This Row],[Quantity]]</f>
        <v>121.9</v>
      </c>
      <c r="F2480">
        <f>_xlfn.XLOOKUP(tbl_OrderProduct[[#This Row],[OrderID]],tbl_Order[OrderID],tbl_Order[Order Year])</f>
        <v>2021</v>
      </c>
      <c r="G2480" t="str">
        <f>_xlfn.XLOOKUP(tbl_OrderProduct[[#This Row],[OrderID]],tbl_Order[OrderID],tbl_Order[Order Month Name])</f>
        <v>Dec</v>
      </c>
      <c r="H2480" t="str">
        <f>_xlfn.XLOOKUP(tbl_OrderProduct[[#This Row],[ProductID]],tbl_Product[ProductID],tbl_Product[ProductName])</f>
        <v>Unmatched: Analyst's Edition</v>
      </c>
      <c r="I2480" t="str">
        <f>_xlfn.XLOOKUP(tbl_OrderProduct[[#This Row],[OrderID]],tbl_Order[OrderID],tbl_Order[CustomerID])</f>
        <v>CUST0916</v>
      </c>
    </row>
    <row r="2481" spans="1:9" x14ac:dyDescent="0.4">
      <c r="A2481" t="s">
        <v>1191</v>
      </c>
      <c r="B2481" t="s">
        <v>158</v>
      </c>
      <c r="C2481" t="str">
        <f>_xlfn.XLOOKUP(tbl_OrderProduct[[#This Row],[ProductID]],tbl_Product[ProductID],tbl_Product[Category])</f>
        <v>Classic</v>
      </c>
      <c r="D2481">
        <v>1</v>
      </c>
      <c r="E2481" s="3">
        <f>_xlfn.XLOOKUP(tbl_OrderProduct[[#This Row],[ProductID]],tbl_Product[ProductID],tbl_Product[ListPrice])*tbl_OrderProduct[[#This Row],[Quantity]]</f>
        <v>45</v>
      </c>
      <c r="F2481">
        <f>_xlfn.XLOOKUP(tbl_OrderProduct[[#This Row],[OrderID]],tbl_Order[OrderID],tbl_Order[Order Year])</f>
        <v>2021</v>
      </c>
      <c r="G2481" t="str">
        <f>_xlfn.XLOOKUP(tbl_OrderProduct[[#This Row],[OrderID]],tbl_Order[OrderID],tbl_Order[Order Month Name])</f>
        <v>Dec</v>
      </c>
      <c r="H2481" t="str">
        <f>_xlfn.XLOOKUP(tbl_OrderProduct[[#This Row],[ProductID]],tbl_Product[ProductID],tbl_Product[ProductName])</f>
        <v>Carcassone: Financial Quarters</v>
      </c>
      <c r="I2481" t="str">
        <f>_xlfn.XLOOKUP(tbl_OrderProduct[[#This Row],[OrderID]],tbl_Order[OrderID],tbl_Order[CustomerID])</f>
        <v>CUST0568</v>
      </c>
    </row>
    <row r="2482" spans="1:9" x14ac:dyDescent="0.4">
      <c r="A2482" t="s">
        <v>1191</v>
      </c>
      <c r="B2482" t="s">
        <v>136</v>
      </c>
      <c r="C2482" t="str">
        <f>_xlfn.XLOOKUP(tbl_OrderProduct[[#This Row],[ProductID]],tbl_Product[ProductID],tbl_Product[Category])</f>
        <v>Party</v>
      </c>
      <c r="D2482">
        <v>1</v>
      </c>
      <c r="E2482" s="3">
        <f>_xlfn.XLOOKUP(tbl_OrderProduct[[#This Row],[ProductID]],tbl_Product[ProductID],tbl_Product[ListPrice])*tbl_OrderProduct[[#This Row],[Quantity]]</f>
        <v>33</v>
      </c>
      <c r="F2482">
        <f>_xlfn.XLOOKUP(tbl_OrderProduct[[#This Row],[OrderID]],tbl_Order[OrderID],tbl_Order[Order Year])</f>
        <v>2021</v>
      </c>
      <c r="G2482" t="str">
        <f>_xlfn.XLOOKUP(tbl_OrderProduct[[#This Row],[OrderID]],tbl_Order[OrderID],tbl_Order[Order Month Name])</f>
        <v>Dec</v>
      </c>
      <c r="H2482" t="str">
        <f>_xlfn.XLOOKUP(tbl_OrderProduct[[#This Row],[ProductID]],tbl_Product[ProductID],tbl_Product[ProductName])</f>
        <v>Don't Split the Data</v>
      </c>
      <c r="I2482" t="str">
        <f>_xlfn.XLOOKUP(tbl_OrderProduct[[#This Row],[OrderID]],tbl_Order[OrderID],tbl_Order[CustomerID])</f>
        <v>CUST0568</v>
      </c>
    </row>
    <row r="2483" spans="1:9" x14ac:dyDescent="0.4">
      <c r="A2483" t="s">
        <v>1192</v>
      </c>
      <c r="B2483" t="s">
        <v>163</v>
      </c>
      <c r="C2483" t="str">
        <f>_xlfn.XLOOKUP(tbl_OrderProduct[[#This Row],[ProductID]],tbl_Product[ProductID],tbl_Product[Category])</f>
        <v>Party</v>
      </c>
      <c r="D2483">
        <v>1</v>
      </c>
      <c r="E2483" s="3">
        <f>_xlfn.XLOOKUP(tbl_OrderProduct[[#This Row],[ProductID]],tbl_Product[ProductID],tbl_Product[ListPrice])*tbl_OrderProduct[[#This Row],[Quantity]]</f>
        <v>38</v>
      </c>
      <c r="F2483">
        <f>_xlfn.XLOOKUP(tbl_OrderProduct[[#This Row],[OrderID]],tbl_Order[OrderID],tbl_Order[Order Year])</f>
        <v>2022</v>
      </c>
      <c r="G2483" t="str">
        <f>_xlfn.XLOOKUP(tbl_OrderProduct[[#This Row],[OrderID]],tbl_Order[OrderID],tbl_Order[Order Month Name])</f>
        <v>Jan</v>
      </c>
      <c r="H2483" t="str">
        <f>_xlfn.XLOOKUP(tbl_OrderProduct[[#This Row],[ProductID]],tbl_Product[ProductID],tbl_Product[ProductName])</f>
        <v>Charts Against Humanity</v>
      </c>
      <c r="I2483" t="str">
        <f>_xlfn.XLOOKUP(tbl_OrderProduct[[#This Row],[OrderID]],tbl_Order[OrderID],tbl_Order[CustomerID])</f>
        <v>CUST1134</v>
      </c>
    </row>
    <row r="2484" spans="1:9" x14ac:dyDescent="0.4">
      <c r="A2484" t="s">
        <v>1192</v>
      </c>
      <c r="B2484" t="s">
        <v>165</v>
      </c>
      <c r="C2484" t="str">
        <f>_xlfn.XLOOKUP(tbl_OrderProduct[[#This Row],[ProductID]],tbl_Product[ProductID],tbl_Product[Category])</f>
        <v>Party</v>
      </c>
      <c r="D2484">
        <v>1</v>
      </c>
      <c r="E2484" s="3">
        <f>_xlfn.XLOOKUP(tbl_OrderProduct[[#This Row],[ProductID]],tbl_Product[ProductID],tbl_Product[ListPrice])*tbl_OrderProduct[[#This Row],[Quantity]]</f>
        <v>26.49</v>
      </c>
      <c r="F2484">
        <f>_xlfn.XLOOKUP(tbl_OrderProduct[[#This Row],[OrderID]],tbl_Order[OrderID],tbl_Order[Order Year])</f>
        <v>2022</v>
      </c>
      <c r="G2484" t="str">
        <f>_xlfn.XLOOKUP(tbl_OrderProduct[[#This Row],[OrderID]],tbl_Order[OrderID],tbl_Order[Order Month Name])</f>
        <v>Jan</v>
      </c>
      <c r="H2484" t="str">
        <f>_xlfn.XLOOKUP(tbl_OrderProduct[[#This Row],[ProductID]],tbl_Product[ProductID],tbl_Product[ProductName])</f>
        <v>Dashboard Wavelength</v>
      </c>
      <c r="I2484" t="str">
        <f>_xlfn.XLOOKUP(tbl_OrderProduct[[#This Row],[OrderID]],tbl_Order[OrderID],tbl_Order[CustomerID])</f>
        <v>CUST1134</v>
      </c>
    </row>
    <row r="2485" spans="1:9" x14ac:dyDescent="0.4">
      <c r="A2485" t="s">
        <v>1192</v>
      </c>
      <c r="B2485" t="s">
        <v>7</v>
      </c>
      <c r="C2485" t="str">
        <f>_xlfn.XLOOKUP(tbl_OrderProduct[[#This Row],[ProductID]],tbl_Product[ProductID],tbl_Product[Category])</f>
        <v>Strategy</v>
      </c>
      <c r="D2485">
        <v>1</v>
      </c>
      <c r="E2485" s="3">
        <f>_xlfn.XLOOKUP(tbl_OrderProduct[[#This Row],[ProductID]],tbl_Product[ProductID],tbl_Product[ListPrice])*tbl_OrderProduct[[#This Row],[Quantity]]</f>
        <v>53</v>
      </c>
      <c r="F2485">
        <f>_xlfn.XLOOKUP(tbl_OrderProduct[[#This Row],[OrderID]],tbl_Order[OrderID],tbl_Order[Order Year])</f>
        <v>2022</v>
      </c>
      <c r="G2485" t="str">
        <f>_xlfn.XLOOKUP(tbl_OrderProduct[[#This Row],[OrderID]],tbl_Order[OrderID],tbl_Order[Order Month Name])</f>
        <v>Jan</v>
      </c>
      <c r="H2485" t="str">
        <f>_xlfn.XLOOKUP(tbl_OrderProduct[[#This Row],[ProductID]],tbl_Product[ProductID],tbl_Product[ProductName])</f>
        <v>Evercell</v>
      </c>
      <c r="I2485" t="str">
        <f>_xlfn.XLOOKUP(tbl_OrderProduct[[#This Row],[OrderID]],tbl_Order[OrderID],tbl_Order[CustomerID])</f>
        <v>CUST1134</v>
      </c>
    </row>
    <row r="2486" spans="1:9" x14ac:dyDescent="0.4">
      <c r="A2486" t="s">
        <v>1192</v>
      </c>
      <c r="B2486" t="s">
        <v>146</v>
      </c>
      <c r="C2486" t="str">
        <f>_xlfn.XLOOKUP(tbl_OrderProduct[[#This Row],[ProductID]],tbl_Product[ProductID],tbl_Product[Category])</f>
        <v>Strategy</v>
      </c>
      <c r="D2486">
        <v>2</v>
      </c>
      <c r="E2486" s="3">
        <f>_xlfn.XLOOKUP(tbl_OrderProduct[[#This Row],[ProductID]],tbl_Product[ProductID],tbl_Product[ListPrice])*tbl_OrderProduct[[#This Row],[Quantity]]</f>
        <v>98.98</v>
      </c>
      <c r="F2486">
        <f>_xlfn.XLOOKUP(tbl_OrderProduct[[#This Row],[OrderID]],tbl_Order[OrderID],tbl_Order[Order Year])</f>
        <v>2022</v>
      </c>
      <c r="G2486" t="str">
        <f>_xlfn.XLOOKUP(tbl_OrderProduct[[#This Row],[OrderID]],tbl_Order[OrderID],tbl_Order[Order Month Name])</f>
        <v>Jan</v>
      </c>
      <c r="H2486" t="str">
        <f>_xlfn.XLOOKUP(tbl_OrderProduct[[#This Row],[ProductID]],tbl_Product[ProductID],tbl_Product[ProductName])</f>
        <v>Terraforming Tableau</v>
      </c>
      <c r="I2486" t="str">
        <f>_xlfn.XLOOKUP(tbl_OrderProduct[[#This Row],[OrderID]],tbl_Order[OrderID],tbl_Order[CustomerID])</f>
        <v>CUST1134</v>
      </c>
    </row>
    <row r="2487" spans="1:9" x14ac:dyDescent="0.4">
      <c r="A2487" t="s">
        <v>1192</v>
      </c>
      <c r="B2487" t="s">
        <v>164</v>
      </c>
      <c r="C2487" t="str">
        <f>_xlfn.XLOOKUP(tbl_OrderProduct[[#This Row],[ProductID]],tbl_Product[ProductID],tbl_Product[Category])</f>
        <v>Strategy</v>
      </c>
      <c r="D2487">
        <v>1</v>
      </c>
      <c r="E2487" s="3">
        <f>_xlfn.XLOOKUP(tbl_OrderProduct[[#This Row],[ProductID]],tbl_Product[ProductID],tbl_Product[ListPrice])*tbl_OrderProduct[[#This Row],[Quantity]]</f>
        <v>29</v>
      </c>
      <c r="F2487">
        <f>_xlfn.XLOOKUP(tbl_OrderProduct[[#This Row],[OrderID]],tbl_Order[OrderID],tbl_Order[Order Year])</f>
        <v>2022</v>
      </c>
      <c r="G2487" t="str">
        <f>_xlfn.XLOOKUP(tbl_OrderProduct[[#This Row],[OrderID]],tbl_Order[OrderID],tbl_Order[Order Month Name])</f>
        <v>Jan</v>
      </c>
      <c r="H2487" t="str">
        <f>_xlfn.XLOOKUP(tbl_OrderProduct[[#This Row],[ProductID]],tbl_Product[ProductID],tbl_Product[ProductName])</f>
        <v>Great Western Lookup</v>
      </c>
      <c r="I2487" t="str">
        <f>_xlfn.XLOOKUP(tbl_OrderProduct[[#This Row],[OrderID]],tbl_Order[OrderID],tbl_Order[CustomerID])</f>
        <v>CUST1134</v>
      </c>
    </row>
    <row r="2488" spans="1:9" x14ac:dyDescent="0.4">
      <c r="A2488" t="s">
        <v>1192</v>
      </c>
      <c r="B2488" t="s">
        <v>144</v>
      </c>
      <c r="C2488" t="str">
        <f>_xlfn.XLOOKUP(tbl_OrderProduct[[#This Row],[ProductID]],tbl_Product[ProductID],tbl_Product[Category])</f>
        <v>Strategy</v>
      </c>
      <c r="D2488">
        <v>1</v>
      </c>
      <c r="E2488" s="3">
        <f>_xlfn.XLOOKUP(tbl_OrderProduct[[#This Row],[ProductID]],tbl_Product[ProductID],tbl_Product[ListPrice])*tbl_OrderProduct[[#This Row],[Quantity]]</f>
        <v>64.95</v>
      </c>
      <c r="F2488">
        <f>_xlfn.XLOOKUP(tbl_OrderProduct[[#This Row],[OrderID]],tbl_Order[OrderID],tbl_Order[Order Year])</f>
        <v>2022</v>
      </c>
      <c r="G2488" t="str">
        <f>_xlfn.XLOOKUP(tbl_OrderProduct[[#This Row],[OrderID]],tbl_Order[OrderID],tbl_Order[Order Month Name])</f>
        <v>Jan</v>
      </c>
      <c r="H2488" t="str">
        <f>_xlfn.XLOOKUP(tbl_OrderProduct[[#This Row],[ProductID]],tbl_Product[ProductID],tbl_Product[ProductName])</f>
        <v>Between Two Spreadsheets</v>
      </c>
      <c r="I2488" t="str">
        <f>_xlfn.XLOOKUP(tbl_OrderProduct[[#This Row],[OrderID]],tbl_Order[OrderID],tbl_Order[CustomerID])</f>
        <v>CUST1134</v>
      </c>
    </row>
    <row r="2489" spans="1:9" x14ac:dyDescent="0.4">
      <c r="A2489" t="s">
        <v>1193</v>
      </c>
      <c r="B2489" t="s">
        <v>137</v>
      </c>
      <c r="C2489" t="str">
        <f>_xlfn.XLOOKUP(tbl_OrderProduct[[#This Row],[ProductID]],tbl_Product[ProductID],tbl_Product[Category])</f>
        <v>Classic</v>
      </c>
      <c r="D2489">
        <v>1</v>
      </c>
      <c r="E2489" s="3">
        <f>_xlfn.XLOOKUP(tbl_OrderProduct[[#This Row],[ProductID]],tbl_Product[ProductID],tbl_Product[ListPrice])*tbl_OrderProduct[[#This Row],[Quantity]]</f>
        <v>70.989999999999995</v>
      </c>
      <c r="F2489">
        <f>_xlfn.XLOOKUP(tbl_OrderProduct[[#This Row],[OrderID]],tbl_Order[OrderID],tbl_Order[Order Year])</f>
        <v>2022</v>
      </c>
      <c r="G2489" t="str">
        <f>_xlfn.XLOOKUP(tbl_OrderProduct[[#This Row],[OrderID]],tbl_Order[OrderID],tbl_Order[Order Month Name])</f>
        <v>Jan</v>
      </c>
      <c r="H2489" t="str">
        <f>_xlfn.XLOOKUP(tbl_OrderProduct[[#This Row],[ProductID]],tbl_Product[ProductID],tbl_Product[ProductName])</f>
        <v>Ticket to Ride: Financial Express</v>
      </c>
      <c r="I2489" t="str">
        <f>_xlfn.XLOOKUP(tbl_OrderProduct[[#This Row],[OrderID]],tbl_Order[OrderID],tbl_Order[CustomerID])</f>
        <v>CUST0269</v>
      </c>
    </row>
    <row r="2490" spans="1:9" x14ac:dyDescent="0.4">
      <c r="A2490" t="s">
        <v>1194</v>
      </c>
      <c r="B2490" t="s">
        <v>148</v>
      </c>
      <c r="C2490" t="str">
        <f>_xlfn.XLOOKUP(tbl_OrderProduct[[#This Row],[ProductID]],tbl_Product[ProductID],tbl_Product[Category])</f>
        <v>Strategy</v>
      </c>
      <c r="D2490">
        <v>1</v>
      </c>
      <c r="E2490" s="3">
        <f>_xlfn.XLOOKUP(tbl_OrderProduct[[#This Row],[ProductID]],tbl_Product[ProductID],tbl_Product[ListPrice])*tbl_OrderProduct[[#This Row],[Quantity]]</f>
        <v>20.49</v>
      </c>
      <c r="F2490">
        <f>_xlfn.XLOOKUP(tbl_OrderProduct[[#This Row],[OrderID]],tbl_Order[OrderID],tbl_Order[Order Year])</f>
        <v>2022</v>
      </c>
      <c r="G2490" t="str">
        <f>_xlfn.XLOOKUP(tbl_OrderProduct[[#This Row],[OrderID]],tbl_Order[OrderID],tbl_Order[Order Month Name])</f>
        <v>Jan</v>
      </c>
      <c r="H2490" t="str">
        <f>_xlfn.XLOOKUP(tbl_OrderProduct[[#This Row],[ProductID]],tbl_Product[ProductID],tbl_Product[ProductName])</f>
        <v>Cashflow Cascadia</v>
      </c>
      <c r="I2490" t="str">
        <f>_xlfn.XLOOKUP(tbl_OrderProduct[[#This Row],[OrderID]],tbl_Order[OrderID],tbl_Order[CustomerID])</f>
        <v>CUST0465</v>
      </c>
    </row>
    <row r="2491" spans="1:9" x14ac:dyDescent="0.4">
      <c r="A2491" t="s">
        <v>1195</v>
      </c>
      <c r="B2491" t="s">
        <v>149</v>
      </c>
      <c r="C2491" t="str">
        <f>_xlfn.XLOOKUP(tbl_OrderProduct[[#This Row],[ProductID]],tbl_Product[ProductID],tbl_Product[Category])</f>
        <v>Co-op</v>
      </c>
      <c r="D2491">
        <v>1</v>
      </c>
      <c r="E2491" s="3">
        <f>_xlfn.XLOOKUP(tbl_OrderProduct[[#This Row],[ProductID]],tbl_Product[ProductID],tbl_Product[ListPrice])*tbl_OrderProduct[[#This Row],[Quantity]]</f>
        <v>20.99</v>
      </c>
      <c r="F2491">
        <f>_xlfn.XLOOKUP(tbl_OrderProduct[[#This Row],[OrderID]],tbl_Order[OrderID],tbl_Order[Order Year])</f>
        <v>2022</v>
      </c>
      <c r="G2491" t="str">
        <f>_xlfn.XLOOKUP(tbl_OrderProduct[[#This Row],[OrderID]],tbl_Order[OrderID],tbl_Order[Order Month Name])</f>
        <v>Jan</v>
      </c>
      <c r="H2491" t="str">
        <f>_xlfn.XLOOKUP(tbl_OrderProduct[[#This Row],[ProductID]],tbl_Product[ProductID],tbl_Product[ProductName])</f>
        <v>Pandemic: #REF! Outbreak</v>
      </c>
      <c r="I2491" t="str">
        <f>_xlfn.XLOOKUP(tbl_OrderProduct[[#This Row],[OrderID]],tbl_Order[OrderID],tbl_Order[CustomerID])</f>
        <v>CUST0066</v>
      </c>
    </row>
    <row r="2492" spans="1:9" x14ac:dyDescent="0.4">
      <c r="A2492" t="s">
        <v>1195</v>
      </c>
      <c r="B2492" t="s">
        <v>131</v>
      </c>
      <c r="C2492" t="str">
        <f>_xlfn.XLOOKUP(tbl_OrderProduct[[#This Row],[ProductID]],tbl_Product[ProductID],tbl_Product[Category])</f>
        <v>Strategy</v>
      </c>
      <c r="D2492">
        <v>1</v>
      </c>
      <c r="E2492" s="3">
        <f>_xlfn.XLOOKUP(tbl_OrderProduct[[#This Row],[ProductID]],tbl_Product[ProductID],tbl_Product[ListPrice])*tbl_OrderProduct[[#This Row],[Quantity]]</f>
        <v>49</v>
      </c>
      <c r="F2492">
        <f>_xlfn.XLOOKUP(tbl_OrderProduct[[#This Row],[OrderID]],tbl_Order[OrderID],tbl_Order[Order Year])</f>
        <v>2022</v>
      </c>
      <c r="G2492" t="str">
        <f>_xlfn.XLOOKUP(tbl_OrderProduct[[#This Row],[OrderID]],tbl_Order[OrderID],tbl_Order[Order Month Name])</f>
        <v>Jan</v>
      </c>
      <c r="H2492" t="str">
        <f>_xlfn.XLOOKUP(tbl_OrderProduct[[#This Row],[ProductID]],tbl_Product[ProductID],tbl_Product[ProductName])</f>
        <v>7 Chart Wonders</v>
      </c>
      <c r="I2492" t="str">
        <f>_xlfn.XLOOKUP(tbl_OrderProduct[[#This Row],[OrderID]],tbl_Order[OrderID],tbl_Order[CustomerID])</f>
        <v>CUST0066</v>
      </c>
    </row>
    <row r="2493" spans="1:9" x14ac:dyDescent="0.4">
      <c r="A2493" t="s">
        <v>1195</v>
      </c>
      <c r="B2493" t="s">
        <v>130</v>
      </c>
      <c r="C2493" t="str">
        <f>_xlfn.XLOOKUP(tbl_OrderProduct[[#This Row],[ProductID]],tbl_Product[ProductID],tbl_Product[Category])</f>
        <v>Strategy</v>
      </c>
      <c r="D2493">
        <v>1</v>
      </c>
      <c r="E2493" s="3">
        <f>_xlfn.XLOOKUP(tbl_OrderProduct[[#This Row],[ProductID]],tbl_Product[ProductID],tbl_Product[ListPrice])*tbl_OrderProduct[[#This Row],[Quantity]]</f>
        <v>15.5</v>
      </c>
      <c r="F2493">
        <f>_xlfn.XLOOKUP(tbl_OrderProduct[[#This Row],[OrderID]],tbl_Order[OrderID],tbl_Order[Order Year])</f>
        <v>2022</v>
      </c>
      <c r="G2493" t="str">
        <f>_xlfn.XLOOKUP(tbl_OrderProduct[[#This Row],[OrderID]],tbl_Order[OrderID],tbl_Order[Order Month Name])</f>
        <v>Jan</v>
      </c>
      <c r="H2493" t="str">
        <f>_xlfn.XLOOKUP(tbl_OrderProduct[[#This Row],[ProductID]],tbl_Product[ProductID],tbl_Product[ProductName])</f>
        <v>Brass: Budget</v>
      </c>
      <c r="I2493" t="str">
        <f>_xlfn.XLOOKUP(tbl_OrderProduct[[#This Row],[OrderID]],tbl_Order[OrderID],tbl_Order[CustomerID])</f>
        <v>CUST0066</v>
      </c>
    </row>
    <row r="2494" spans="1:9" x14ac:dyDescent="0.4">
      <c r="A2494" t="s">
        <v>1196</v>
      </c>
      <c r="B2494" t="s">
        <v>164</v>
      </c>
      <c r="C2494" t="str">
        <f>_xlfn.XLOOKUP(tbl_OrderProduct[[#This Row],[ProductID]],tbl_Product[ProductID],tbl_Product[Category])</f>
        <v>Strategy</v>
      </c>
      <c r="D2494">
        <v>1</v>
      </c>
      <c r="E2494" s="3">
        <f>_xlfn.XLOOKUP(tbl_OrderProduct[[#This Row],[ProductID]],tbl_Product[ProductID],tbl_Product[ListPrice])*tbl_OrderProduct[[#This Row],[Quantity]]</f>
        <v>29</v>
      </c>
      <c r="F2494">
        <f>_xlfn.XLOOKUP(tbl_OrderProduct[[#This Row],[OrderID]],tbl_Order[OrderID],tbl_Order[Order Year])</f>
        <v>2022</v>
      </c>
      <c r="G2494" t="str">
        <f>_xlfn.XLOOKUP(tbl_OrderProduct[[#This Row],[OrderID]],tbl_Order[OrderID],tbl_Order[Order Month Name])</f>
        <v>Jan</v>
      </c>
      <c r="H2494" t="str">
        <f>_xlfn.XLOOKUP(tbl_OrderProduct[[#This Row],[ProductID]],tbl_Product[ProductID],tbl_Product[ProductName])</f>
        <v>Great Western Lookup</v>
      </c>
      <c r="I2494" t="str">
        <f>_xlfn.XLOOKUP(tbl_OrderProduct[[#This Row],[OrderID]],tbl_Order[OrderID],tbl_Order[CustomerID])</f>
        <v>CUST0858</v>
      </c>
    </row>
    <row r="2495" spans="1:9" x14ac:dyDescent="0.4">
      <c r="A2495" t="s">
        <v>1196</v>
      </c>
      <c r="B2495" t="s">
        <v>135</v>
      </c>
      <c r="C2495" t="str">
        <f>_xlfn.XLOOKUP(tbl_OrderProduct[[#This Row],[ProductID]],tbl_Product[ProductID],tbl_Product[Category])</f>
        <v>Classic</v>
      </c>
      <c r="D2495">
        <v>2</v>
      </c>
      <c r="E2495" s="3">
        <f>_xlfn.XLOOKUP(tbl_OrderProduct[[#This Row],[ProductID]],tbl_Product[ProductID],tbl_Product[ListPrice])*tbl_OrderProduct[[#This Row],[Quantity]]</f>
        <v>33.979999999999997</v>
      </c>
      <c r="F2495">
        <f>_xlfn.XLOOKUP(tbl_OrderProduct[[#This Row],[OrderID]],tbl_Order[OrderID],tbl_Order[Order Year])</f>
        <v>2022</v>
      </c>
      <c r="G2495" t="str">
        <f>_xlfn.XLOOKUP(tbl_OrderProduct[[#This Row],[OrderID]],tbl_Order[OrderID],tbl_Order[Order Month Name])</f>
        <v>Jan</v>
      </c>
      <c r="H2495" t="str">
        <f>_xlfn.XLOOKUP(tbl_OrderProduct[[#This Row],[ProductID]],tbl_Product[ProductID],tbl_Product[ProductName])</f>
        <v>Monopoly: Pivot Table Edition</v>
      </c>
      <c r="I2495" t="str">
        <f>_xlfn.XLOOKUP(tbl_OrderProduct[[#This Row],[OrderID]],tbl_Order[OrderID],tbl_Order[CustomerID])</f>
        <v>CUST0858</v>
      </c>
    </row>
    <row r="2496" spans="1:9" x14ac:dyDescent="0.4">
      <c r="A2496" t="s">
        <v>1196</v>
      </c>
      <c r="B2496" t="s">
        <v>158</v>
      </c>
      <c r="C2496" t="str">
        <f>_xlfn.XLOOKUP(tbl_OrderProduct[[#This Row],[ProductID]],tbl_Product[ProductID],tbl_Product[Category])</f>
        <v>Classic</v>
      </c>
      <c r="D2496">
        <v>1</v>
      </c>
      <c r="E2496" s="3">
        <f>_xlfn.XLOOKUP(tbl_OrderProduct[[#This Row],[ProductID]],tbl_Product[ProductID],tbl_Product[ListPrice])*tbl_OrderProduct[[#This Row],[Quantity]]</f>
        <v>45</v>
      </c>
      <c r="F2496">
        <f>_xlfn.XLOOKUP(tbl_OrderProduct[[#This Row],[OrderID]],tbl_Order[OrderID],tbl_Order[Order Year])</f>
        <v>2022</v>
      </c>
      <c r="G2496" t="str">
        <f>_xlfn.XLOOKUP(tbl_OrderProduct[[#This Row],[OrderID]],tbl_Order[OrderID],tbl_Order[Order Month Name])</f>
        <v>Jan</v>
      </c>
      <c r="H2496" t="str">
        <f>_xlfn.XLOOKUP(tbl_OrderProduct[[#This Row],[ProductID]],tbl_Product[ProductID],tbl_Product[ProductName])</f>
        <v>Carcassone: Financial Quarters</v>
      </c>
      <c r="I2496" t="str">
        <f>_xlfn.XLOOKUP(tbl_OrderProduct[[#This Row],[OrderID]],tbl_Order[OrderID],tbl_Order[CustomerID])</f>
        <v>CUST0858</v>
      </c>
    </row>
    <row r="2497" spans="1:9" x14ac:dyDescent="0.4">
      <c r="A2497" t="s">
        <v>1196</v>
      </c>
      <c r="B2497" t="s">
        <v>136</v>
      </c>
      <c r="C2497" t="str">
        <f>_xlfn.XLOOKUP(tbl_OrderProduct[[#This Row],[ProductID]],tbl_Product[ProductID],tbl_Product[Category])</f>
        <v>Party</v>
      </c>
      <c r="D2497">
        <v>1</v>
      </c>
      <c r="E2497" s="3">
        <f>_xlfn.XLOOKUP(tbl_OrderProduct[[#This Row],[ProductID]],tbl_Product[ProductID],tbl_Product[ListPrice])*tbl_OrderProduct[[#This Row],[Quantity]]</f>
        <v>33</v>
      </c>
      <c r="F2497">
        <f>_xlfn.XLOOKUP(tbl_OrderProduct[[#This Row],[OrderID]],tbl_Order[OrderID],tbl_Order[Order Year])</f>
        <v>2022</v>
      </c>
      <c r="G2497" t="str">
        <f>_xlfn.XLOOKUP(tbl_OrderProduct[[#This Row],[OrderID]],tbl_Order[OrderID],tbl_Order[Order Month Name])</f>
        <v>Jan</v>
      </c>
      <c r="H2497" t="str">
        <f>_xlfn.XLOOKUP(tbl_OrderProduct[[#This Row],[ProductID]],tbl_Product[ProductID],tbl_Product[ProductName])</f>
        <v>Don't Split the Data</v>
      </c>
      <c r="I2497" t="str">
        <f>_xlfn.XLOOKUP(tbl_OrderProduct[[#This Row],[OrderID]],tbl_Order[OrderID],tbl_Order[CustomerID])</f>
        <v>CUST0858</v>
      </c>
    </row>
    <row r="2498" spans="1:9" x14ac:dyDescent="0.4">
      <c r="A2498" t="s">
        <v>1196</v>
      </c>
      <c r="B2498" t="s">
        <v>145</v>
      </c>
      <c r="C2498" t="str">
        <f>_xlfn.XLOOKUP(tbl_OrderProduct[[#This Row],[ProductID]],tbl_Product[ProductID],tbl_Product[Category])</f>
        <v>Adventure</v>
      </c>
      <c r="D2498">
        <v>1</v>
      </c>
      <c r="E2498" s="3">
        <f>_xlfn.XLOOKUP(tbl_OrderProduct[[#This Row],[ProductID]],tbl_Product[ProductID],tbl_Product[ListPrice])*tbl_OrderProduct[[#This Row],[Quantity]]</f>
        <v>40.5</v>
      </c>
      <c r="F2498">
        <f>_xlfn.XLOOKUP(tbl_OrderProduct[[#This Row],[OrderID]],tbl_Order[OrderID],tbl_Order[Order Year])</f>
        <v>2022</v>
      </c>
      <c r="G2498" t="str">
        <f>_xlfn.XLOOKUP(tbl_OrderProduct[[#This Row],[OrderID]],tbl_Order[OrderID],tbl_Order[Order Month Name])</f>
        <v>Jan</v>
      </c>
      <c r="H2498" t="str">
        <f>_xlfn.XLOOKUP(tbl_OrderProduct[[#This Row],[ProductID]],tbl_Product[ProductID],tbl_Product[ProductName])</f>
        <v>Audit Call of Cthulhu</v>
      </c>
      <c r="I2498" t="str">
        <f>_xlfn.XLOOKUP(tbl_OrderProduct[[#This Row],[OrderID]],tbl_Order[OrderID],tbl_Order[CustomerID])</f>
        <v>CUST0858</v>
      </c>
    </row>
    <row r="2499" spans="1:9" x14ac:dyDescent="0.4">
      <c r="A2499" t="s">
        <v>1197</v>
      </c>
      <c r="B2499" t="s">
        <v>11</v>
      </c>
      <c r="C2499" t="str">
        <f>_xlfn.XLOOKUP(tbl_OrderProduct[[#This Row],[ProductID]],tbl_Product[ProductID],tbl_Product[Category])</f>
        <v>Adventure</v>
      </c>
      <c r="D2499">
        <v>2</v>
      </c>
      <c r="E2499" s="3">
        <f>_xlfn.XLOOKUP(tbl_OrderProduct[[#This Row],[ProductID]],tbl_Product[ProductID],tbl_Product[ListPrice])*tbl_OrderProduct[[#This Row],[Quantity]]</f>
        <v>39.9</v>
      </c>
      <c r="F2499">
        <f>_xlfn.XLOOKUP(tbl_OrderProduct[[#This Row],[OrderID]],tbl_Order[OrderID],tbl_Order[Order Year])</f>
        <v>2022</v>
      </c>
      <c r="G2499" t="str">
        <f>_xlfn.XLOOKUP(tbl_OrderProduct[[#This Row],[OrderID]],tbl_Order[OrderID],tbl_Order[Order Month Name])</f>
        <v>Jan</v>
      </c>
      <c r="H2499" t="str">
        <f>_xlfn.XLOOKUP(tbl_OrderProduct[[#This Row],[ProductID]],tbl_Product[ProductID],tbl_Product[ProductName])</f>
        <v>Dungeons &amp; Datasets</v>
      </c>
      <c r="I2499" t="str">
        <f>_xlfn.XLOOKUP(tbl_OrderProduct[[#This Row],[OrderID]],tbl_Order[OrderID],tbl_Order[CustomerID])</f>
        <v>CUST0127</v>
      </c>
    </row>
    <row r="2500" spans="1:9" x14ac:dyDescent="0.4">
      <c r="A2500" t="s">
        <v>1197</v>
      </c>
      <c r="B2500" t="s">
        <v>145</v>
      </c>
      <c r="C2500" t="str">
        <f>_xlfn.XLOOKUP(tbl_OrderProduct[[#This Row],[ProductID]],tbl_Product[ProductID],tbl_Product[Category])</f>
        <v>Adventure</v>
      </c>
      <c r="D2500">
        <v>1</v>
      </c>
      <c r="E2500" s="3">
        <f>_xlfn.XLOOKUP(tbl_OrderProduct[[#This Row],[ProductID]],tbl_Product[ProductID],tbl_Product[ListPrice])*tbl_OrderProduct[[#This Row],[Quantity]]</f>
        <v>40.5</v>
      </c>
      <c r="F2500">
        <f>_xlfn.XLOOKUP(tbl_OrderProduct[[#This Row],[OrderID]],tbl_Order[OrderID],tbl_Order[Order Year])</f>
        <v>2022</v>
      </c>
      <c r="G2500" t="str">
        <f>_xlfn.XLOOKUP(tbl_OrderProduct[[#This Row],[OrderID]],tbl_Order[OrderID],tbl_Order[Order Month Name])</f>
        <v>Jan</v>
      </c>
      <c r="H2500" t="str">
        <f>_xlfn.XLOOKUP(tbl_OrderProduct[[#This Row],[ProductID]],tbl_Product[ProductID],tbl_Product[ProductName])</f>
        <v>Audit Call of Cthulhu</v>
      </c>
      <c r="I2500" t="str">
        <f>_xlfn.XLOOKUP(tbl_OrderProduct[[#This Row],[OrderID]],tbl_Order[OrderID],tbl_Order[CustomerID])</f>
        <v>CUST0127</v>
      </c>
    </row>
    <row r="2501" spans="1:9" x14ac:dyDescent="0.4">
      <c r="A2501" t="s">
        <v>1198</v>
      </c>
      <c r="B2501" t="s">
        <v>148</v>
      </c>
      <c r="C2501" t="str">
        <f>_xlfn.XLOOKUP(tbl_OrderProduct[[#This Row],[ProductID]],tbl_Product[ProductID],tbl_Product[Category])</f>
        <v>Strategy</v>
      </c>
      <c r="D2501">
        <v>1</v>
      </c>
      <c r="E2501" s="3">
        <f>_xlfn.XLOOKUP(tbl_OrderProduct[[#This Row],[ProductID]],tbl_Product[ProductID],tbl_Product[ListPrice])*tbl_OrderProduct[[#This Row],[Quantity]]</f>
        <v>20.49</v>
      </c>
      <c r="F2501">
        <f>_xlfn.XLOOKUP(tbl_OrderProduct[[#This Row],[OrderID]],tbl_Order[OrderID],tbl_Order[Order Year])</f>
        <v>2022</v>
      </c>
      <c r="G2501" t="str">
        <f>_xlfn.XLOOKUP(tbl_OrderProduct[[#This Row],[OrderID]],tbl_Order[OrderID],tbl_Order[Order Month Name])</f>
        <v>Jan</v>
      </c>
      <c r="H2501" t="str">
        <f>_xlfn.XLOOKUP(tbl_OrderProduct[[#This Row],[ProductID]],tbl_Product[ProductID],tbl_Product[ProductName])</f>
        <v>Cashflow Cascadia</v>
      </c>
      <c r="I2501" t="str">
        <f>_xlfn.XLOOKUP(tbl_OrderProduct[[#This Row],[OrderID]],tbl_Order[OrderID],tbl_Order[CustomerID])</f>
        <v>CUST0831</v>
      </c>
    </row>
    <row r="2502" spans="1:9" x14ac:dyDescent="0.4">
      <c r="A2502" t="s">
        <v>1199</v>
      </c>
      <c r="B2502" t="s">
        <v>155</v>
      </c>
      <c r="C2502" t="str">
        <f>_xlfn.XLOOKUP(tbl_OrderProduct[[#This Row],[ProductID]],tbl_Product[ProductID],tbl_Product[Category])</f>
        <v>Strategy</v>
      </c>
      <c r="D2502">
        <v>2</v>
      </c>
      <c r="E2502" s="3">
        <f>_xlfn.XLOOKUP(tbl_OrderProduct[[#This Row],[ProductID]],tbl_Product[ProductID],tbl_Product[ListPrice])*tbl_OrderProduct[[#This Row],[Quantity]]</f>
        <v>54</v>
      </c>
      <c r="F2502">
        <f>_xlfn.XLOOKUP(tbl_OrderProduct[[#This Row],[OrderID]],tbl_Order[OrderID],tbl_Order[Order Year])</f>
        <v>2022</v>
      </c>
      <c r="G2502" t="str">
        <f>_xlfn.XLOOKUP(tbl_OrderProduct[[#This Row],[OrderID]],tbl_Order[OrderID],tbl_Order[Order Month Name])</f>
        <v>Jan</v>
      </c>
      <c r="H2502" t="str">
        <f>_xlfn.XLOOKUP(tbl_OrderProduct[[#This Row],[ProductID]],tbl_Product[ProductID],tbl_Product[ProductName])</f>
        <v>Depreciation Trail</v>
      </c>
      <c r="I2502" t="str">
        <f>_xlfn.XLOOKUP(tbl_OrderProduct[[#This Row],[OrderID]],tbl_Order[OrderID],tbl_Order[CustomerID])</f>
        <v>CUST0524</v>
      </c>
    </row>
    <row r="2503" spans="1:9" x14ac:dyDescent="0.4">
      <c r="A2503" t="s">
        <v>1199</v>
      </c>
      <c r="B2503" t="s">
        <v>162</v>
      </c>
      <c r="C2503" t="str">
        <f>_xlfn.XLOOKUP(tbl_OrderProduct[[#This Row],[ProductID]],tbl_Product[ProductID],tbl_Product[Category])</f>
        <v>Strategy</v>
      </c>
      <c r="D2503">
        <v>1</v>
      </c>
      <c r="E2503" s="3">
        <f>_xlfn.XLOOKUP(tbl_OrderProduct[[#This Row],[ProductID]],tbl_Product[ProductID],tbl_Product[ListPrice])*tbl_OrderProduct[[#This Row],[Quantity]]</f>
        <v>17.5</v>
      </c>
      <c r="F2503">
        <f>_xlfn.XLOOKUP(tbl_OrderProduct[[#This Row],[OrderID]],tbl_Order[OrderID],tbl_Order[Order Year])</f>
        <v>2022</v>
      </c>
      <c r="G2503" t="str">
        <f>_xlfn.XLOOKUP(tbl_OrderProduct[[#This Row],[OrderID]],tbl_Order[OrderID],tbl_Order[Order Month Name])</f>
        <v>Jan</v>
      </c>
      <c r="H2503" t="str">
        <f>_xlfn.XLOOKUP(tbl_OrderProduct[[#This Row],[ProductID]],tbl_Product[ProductID],tbl_Product[ProductName])</f>
        <v>Spreadsheet Legacy</v>
      </c>
      <c r="I2503" t="str">
        <f>_xlfn.XLOOKUP(tbl_OrderProduct[[#This Row],[OrderID]],tbl_Order[OrderID],tbl_Order[CustomerID])</f>
        <v>CUST0524</v>
      </c>
    </row>
    <row r="2504" spans="1:9" x14ac:dyDescent="0.4">
      <c r="A2504" t="s">
        <v>1199</v>
      </c>
      <c r="B2504" t="s">
        <v>133</v>
      </c>
      <c r="C2504" t="str">
        <f>_xlfn.XLOOKUP(tbl_OrderProduct[[#This Row],[ProductID]],tbl_Product[ProductID],tbl_Product[Category])</f>
        <v>Adventure</v>
      </c>
      <c r="D2504">
        <v>1</v>
      </c>
      <c r="E2504" s="3">
        <f>_xlfn.XLOOKUP(tbl_OrderProduct[[#This Row],[ProductID]],tbl_Product[ProductID],tbl_Product[ListPrice])*tbl_OrderProduct[[#This Row],[Quantity]]</f>
        <v>23.95</v>
      </c>
      <c r="F2504">
        <f>_xlfn.XLOOKUP(tbl_OrderProduct[[#This Row],[OrderID]],tbl_Order[OrderID],tbl_Order[Order Year])</f>
        <v>2022</v>
      </c>
      <c r="G2504" t="str">
        <f>_xlfn.XLOOKUP(tbl_OrderProduct[[#This Row],[OrderID]],tbl_Order[OrderID],tbl_Order[Order Month Name])</f>
        <v>Jan</v>
      </c>
      <c r="H2504" t="str">
        <f>_xlfn.XLOOKUP(tbl_OrderProduct[[#This Row],[ProductID]],tbl_Product[ProductID],tbl_Product[ProductName])</f>
        <v>DataCraft: Fields &amp; Measures</v>
      </c>
      <c r="I2504" t="str">
        <f>_xlfn.XLOOKUP(tbl_OrderProduct[[#This Row],[OrderID]],tbl_Order[OrderID],tbl_Order[CustomerID])</f>
        <v>CUST0524</v>
      </c>
    </row>
    <row r="2505" spans="1:9" x14ac:dyDescent="0.4">
      <c r="A2505" t="s">
        <v>1199</v>
      </c>
      <c r="B2505" t="s">
        <v>148</v>
      </c>
      <c r="C2505" t="str">
        <f>_xlfn.XLOOKUP(tbl_OrderProduct[[#This Row],[ProductID]],tbl_Product[ProductID],tbl_Product[Category])</f>
        <v>Strategy</v>
      </c>
      <c r="D2505">
        <v>1</v>
      </c>
      <c r="E2505" s="3">
        <f>_xlfn.XLOOKUP(tbl_OrderProduct[[#This Row],[ProductID]],tbl_Product[ProductID],tbl_Product[ListPrice])*tbl_OrderProduct[[#This Row],[Quantity]]</f>
        <v>20.49</v>
      </c>
      <c r="F2505">
        <f>_xlfn.XLOOKUP(tbl_OrderProduct[[#This Row],[OrderID]],tbl_Order[OrderID],tbl_Order[Order Year])</f>
        <v>2022</v>
      </c>
      <c r="G2505" t="str">
        <f>_xlfn.XLOOKUP(tbl_OrderProduct[[#This Row],[OrderID]],tbl_Order[OrderID],tbl_Order[Order Month Name])</f>
        <v>Jan</v>
      </c>
      <c r="H2505" t="str">
        <f>_xlfn.XLOOKUP(tbl_OrderProduct[[#This Row],[ProductID]],tbl_Product[ProductID],tbl_Product[ProductName])</f>
        <v>Cashflow Cascadia</v>
      </c>
      <c r="I2505" t="str">
        <f>_xlfn.XLOOKUP(tbl_OrderProduct[[#This Row],[OrderID]],tbl_Order[OrderID],tbl_Order[CustomerID])</f>
        <v>CUST0524</v>
      </c>
    </row>
    <row r="2506" spans="1:9" x14ac:dyDescent="0.4">
      <c r="A2506" t="s">
        <v>1200</v>
      </c>
      <c r="B2506" t="s">
        <v>155</v>
      </c>
      <c r="C2506" t="str">
        <f>_xlfn.XLOOKUP(tbl_OrderProduct[[#This Row],[ProductID]],tbl_Product[ProductID],tbl_Product[Category])</f>
        <v>Strategy</v>
      </c>
      <c r="D2506">
        <v>1</v>
      </c>
      <c r="E2506" s="3">
        <f>_xlfn.XLOOKUP(tbl_OrderProduct[[#This Row],[ProductID]],tbl_Product[ProductID],tbl_Product[ListPrice])*tbl_OrderProduct[[#This Row],[Quantity]]</f>
        <v>27</v>
      </c>
      <c r="F2506">
        <f>_xlfn.XLOOKUP(tbl_OrderProduct[[#This Row],[OrderID]],tbl_Order[OrderID],tbl_Order[Order Year])</f>
        <v>2022</v>
      </c>
      <c r="G2506" t="str">
        <f>_xlfn.XLOOKUP(tbl_OrderProduct[[#This Row],[OrderID]],tbl_Order[OrderID],tbl_Order[Order Month Name])</f>
        <v>Jan</v>
      </c>
      <c r="H2506" t="str">
        <f>_xlfn.XLOOKUP(tbl_OrderProduct[[#This Row],[ProductID]],tbl_Product[ProductID],tbl_Product[ProductName])</f>
        <v>Depreciation Trail</v>
      </c>
      <c r="I2506" t="str">
        <f>_xlfn.XLOOKUP(tbl_OrderProduct[[#This Row],[OrderID]],tbl_Order[OrderID],tbl_Order[CustomerID])</f>
        <v>CUST0702</v>
      </c>
    </row>
    <row r="2507" spans="1:9" x14ac:dyDescent="0.4">
      <c r="A2507" t="s">
        <v>1200</v>
      </c>
      <c r="B2507" t="s">
        <v>136</v>
      </c>
      <c r="C2507" t="str">
        <f>_xlfn.XLOOKUP(tbl_OrderProduct[[#This Row],[ProductID]],tbl_Product[ProductID],tbl_Product[Category])</f>
        <v>Party</v>
      </c>
      <c r="D2507">
        <v>3</v>
      </c>
      <c r="E2507" s="3">
        <f>_xlfn.XLOOKUP(tbl_OrderProduct[[#This Row],[ProductID]],tbl_Product[ProductID],tbl_Product[ListPrice])*tbl_OrderProduct[[#This Row],[Quantity]]</f>
        <v>99</v>
      </c>
      <c r="F2507">
        <f>_xlfn.XLOOKUP(tbl_OrderProduct[[#This Row],[OrderID]],tbl_Order[OrderID],tbl_Order[Order Year])</f>
        <v>2022</v>
      </c>
      <c r="G2507" t="str">
        <f>_xlfn.XLOOKUP(tbl_OrderProduct[[#This Row],[OrderID]],tbl_Order[OrderID],tbl_Order[Order Month Name])</f>
        <v>Jan</v>
      </c>
      <c r="H2507" t="str">
        <f>_xlfn.XLOOKUP(tbl_OrderProduct[[#This Row],[ProductID]],tbl_Product[ProductID],tbl_Product[ProductName])</f>
        <v>Don't Split the Data</v>
      </c>
      <c r="I2507" t="str">
        <f>_xlfn.XLOOKUP(tbl_OrderProduct[[#This Row],[OrderID]],tbl_Order[OrderID],tbl_Order[CustomerID])</f>
        <v>CUST0702</v>
      </c>
    </row>
    <row r="2508" spans="1:9" x14ac:dyDescent="0.4">
      <c r="A2508" t="s">
        <v>1200</v>
      </c>
      <c r="B2508" t="s">
        <v>137</v>
      </c>
      <c r="C2508" t="str">
        <f>_xlfn.XLOOKUP(tbl_OrderProduct[[#This Row],[ProductID]],tbl_Product[ProductID],tbl_Product[Category])</f>
        <v>Classic</v>
      </c>
      <c r="D2508">
        <v>2</v>
      </c>
      <c r="E2508" s="3">
        <f>_xlfn.XLOOKUP(tbl_OrderProduct[[#This Row],[ProductID]],tbl_Product[ProductID],tbl_Product[ListPrice])*tbl_OrderProduct[[#This Row],[Quantity]]</f>
        <v>141.97999999999999</v>
      </c>
      <c r="F2508">
        <f>_xlfn.XLOOKUP(tbl_OrderProduct[[#This Row],[OrderID]],tbl_Order[OrderID],tbl_Order[Order Year])</f>
        <v>2022</v>
      </c>
      <c r="G2508" t="str">
        <f>_xlfn.XLOOKUP(tbl_OrderProduct[[#This Row],[OrderID]],tbl_Order[OrderID],tbl_Order[Order Month Name])</f>
        <v>Jan</v>
      </c>
      <c r="H2508" t="str">
        <f>_xlfn.XLOOKUP(tbl_OrderProduct[[#This Row],[ProductID]],tbl_Product[ProductID],tbl_Product[ProductName])</f>
        <v>Ticket to Ride: Financial Express</v>
      </c>
      <c r="I2508" t="str">
        <f>_xlfn.XLOOKUP(tbl_OrderProduct[[#This Row],[OrderID]],tbl_Order[OrderID],tbl_Order[CustomerID])</f>
        <v>CUST0702</v>
      </c>
    </row>
    <row r="2509" spans="1:9" x14ac:dyDescent="0.4">
      <c r="A2509" t="s">
        <v>1200</v>
      </c>
      <c r="B2509" t="s">
        <v>149</v>
      </c>
      <c r="C2509" t="str">
        <f>_xlfn.XLOOKUP(tbl_OrderProduct[[#This Row],[ProductID]],tbl_Product[ProductID],tbl_Product[Category])</f>
        <v>Co-op</v>
      </c>
      <c r="D2509">
        <v>1</v>
      </c>
      <c r="E2509" s="3">
        <f>_xlfn.XLOOKUP(tbl_OrderProduct[[#This Row],[ProductID]],tbl_Product[ProductID],tbl_Product[ListPrice])*tbl_OrderProduct[[#This Row],[Quantity]]</f>
        <v>20.99</v>
      </c>
      <c r="F2509">
        <f>_xlfn.XLOOKUP(tbl_OrderProduct[[#This Row],[OrderID]],tbl_Order[OrderID],tbl_Order[Order Year])</f>
        <v>2022</v>
      </c>
      <c r="G2509" t="str">
        <f>_xlfn.XLOOKUP(tbl_OrderProduct[[#This Row],[OrderID]],tbl_Order[OrderID],tbl_Order[Order Month Name])</f>
        <v>Jan</v>
      </c>
      <c r="H2509" t="str">
        <f>_xlfn.XLOOKUP(tbl_OrderProduct[[#This Row],[ProductID]],tbl_Product[ProductID],tbl_Product[ProductName])</f>
        <v>Pandemic: #REF! Outbreak</v>
      </c>
      <c r="I2509" t="str">
        <f>_xlfn.XLOOKUP(tbl_OrderProduct[[#This Row],[OrderID]],tbl_Order[OrderID],tbl_Order[CustomerID])</f>
        <v>CUST0702</v>
      </c>
    </row>
    <row r="2510" spans="1:9" x14ac:dyDescent="0.4">
      <c r="A2510" t="s">
        <v>1200</v>
      </c>
      <c r="B2510" t="s">
        <v>142</v>
      </c>
      <c r="C2510" t="str">
        <f>_xlfn.XLOOKUP(tbl_OrderProduct[[#This Row],[ProductID]],tbl_Product[ProductID],tbl_Product[Category])</f>
        <v>Classic</v>
      </c>
      <c r="D2510">
        <v>1</v>
      </c>
      <c r="E2510" s="3">
        <f>_xlfn.XLOOKUP(tbl_OrderProduct[[#This Row],[ProductID]],tbl_Product[ProductID],tbl_Product[ListPrice])*tbl_OrderProduct[[#This Row],[Quantity]]</f>
        <v>49.49</v>
      </c>
      <c r="F2510">
        <f>_xlfn.XLOOKUP(tbl_OrderProduct[[#This Row],[OrderID]],tbl_Order[OrderID],tbl_Order[Order Year])</f>
        <v>2022</v>
      </c>
      <c r="G2510" t="str">
        <f>_xlfn.XLOOKUP(tbl_OrderProduct[[#This Row],[OrderID]],tbl_Order[OrderID],tbl_Order[Order Month Name])</f>
        <v>Jan</v>
      </c>
      <c r="H2510" t="str">
        <f>_xlfn.XLOOKUP(tbl_OrderProduct[[#This Row],[ProductID]],tbl_Product[ProductID],tbl_Product[ProductName])</f>
        <v>Don't Wake the Stakeholders</v>
      </c>
      <c r="I2510" t="str">
        <f>_xlfn.XLOOKUP(tbl_OrderProduct[[#This Row],[OrderID]],tbl_Order[OrderID],tbl_Order[CustomerID])</f>
        <v>CUST0702</v>
      </c>
    </row>
    <row r="2511" spans="1:9" x14ac:dyDescent="0.4">
      <c r="A2511" t="s">
        <v>1201</v>
      </c>
      <c r="B2511" t="s">
        <v>154</v>
      </c>
      <c r="C2511" t="str">
        <f>_xlfn.XLOOKUP(tbl_OrderProduct[[#This Row],[ProductID]],tbl_Product[ProductID],tbl_Product[Category])</f>
        <v>Strategy</v>
      </c>
      <c r="D2511">
        <v>1</v>
      </c>
      <c r="E2511" s="3">
        <f>_xlfn.XLOOKUP(tbl_OrderProduct[[#This Row],[ProductID]],tbl_Product[ProductID],tbl_Product[ListPrice])*tbl_OrderProduct[[#This Row],[Quantity]]</f>
        <v>31</v>
      </c>
      <c r="F2511">
        <f>_xlfn.XLOOKUP(tbl_OrderProduct[[#This Row],[OrderID]],tbl_Order[OrderID],tbl_Order[Order Year])</f>
        <v>2022</v>
      </c>
      <c r="G2511" t="str">
        <f>_xlfn.XLOOKUP(tbl_OrderProduct[[#This Row],[OrderID]],tbl_Order[OrderID],tbl_Order[Order Month Name])</f>
        <v>Jan</v>
      </c>
      <c r="H2511" t="str">
        <f>_xlfn.XLOOKUP(tbl_OrderProduct[[#This Row],[ProductID]],tbl_Product[ProductID],tbl_Product[ProductName])</f>
        <v>Roll for Regression</v>
      </c>
      <c r="I2511" t="str">
        <f>_xlfn.XLOOKUP(tbl_OrderProduct[[#This Row],[OrderID]],tbl_Order[OrderID],tbl_Order[CustomerID])</f>
        <v>CUST0317</v>
      </c>
    </row>
    <row r="2512" spans="1:9" x14ac:dyDescent="0.4">
      <c r="A2512" t="s">
        <v>1201</v>
      </c>
      <c r="B2512" t="s">
        <v>11</v>
      </c>
      <c r="C2512" t="str">
        <f>_xlfn.XLOOKUP(tbl_OrderProduct[[#This Row],[ProductID]],tbl_Product[ProductID],tbl_Product[Category])</f>
        <v>Adventure</v>
      </c>
      <c r="D2512">
        <v>1</v>
      </c>
      <c r="E2512" s="3">
        <f>_xlfn.XLOOKUP(tbl_OrderProduct[[#This Row],[ProductID]],tbl_Product[ProductID],tbl_Product[ListPrice])*tbl_OrderProduct[[#This Row],[Quantity]]</f>
        <v>19.95</v>
      </c>
      <c r="F2512">
        <f>_xlfn.XLOOKUP(tbl_OrderProduct[[#This Row],[OrderID]],tbl_Order[OrderID],tbl_Order[Order Year])</f>
        <v>2022</v>
      </c>
      <c r="G2512" t="str">
        <f>_xlfn.XLOOKUP(tbl_OrderProduct[[#This Row],[OrderID]],tbl_Order[OrderID],tbl_Order[Order Month Name])</f>
        <v>Jan</v>
      </c>
      <c r="H2512" t="str">
        <f>_xlfn.XLOOKUP(tbl_OrderProduct[[#This Row],[ProductID]],tbl_Product[ProductID],tbl_Product[ProductName])</f>
        <v>Dungeons &amp; Datasets</v>
      </c>
      <c r="I2512" t="str">
        <f>_xlfn.XLOOKUP(tbl_OrderProduct[[#This Row],[OrderID]],tbl_Order[OrderID],tbl_Order[CustomerID])</f>
        <v>CUST0317</v>
      </c>
    </row>
    <row r="2513" spans="1:9" x14ac:dyDescent="0.4">
      <c r="A2513" t="s">
        <v>1202</v>
      </c>
      <c r="B2513" t="s">
        <v>11</v>
      </c>
      <c r="C2513" t="str">
        <f>_xlfn.XLOOKUP(tbl_OrderProduct[[#This Row],[ProductID]],tbl_Product[ProductID],tbl_Product[Category])</f>
        <v>Adventure</v>
      </c>
      <c r="D2513">
        <v>1</v>
      </c>
      <c r="E2513" s="3">
        <f>_xlfn.XLOOKUP(tbl_OrderProduct[[#This Row],[ProductID]],tbl_Product[ProductID],tbl_Product[ListPrice])*tbl_OrderProduct[[#This Row],[Quantity]]</f>
        <v>19.95</v>
      </c>
      <c r="F2513">
        <f>_xlfn.XLOOKUP(tbl_OrderProduct[[#This Row],[OrderID]],tbl_Order[OrderID],tbl_Order[Order Year])</f>
        <v>2022</v>
      </c>
      <c r="G2513" t="str">
        <f>_xlfn.XLOOKUP(tbl_OrderProduct[[#This Row],[OrderID]],tbl_Order[OrderID],tbl_Order[Order Month Name])</f>
        <v>Jan</v>
      </c>
      <c r="H2513" t="str">
        <f>_xlfn.XLOOKUP(tbl_OrderProduct[[#This Row],[ProductID]],tbl_Product[ProductID],tbl_Product[ProductName])</f>
        <v>Dungeons &amp; Datasets</v>
      </c>
      <c r="I2513" t="str">
        <f>_xlfn.XLOOKUP(tbl_OrderProduct[[#This Row],[OrderID]],tbl_Order[OrderID],tbl_Order[CustomerID])</f>
        <v>CUST1137</v>
      </c>
    </row>
    <row r="2514" spans="1:9" x14ac:dyDescent="0.4">
      <c r="A2514" t="s">
        <v>1203</v>
      </c>
      <c r="B2514" t="s">
        <v>148</v>
      </c>
      <c r="C2514" t="str">
        <f>_xlfn.XLOOKUP(tbl_OrderProduct[[#This Row],[ProductID]],tbl_Product[ProductID],tbl_Product[Category])</f>
        <v>Strategy</v>
      </c>
      <c r="D2514">
        <v>2</v>
      </c>
      <c r="E2514" s="3">
        <f>_xlfn.XLOOKUP(tbl_OrderProduct[[#This Row],[ProductID]],tbl_Product[ProductID],tbl_Product[ListPrice])*tbl_OrderProduct[[#This Row],[Quantity]]</f>
        <v>40.98</v>
      </c>
      <c r="F2514">
        <f>_xlfn.XLOOKUP(tbl_OrderProduct[[#This Row],[OrderID]],tbl_Order[OrderID],tbl_Order[Order Year])</f>
        <v>2022</v>
      </c>
      <c r="G2514" t="str">
        <f>_xlfn.XLOOKUP(tbl_OrderProduct[[#This Row],[OrderID]],tbl_Order[OrderID],tbl_Order[Order Month Name])</f>
        <v>Jan</v>
      </c>
      <c r="H2514" t="str">
        <f>_xlfn.XLOOKUP(tbl_OrderProduct[[#This Row],[ProductID]],tbl_Product[ProductID],tbl_Product[ProductName])</f>
        <v>Cashflow Cascadia</v>
      </c>
      <c r="I2514" t="str">
        <f>_xlfn.XLOOKUP(tbl_OrderProduct[[#This Row],[OrderID]],tbl_Order[OrderID],tbl_Order[CustomerID])</f>
        <v>CUST0924</v>
      </c>
    </row>
    <row r="2515" spans="1:9" x14ac:dyDescent="0.4">
      <c r="A2515" t="s">
        <v>1203</v>
      </c>
      <c r="B2515" t="s">
        <v>164</v>
      </c>
      <c r="C2515" t="str">
        <f>_xlfn.XLOOKUP(tbl_OrderProduct[[#This Row],[ProductID]],tbl_Product[ProductID],tbl_Product[Category])</f>
        <v>Strategy</v>
      </c>
      <c r="D2515">
        <v>2</v>
      </c>
      <c r="E2515" s="3">
        <f>_xlfn.XLOOKUP(tbl_OrderProduct[[#This Row],[ProductID]],tbl_Product[ProductID],tbl_Product[ListPrice])*tbl_OrderProduct[[#This Row],[Quantity]]</f>
        <v>58</v>
      </c>
      <c r="F2515">
        <f>_xlfn.XLOOKUP(tbl_OrderProduct[[#This Row],[OrderID]],tbl_Order[OrderID],tbl_Order[Order Year])</f>
        <v>2022</v>
      </c>
      <c r="G2515" t="str">
        <f>_xlfn.XLOOKUP(tbl_OrderProduct[[#This Row],[OrderID]],tbl_Order[OrderID],tbl_Order[Order Month Name])</f>
        <v>Jan</v>
      </c>
      <c r="H2515" t="str">
        <f>_xlfn.XLOOKUP(tbl_OrderProduct[[#This Row],[ProductID]],tbl_Product[ProductID],tbl_Product[ProductName])</f>
        <v>Great Western Lookup</v>
      </c>
      <c r="I2515" t="str">
        <f>_xlfn.XLOOKUP(tbl_OrderProduct[[#This Row],[OrderID]],tbl_Order[OrderID],tbl_Order[CustomerID])</f>
        <v>CUST0924</v>
      </c>
    </row>
    <row r="2516" spans="1:9" x14ac:dyDescent="0.4">
      <c r="A2516" t="s">
        <v>1203</v>
      </c>
      <c r="B2516" t="s">
        <v>6</v>
      </c>
      <c r="C2516" t="str">
        <f>_xlfn.XLOOKUP(tbl_OrderProduct[[#This Row],[ProductID]],tbl_Product[ProductID],tbl_Product[Category])</f>
        <v>Adventure</v>
      </c>
      <c r="D2516">
        <v>1</v>
      </c>
      <c r="E2516" s="3">
        <f>_xlfn.XLOOKUP(tbl_OrderProduct[[#This Row],[ProductID]],tbl_Product[ProductID],tbl_Product[ListPrice])*tbl_OrderProduct[[#This Row],[Quantity]]</f>
        <v>17</v>
      </c>
      <c r="F2516">
        <f>_xlfn.XLOOKUP(tbl_OrderProduct[[#This Row],[OrderID]],tbl_Order[OrderID],tbl_Order[Order Year])</f>
        <v>2022</v>
      </c>
      <c r="G2516" t="str">
        <f>_xlfn.XLOOKUP(tbl_OrderProduct[[#This Row],[OrderID]],tbl_Order[OrderID],tbl_Order[Order Month Name])</f>
        <v>Jan</v>
      </c>
      <c r="H2516" t="str">
        <f>_xlfn.XLOOKUP(tbl_OrderProduct[[#This Row],[ProductID]],tbl_Product[ProductID],tbl_Product[ProductName])</f>
        <v>Pivot &amp; Paper</v>
      </c>
      <c r="I2516" t="str">
        <f>_xlfn.XLOOKUP(tbl_OrderProduct[[#This Row],[OrderID]],tbl_Order[OrderID],tbl_Order[CustomerID])</f>
        <v>CUST0924</v>
      </c>
    </row>
    <row r="2517" spans="1:9" x14ac:dyDescent="0.4">
      <c r="A2517" t="s">
        <v>1203</v>
      </c>
      <c r="B2517" t="s">
        <v>132</v>
      </c>
      <c r="C2517" t="str">
        <f>_xlfn.XLOOKUP(tbl_OrderProduct[[#This Row],[ProductID]],tbl_Product[ProductID],tbl_Product[Category])</f>
        <v>Strategy</v>
      </c>
      <c r="D2517">
        <v>1</v>
      </c>
      <c r="E2517" s="3">
        <f>_xlfn.XLOOKUP(tbl_OrderProduct[[#This Row],[ProductID]],tbl_Product[ProductID],tbl_Product[ListPrice])*tbl_OrderProduct[[#This Row],[Quantity]]</f>
        <v>16.5</v>
      </c>
      <c r="F2517">
        <f>_xlfn.XLOOKUP(tbl_OrderProduct[[#This Row],[OrderID]],tbl_Order[OrderID],tbl_Order[Order Year])</f>
        <v>2022</v>
      </c>
      <c r="G2517" t="str">
        <f>_xlfn.XLOOKUP(tbl_OrderProduct[[#This Row],[OrderID]],tbl_Order[OrderID],tbl_Order[Order Month Name])</f>
        <v>Jan</v>
      </c>
      <c r="H2517" t="str">
        <f>_xlfn.XLOOKUP(tbl_OrderProduct[[#This Row],[ProductID]],tbl_Product[ProductID],tbl_Product[ProductName])</f>
        <v>Pax Excel</v>
      </c>
      <c r="I2517" t="str">
        <f>_xlfn.XLOOKUP(tbl_OrderProduct[[#This Row],[OrderID]],tbl_Order[OrderID],tbl_Order[CustomerID])</f>
        <v>CUST0924</v>
      </c>
    </row>
    <row r="2518" spans="1:9" x14ac:dyDescent="0.4">
      <c r="A2518" t="s">
        <v>1203</v>
      </c>
      <c r="B2518" t="s">
        <v>11</v>
      </c>
      <c r="C2518" t="str">
        <f>_xlfn.XLOOKUP(tbl_OrderProduct[[#This Row],[ProductID]],tbl_Product[ProductID],tbl_Product[Category])</f>
        <v>Adventure</v>
      </c>
      <c r="D2518">
        <v>2</v>
      </c>
      <c r="E2518" s="3">
        <f>_xlfn.XLOOKUP(tbl_OrderProduct[[#This Row],[ProductID]],tbl_Product[ProductID],tbl_Product[ListPrice])*tbl_OrderProduct[[#This Row],[Quantity]]</f>
        <v>39.9</v>
      </c>
      <c r="F2518">
        <f>_xlfn.XLOOKUP(tbl_OrderProduct[[#This Row],[OrderID]],tbl_Order[OrderID],tbl_Order[Order Year])</f>
        <v>2022</v>
      </c>
      <c r="G2518" t="str">
        <f>_xlfn.XLOOKUP(tbl_OrderProduct[[#This Row],[OrderID]],tbl_Order[OrderID],tbl_Order[Order Month Name])</f>
        <v>Jan</v>
      </c>
      <c r="H2518" t="str">
        <f>_xlfn.XLOOKUP(tbl_OrderProduct[[#This Row],[ProductID]],tbl_Product[ProductID],tbl_Product[ProductName])</f>
        <v>Dungeons &amp; Datasets</v>
      </c>
      <c r="I2518" t="str">
        <f>_xlfn.XLOOKUP(tbl_OrderProduct[[#This Row],[OrderID]],tbl_Order[OrderID],tbl_Order[CustomerID])</f>
        <v>CUST0924</v>
      </c>
    </row>
    <row r="2519" spans="1:9" x14ac:dyDescent="0.4">
      <c r="A2519" t="s">
        <v>1204</v>
      </c>
      <c r="B2519" t="s">
        <v>150</v>
      </c>
      <c r="C2519" t="str">
        <f>_xlfn.XLOOKUP(tbl_OrderProduct[[#This Row],[ProductID]],tbl_Product[ProductID],tbl_Product[Category])</f>
        <v>Party</v>
      </c>
      <c r="D2519">
        <v>3</v>
      </c>
      <c r="E2519" s="3">
        <f>_xlfn.XLOOKUP(tbl_OrderProduct[[#This Row],[ProductID]],tbl_Product[ProductID],tbl_Product[ListPrice])*tbl_OrderProduct[[#This Row],[Quantity]]</f>
        <v>105</v>
      </c>
      <c r="F2519">
        <f>_xlfn.XLOOKUP(tbl_OrderProduct[[#This Row],[OrderID]],tbl_Order[OrderID],tbl_Order[Order Year])</f>
        <v>2022</v>
      </c>
      <c r="G2519" t="str">
        <f>_xlfn.XLOOKUP(tbl_OrderProduct[[#This Row],[OrderID]],tbl_Order[OrderID],tbl_Order[Order Month Name])</f>
        <v>Jan</v>
      </c>
      <c r="H2519" t="str">
        <f>_xlfn.XLOOKUP(tbl_OrderProduct[[#This Row],[ProductID]],tbl_Product[ProductID],tbl_Product[ProductName])</f>
        <v>Data: The Resistance</v>
      </c>
      <c r="I2519" t="str">
        <f>_xlfn.XLOOKUP(tbl_OrderProduct[[#This Row],[OrderID]],tbl_Order[OrderID],tbl_Order[CustomerID])</f>
        <v>CUST0139</v>
      </c>
    </row>
    <row r="2520" spans="1:9" x14ac:dyDescent="0.4">
      <c r="A2520" t="s">
        <v>1205</v>
      </c>
      <c r="B2520" t="s">
        <v>6</v>
      </c>
      <c r="C2520" t="str">
        <f>_xlfn.XLOOKUP(tbl_OrderProduct[[#This Row],[ProductID]],tbl_Product[ProductID],tbl_Product[Category])</f>
        <v>Adventure</v>
      </c>
      <c r="D2520">
        <v>1</v>
      </c>
      <c r="E2520" s="3">
        <f>_xlfn.XLOOKUP(tbl_OrderProduct[[#This Row],[ProductID]],tbl_Product[ProductID],tbl_Product[ListPrice])*tbl_OrderProduct[[#This Row],[Quantity]]</f>
        <v>17</v>
      </c>
      <c r="F2520">
        <f>_xlfn.XLOOKUP(tbl_OrderProduct[[#This Row],[OrderID]],tbl_Order[OrderID],tbl_Order[Order Year])</f>
        <v>2022</v>
      </c>
      <c r="G2520" t="str">
        <f>_xlfn.XLOOKUP(tbl_OrderProduct[[#This Row],[OrderID]],tbl_Order[OrderID],tbl_Order[Order Month Name])</f>
        <v>Jan</v>
      </c>
      <c r="H2520" t="str">
        <f>_xlfn.XLOOKUP(tbl_OrderProduct[[#This Row],[ProductID]],tbl_Product[ProductID],tbl_Product[ProductName])</f>
        <v>Pivot &amp; Paper</v>
      </c>
      <c r="I2520" t="str">
        <f>_xlfn.XLOOKUP(tbl_OrderProduct[[#This Row],[OrderID]],tbl_Order[OrderID],tbl_Order[CustomerID])</f>
        <v>CUST0211</v>
      </c>
    </row>
    <row r="2521" spans="1:9" x14ac:dyDescent="0.4">
      <c r="A2521" t="s">
        <v>1206</v>
      </c>
      <c r="B2521" t="s">
        <v>160</v>
      </c>
      <c r="C2521" t="str">
        <f>_xlfn.XLOOKUP(tbl_OrderProduct[[#This Row],[ProductID]],tbl_Product[ProductID],tbl_Product[Category])</f>
        <v>Co-op</v>
      </c>
      <c r="D2521">
        <v>3</v>
      </c>
      <c r="E2521" s="3">
        <f>_xlfn.XLOOKUP(tbl_OrderProduct[[#This Row],[ProductID]],tbl_Product[ProductID],tbl_Product[ListPrice])*tbl_OrderProduct[[#This Row],[Quantity]]</f>
        <v>115.47</v>
      </c>
      <c r="F2521">
        <f>_xlfn.XLOOKUP(tbl_OrderProduct[[#This Row],[OrderID]],tbl_Order[OrderID],tbl_Order[Order Year])</f>
        <v>2022</v>
      </c>
      <c r="G2521" t="str">
        <f>_xlfn.XLOOKUP(tbl_OrderProduct[[#This Row],[OrderID]],tbl_Order[OrderID],tbl_Order[Order Month Name])</f>
        <v>Jan</v>
      </c>
      <c r="H2521" t="str">
        <f>_xlfn.XLOOKUP(tbl_OrderProduct[[#This Row],[ProductID]],tbl_Product[ProductID],tbl_Product[ProductName])</f>
        <v>Forbidden Functions</v>
      </c>
      <c r="I2521" t="str">
        <f>_xlfn.XLOOKUP(tbl_OrderProduct[[#This Row],[OrderID]],tbl_Order[OrderID],tbl_Order[CustomerID])</f>
        <v>CUST0170</v>
      </c>
    </row>
    <row r="2522" spans="1:9" x14ac:dyDescent="0.4">
      <c r="A2522" t="s">
        <v>1207</v>
      </c>
      <c r="B2522" t="s">
        <v>142</v>
      </c>
      <c r="C2522" t="str">
        <f>_xlfn.XLOOKUP(tbl_OrderProduct[[#This Row],[ProductID]],tbl_Product[ProductID],tbl_Product[Category])</f>
        <v>Classic</v>
      </c>
      <c r="D2522">
        <v>1</v>
      </c>
      <c r="E2522" s="3">
        <f>_xlfn.XLOOKUP(tbl_OrderProduct[[#This Row],[ProductID]],tbl_Product[ProductID],tbl_Product[ListPrice])*tbl_OrderProduct[[#This Row],[Quantity]]</f>
        <v>49.49</v>
      </c>
      <c r="F2522">
        <f>_xlfn.XLOOKUP(tbl_OrderProduct[[#This Row],[OrderID]],tbl_Order[OrderID],tbl_Order[Order Year])</f>
        <v>2022</v>
      </c>
      <c r="G2522" t="str">
        <f>_xlfn.XLOOKUP(tbl_OrderProduct[[#This Row],[OrderID]],tbl_Order[OrderID],tbl_Order[Order Month Name])</f>
        <v>Feb</v>
      </c>
      <c r="H2522" t="str">
        <f>_xlfn.XLOOKUP(tbl_OrderProduct[[#This Row],[ProductID]],tbl_Product[ProductID],tbl_Product[ProductName])</f>
        <v>Don't Wake the Stakeholders</v>
      </c>
      <c r="I2522" t="str">
        <f>_xlfn.XLOOKUP(tbl_OrderProduct[[#This Row],[OrderID]],tbl_Order[OrderID],tbl_Order[CustomerID])</f>
        <v>CUST0035</v>
      </c>
    </row>
    <row r="2523" spans="1:9" x14ac:dyDescent="0.4">
      <c r="A2523" t="s">
        <v>1207</v>
      </c>
      <c r="B2523" t="s">
        <v>11</v>
      </c>
      <c r="C2523" t="str">
        <f>_xlfn.XLOOKUP(tbl_OrderProduct[[#This Row],[ProductID]],tbl_Product[ProductID],tbl_Product[Category])</f>
        <v>Adventure</v>
      </c>
      <c r="D2523">
        <v>1</v>
      </c>
      <c r="E2523" s="3">
        <f>_xlfn.XLOOKUP(tbl_OrderProduct[[#This Row],[ProductID]],tbl_Product[ProductID],tbl_Product[ListPrice])*tbl_OrderProduct[[#This Row],[Quantity]]</f>
        <v>19.95</v>
      </c>
      <c r="F2523">
        <f>_xlfn.XLOOKUP(tbl_OrderProduct[[#This Row],[OrderID]],tbl_Order[OrderID],tbl_Order[Order Year])</f>
        <v>2022</v>
      </c>
      <c r="G2523" t="str">
        <f>_xlfn.XLOOKUP(tbl_OrderProduct[[#This Row],[OrderID]],tbl_Order[OrderID],tbl_Order[Order Month Name])</f>
        <v>Feb</v>
      </c>
      <c r="H2523" t="str">
        <f>_xlfn.XLOOKUP(tbl_OrderProduct[[#This Row],[ProductID]],tbl_Product[ProductID],tbl_Product[ProductName])</f>
        <v>Dungeons &amp; Datasets</v>
      </c>
      <c r="I2523" t="str">
        <f>_xlfn.XLOOKUP(tbl_OrderProduct[[#This Row],[OrderID]],tbl_Order[OrderID],tbl_Order[CustomerID])</f>
        <v>CUST0035</v>
      </c>
    </row>
    <row r="2524" spans="1:9" x14ac:dyDescent="0.4">
      <c r="A2524" t="s">
        <v>1208</v>
      </c>
      <c r="B2524" t="s">
        <v>130</v>
      </c>
      <c r="C2524" t="str">
        <f>_xlfn.XLOOKUP(tbl_OrderProduct[[#This Row],[ProductID]],tbl_Product[ProductID],tbl_Product[Category])</f>
        <v>Strategy</v>
      </c>
      <c r="D2524">
        <v>1</v>
      </c>
      <c r="E2524" s="3">
        <f>_xlfn.XLOOKUP(tbl_OrderProduct[[#This Row],[ProductID]],tbl_Product[ProductID],tbl_Product[ListPrice])*tbl_OrderProduct[[#This Row],[Quantity]]</f>
        <v>15.5</v>
      </c>
      <c r="F2524">
        <f>_xlfn.XLOOKUP(tbl_OrderProduct[[#This Row],[OrderID]],tbl_Order[OrderID],tbl_Order[Order Year])</f>
        <v>2022</v>
      </c>
      <c r="G2524" t="str">
        <f>_xlfn.XLOOKUP(tbl_OrderProduct[[#This Row],[OrderID]],tbl_Order[OrderID],tbl_Order[Order Month Name])</f>
        <v>Feb</v>
      </c>
      <c r="H2524" t="str">
        <f>_xlfn.XLOOKUP(tbl_OrderProduct[[#This Row],[ProductID]],tbl_Product[ProductID],tbl_Product[ProductName])</f>
        <v>Brass: Budget</v>
      </c>
      <c r="I2524" t="str">
        <f>_xlfn.XLOOKUP(tbl_OrderProduct[[#This Row],[OrderID]],tbl_Order[OrderID],tbl_Order[CustomerID])</f>
        <v>CUST0793</v>
      </c>
    </row>
    <row r="2525" spans="1:9" x14ac:dyDescent="0.4">
      <c r="A2525" t="s">
        <v>1208</v>
      </c>
      <c r="B2525" t="s">
        <v>160</v>
      </c>
      <c r="C2525" t="str">
        <f>_xlfn.XLOOKUP(tbl_OrderProduct[[#This Row],[ProductID]],tbl_Product[ProductID],tbl_Product[Category])</f>
        <v>Co-op</v>
      </c>
      <c r="D2525">
        <v>2</v>
      </c>
      <c r="E2525" s="3">
        <f>_xlfn.XLOOKUP(tbl_OrderProduct[[#This Row],[ProductID]],tbl_Product[ProductID],tbl_Product[ListPrice])*tbl_OrderProduct[[#This Row],[Quantity]]</f>
        <v>76.98</v>
      </c>
      <c r="F2525">
        <f>_xlfn.XLOOKUP(tbl_OrderProduct[[#This Row],[OrderID]],tbl_Order[OrderID],tbl_Order[Order Year])</f>
        <v>2022</v>
      </c>
      <c r="G2525" t="str">
        <f>_xlfn.XLOOKUP(tbl_OrderProduct[[#This Row],[OrderID]],tbl_Order[OrderID],tbl_Order[Order Month Name])</f>
        <v>Feb</v>
      </c>
      <c r="H2525" t="str">
        <f>_xlfn.XLOOKUP(tbl_OrderProduct[[#This Row],[ProductID]],tbl_Product[ProductID],tbl_Product[ProductName])</f>
        <v>Forbidden Functions</v>
      </c>
      <c r="I2525" t="str">
        <f>_xlfn.XLOOKUP(tbl_OrderProduct[[#This Row],[OrderID]],tbl_Order[OrderID],tbl_Order[CustomerID])</f>
        <v>CUST0793</v>
      </c>
    </row>
    <row r="2526" spans="1:9" x14ac:dyDescent="0.4">
      <c r="A2526" t="s">
        <v>1208</v>
      </c>
      <c r="B2526" t="s">
        <v>159</v>
      </c>
      <c r="C2526" t="str">
        <f>_xlfn.XLOOKUP(tbl_OrderProduct[[#This Row],[ProductID]],tbl_Product[ProductID],tbl_Product[Category])</f>
        <v>Strategy</v>
      </c>
      <c r="D2526">
        <v>2</v>
      </c>
      <c r="E2526" s="3">
        <f>_xlfn.XLOOKUP(tbl_OrderProduct[[#This Row],[ProductID]],tbl_Product[ProductID],tbl_Product[ListPrice])*tbl_OrderProduct[[#This Row],[Quantity]]</f>
        <v>116</v>
      </c>
      <c r="F2526">
        <f>_xlfn.XLOOKUP(tbl_OrderProduct[[#This Row],[OrderID]],tbl_Order[OrderID],tbl_Order[Order Year])</f>
        <v>2022</v>
      </c>
      <c r="G2526" t="str">
        <f>_xlfn.XLOOKUP(tbl_OrderProduct[[#This Row],[OrderID]],tbl_Order[OrderID],tbl_Order[Order Month Name])</f>
        <v>Feb</v>
      </c>
      <c r="H2526" t="str">
        <f>_xlfn.XLOOKUP(tbl_OrderProduct[[#This Row],[ProductID]],tbl_Product[ProductID],tbl_Product[ProductName])</f>
        <v>Welcome To … The Dashboard</v>
      </c>
      <c r="I2526" t="str">
        <f>_xlfn.XLOOKUP(tbl_OrderProduct[[#This Row],[OrderID]],tbl_Order[OrderID],tbl_Order[CustomerID])</f>
        <v>CUST0793</v>
      </c>
    </row>
    <row r="2527" spans="1:9" x14ac:dyDescent="0.4">
      <c r="A2527" t="s">
        <v>1208</v>
      </c>
      <c r="B2527" t="s">
        <v>158</v>
      </c>
      <c r="C2527" t="str">
        <f>_xlfn.XLOOKUP(tbl_OrderProduct[[#This Row],[ProductID]],tbl_Product[ProductID],tbl_Product[Category])</f>
        <v>Classic</v>
      </c>
      <c r="D2527">
        <v>2</v>
      </c>
      <c r="E2527" s="3">
        <f>_xlfn.XLOOKUP(tbl_OrderProduct[[#This Row],[ProductID]],tbl_Product[ProductID],tbl_Product[ListPrice])*tbl_OrderProduct[[#This Row],[Quantity]]</f>
        <v>90</v>
      </c>
      <c r="F2527">
        <f>_xlfn.XLOOKUP(tbl_OrderProduct[[#This Row],[OrderID]],tbl_Order[OrderID],tbl_Order[Order Year])</f>
        <v>2022</v>
      </c>
      <c r="G2527" t="str">
        <f>_xlfn.XLOOKUP(tbl_OrderProduct[[#This Row],[OrderID]],tbl_Order[OrderID],tbl_Order[Order Month Name])</f>
        <v>Feb</v>
      </c>
      <c r="H2527" t="str">
        <f>_xlfn.XLOOKUP(tbl_OrderProduct[[#This Row],[ProductID]],tbl_Product[ProductID],tbl_Product[ProductName])</f>
        <v>Carcassone: Financial Quarters</v>
      </c>
      <c r="I2527" t="str">
        <f>_xlfn.XLOOKUP(tbl_OrderProduct[[#This Row],[OrderID]],tbl_Order[OrderID],tbl_Order[CustomerID])</f>
        <v>CUST0793</v>
      </c>
    </row>
    <row r="2528" spans="1:9" x14ac:dyDescent="0.4">
      <c r="A2528" t="s">
        <v>1208</v>
      </c>
      <c r="B2528" t="s">
        <v>5</v>
      </c>
      <c r="C2528" t="str">
        <f>_xlfn.XLOOKUP(tbl_OrderProduct[[#This Row],[ProductID]],tbl_Product[ProductID],tbl_Product[Category])</f>
        <v>Strategy</v>
      </c>
      <c r="D2528">
        <v>3</v>
      </c>
      <c r="E2528" s="3">
        <f>_xlfn.XLOOKUP(tbl_OrderProduct[[#This Row],[ProductID]],tbl_Product[ProductID],tbl_Product[ListPrice])*tbl_OrderProduct[[#This Row],[Quantity]]</f>
        <v>149.85000000000002</v>
      </c>
      <c r="F2528">
        <f>_xlfn.XLOOKUP(tbl_OrderProduct[[#This Row],[OrderID]],tbl_Order[OrderID],tbl_Order[Order Year])</f>
        <v>2022</v>
      </c>
      <c r="G2528" t="str">
        <f>_xlfn.XLOOKUP(tbl_OrderProduct[[#This Row],[OrderID]],tbl_Order[OrderID],tbl_Order[Order Month Name])</f>
        <v>Feb</v>
      </c>
      <c r="H2528" t="str">
        <f>_xlfn.XLOOKUP(tbl_OrderProduct[[#This Row],[ProductID]],tbl_Product[ProductID],tbl_Product[ProductName])</f>
        <v>Power B.I. the Board Game</v>
      </c>
      <c r="I2528" t="str">
        <f>_xlfn.XLOOKUP(tbl_OrderProduct[[#This Row],[OrderID]],tbl_Order[OrderID],tbl_Order[CustomerID])</f>
        <v>CUST0793</v>
      </c>
    </row>
    <row r="2529" spans="1:9" x14ac:dyDescent="0.4">
      <c r="A2529" t="s">
        <v>1208</v>
      </c>
      <c r="B2529" t="s">
        <v>155</v>
      </c>
      <c r="C2529" t="str">
        <f>_xlfn.XLOOKUP(tbl_OrderProduct[[#This Row],[ProductID]],tbl_Product[ProductID],tbl_Product[Category])</f>
        <v>Strategy</v>
      </c>
      <c r="D2529">
        <v>2</v>
      </c>
      <c r="E2529" s="3">
        <f>_xlfn.XLOOKUP(tbl_OrderProduct[[#This Row],[ProductID]],tbl_Product[ProductID],tbl_Product[ListPrice])*tbl_OrderProduct[[#This Row],[Quantity]]</f>
        <v>54</v>
      </c>
      <c r="F2529">
        <f>_xlfn.XLOOKUP(tbl_OrderProduct[[#This Row],[OrderID]],tbl_Order[OrderID],tbl_Order[Order Year])</f>
        <v>2022</v>
      </c>
      <c r="G2529" t="str">
        <f>_xlfn.XLOOKUP(tbl_OrderProduct[[#This Row],[OrderID]],tbl_Order[OrderID],tbl_Order[Order Month Name])</f>
        <v>Feb</v>
      </c>
      <c r="H2529" t="str">
        <f>_xlfn.XLOOKUP(tbl_OrderProduct[[#This Row],[ProductID]],tbl_Product[ProductID],tbl_Product[ProductName])</f>
        <v>Depreciation Trail</v>
      </c>
      <c r="I2529" t="str">
        <f>_xlfn.XLOOKUP(tbl_OrderProduct[[#This Row],[OrderID]],tbl_Order[OrderID],tbl_Order[CustomerID])</f>
        <v>CUST0793</v>
      </c>
    </row>
    <row r="2530" spans="1:9" x14ac:dyDescent="0.4">
      <c r="A2530" t="s">
        <v>1209</v>
      </c>
      <c r="B2530" t="s">
        <v>141</v>
      </c>
      <c r="C2530" t="str">
        <f>_xlfn.XLOOKUP(tbl_OrderProduct[[#This Row],[ProductID]],tbl_Product[ProductID],tbl_Product[Category])</f>
        <v>Strategy</v>
      </c>
      <c r="D2530">
        <v>2</v>
      </c>
      <c r="E2530" s="3">
        <f>_xlfn.XLOOKUP(tbl_OrderProduct[[#This Row],[ProductID]],tbl_Product[ProductID],tbl_Product[ListPrice])*tbl_OrderProduct[[#This Row],[Quantity]]</f>
        <v>48</v>
      </c>
      <c r="F2530">
        <f>_xlfn.XLOOKUP(tbl_OrderProduct[[#This Row],[OrderID]],tbl_Order[OrderID],tbl_Order[Order Year])</f>
        <v>2022</v>
      </c>
      <c r="G2530" t="str">
        <f>_xlfn.XLOOKUP(tbl_OrderProduct[[#This Row],[OrderID]],tbl_Order[OrderID],tbl_Order[Order Month Name])</f>
        <v>Feb</v>
      </c>
      <c r="H2530" t="str">
        <f>_xlfn.XLOOKUP(tbl_OrderProduct[[#This Row],[ProductID]],tbl_Product[ProductID],tbl_Product[ProductName])</f>
        <v>Wingspanalytics</v>
      </c>
      <c r="I2530" t="str">
        <f>_xlfn.XLOOKUP(tbl_OrderProduct[[#This Row],[OrderID]],tbl_Order[OrderID],tbl_Order[CustomerID])</f>
        <v>CUST1026</v>
      </c>
    </row>
    <row r="2531" spans="1:9" x14ac:dyDescent="0.4">
      <c r="A2531" t="s">
        <v>1209</v>
      </c>
      <c r="B2531" t="s">
        <v>151</v>
      </c>
      <c r="C2531" t="str">
        <f>_xlfn.XLOOKUP(tbl_OrderProduct[[#This Row],[ProductID]],tbl_Product[ProductID],tbl_Product[Category])</f>
        <v>Adventure</v>
      </c>
      <c r="D2531">
        <v>2</v>
      </c>
      <c r="E2531" s="3">
        <f>_xlfn.XLOOKUP(tbl_OrderProduct[[#This Row],[ProductID]],tbl_Product[ProductID],tbl_Product[ListPrice])*tbl_OrderProduct[[#This Row],[Quantity]]</f>
        <v>121.9</v>
      </c>
      <c r="F2531">
        <f>_xlfn.XLOOKUP(tbl_OrderProduct[[#This Row],[OrderID]],tbl_Order[OrderID],tbl_Order[Order Year])</f>
        <v>2022</v>
      </c>
      <c r="G2531" t="str">
        <f>_xlfn.XLOOKUP(tbl_OrderProduct[[#This Row],[OrderID]],tbl_Order[OrderID],tbl_Order[Order Month Name])</f>
        <v>Feb</v>
      </c>
      <c r="H2531" t="str">
        <f>_xlfn.XLOOKUP(tbl_OrderProduct[[#This Row],[ProductID]],tbl_Product[ProductID],tbl_Product[ProductName])</f>
        <v>Unmatched: Analyst's Edition</v>
      </c>
      <c r="I2531" t="str">
        <f>_xlfn.XLOOKUP(tbl_OrderProduct[[#This Row],[OrderID]],tbl_Order[OrderID],tbl_Order[CustomerID])</f>
        <v>CUST1026</v>
      </c>
    </row>
    <row r="2532" spans="1:9" x14ac:dyDescent="0.4">
      <c r="A2532" t="s">
        <v>1210</v>
      </c>
      <c r="B2532" t="s">
        <v>162</v>
      </c>
      <c r="C2532" t="str">
        <f>_xlfn.XLOOKUP(tbl_OrderProduct[[#This Row],[ProductID]],tbl_Product[ProductID],tbl_Product[Category])</f>
        <v>Strategy</v>
      </c>
      <c r="D2532">
        <v>1</v>
      </c>
      <c r="E2532" s="3">
        <f>_xlfn.XLOOKUP(tbl_OrderProduct[[#This Row],[ProductID]],tbl_Product[ProductID],tbl_Product[ListPrice])*tbl_OrderProduct[[#This Row],[Quantity]]</f>
        <v>17.5</v>
      </c>
      <c r="F2532">
        <f>_xlfn.XLOOKUP(tbl_OrderProduct[[#This Row],[OrderID]],tbl_Order[OrderID],tbl_Order[Order Year])</f>
        <v>2022</v>
      </c>
      <c r="G2532" t="str">
        <f>_xlfn.XLOOKUP(tbl_OrderProduct[[#This Row],[OrderID]],tbl_Order[OrderID],tbl_Order[Order Month Name])</f>
        <v>Feb</v>
      </c>
      <c r="H2532" t="str">
        <f>_xlfn.XLOOKUP(tbl_OrderProduct[[#This Row],[ProductID]],tbl_Product[ProductID],tbl_Product[ProductName])</f>
        <v>Spreadsheet Legacy</v>
      </c>
      <c r="I2532" t="str">
        <f>_xlfn.XLOOKUP(tbl_OrderProduct[[#This Row],[OrderID]],tbl_Order[OrderID],tbl_Order[CustomerID])</f>
        <v>CUST0358</v>
      </c>
    </row>
    <row r="2533" spans="1:9" x14ac:dyDescent="0.4">
      <c r="A2533" t="s">
        <v>1211</v>
      </c>
      <c r="B2533" t="s">
        <v>134</v>
      </c>
      <c r="C2533" t="str">
        <f>_xlfn.XLOOKUP(tbl_OrderProduct[[#This Row],[ProductID]],tbl_Product[ProductID],tbl_Product[Category])</f>
        <v>Co-op</v>
      </c>
      <c r="D2533">
        <v>2</v>
      </c>
      <c r="E2533" s="3">
        <f>_xlfn.XLOOKUP(tbl_OrderProduct[[#This Row],[ProductID]],tbl_Product[ProductID],tbl_Product[ListPrice])*tbl_OrderProduct[[#This Row],[Quantity]]</f>
        <v>67</v>
      </c>
      <c r="F2533">
        <f>_xlfn.XLOOKUP(tbl_OrderProduct[[#This Row],[OrderID]],tbl_Order[OrderID],tbl_Order[Order Year])</f>
        <v>2022</v>
      </c>
      <c r="G2533" t="str">
        <f>_xlfn.XLOOKUP(tbl_OrderProduct[[#This Row],[OrderID]],tbl_Order[OrderID],tbl_Order[Order Month Name])</f>
        <v>Feb</v>
      </c>
      <c r="H2533" t="str">
        <f>_xlfn.XLOOKUP(tbl_OrderProduct[[#This Row],[ProductID]],tbl_Product[ProductID],tbl_Product[ProductName])</f>
        <v>The Spill: Data Breach</v>
      </c>
      <c r="I2533" t="str">
        <f>_xlfn.XLOOKUP(tbl_OrderProduct[[#This Row],[OrderID]],tbl_Order[OrderID],tbl_Order[CustomerID])</f>
        <v>CUST1183</v>
      </c>
    </row>
    <row r="2534" spans="1:9" x14ac:dyDescent="0.4">
      <c r="A2534" t="s">
        <v>1212</v>
      </c>
      <c r="B2534" t="s">
        <v>141</v>
      </c>
      <c r="C2534" t="str">
        <f>_xlfn.XLOOKUP(tbl_OrderProduct[[#This Row],[ProductID]],tbl_Product[ProductID],tbl_Product[Category])</f>
        <v>Strategy</v>
      </c>
      <c r="D2534">
        <v>1</v>
      </c>
      <c r="E2534" s="3">
        <f>_xlfn.XLOOKUP(tbl_OrderProduct[[#This Row],[ProductID]],tbl_Product[ProductID],tbl_Product[ListPrice])*tbl_OrderProduct[[#This Row],[Quantity]]</f>
        <v>24</v>
      </c>
      <c r="F2534">
        <f>_xlfn.XLOOKUP(tbl_OrderProduct[[#This Row],[OrderID]],tbl_Order[OrderID],tbl_Order[Order Year])</f>
        <v>2022</v>
      </c>
      <c r="G2534" t="str">
        <f>_xlfn.XLOOKUP(tbl_OrderProduct[[#This Row],[OrderID]],tbl_Order[OrderID],tbl_Order[Order Month Name])</f>
        <v>Feb</v>
      </c>
      <c r="H2534" t="str">
        <f>_xlfn.XLOOKUP(tbl_OrderProduct[[#This Row],[ProductID]],tbl_Product[ProductID],tbl_Product[ProductName])</f>
        <v>Wingspanalytics</v>
      </c>
      <c r="I2534" t="str">
        <f>_xlfn.XLOOKUP(tbl_OrderProduct[[#This Row],[OrderID]],tbl_Order[OrderID],tbl_Order[CustomerID])</f>
        <v>CUST0176</v>
      </c>
    </row>
    <row r="2535" spans="1:9" x14ac:dyDescent="0.4">
      <c r="A2535" t="s">
        <v>1213</v>
      </c>
      <c r="B2535" t="s">
        <v>153</v>
      </c>
      <c r="C2535" t="str">
        <f>_xlfn.XLOOKUP(tbl_OrderProduct[[#This Row],[ProductID]],tbl_Product[ProductID],tbl_Product[Category])</f>
        <v>Strategy</v>
      </c>
      <c r="D2535">
        <v>2</v>
      </c>
      <c r="E2535" s="3">
        <f>_xlfn.XLOOKUP(tbl_OrderProduct[[#This Row],[ProductID]],tbl_Product[ProductID],tbl_Product[ListPrice])*tbl_OrderProduct[[#This Row],[Quantity]]</f>
        <v>75.900000000000006</v>
      </c>
      <c r="F2535">
        <f>_xlfn.XLOOKUP(tbl_OrderProduct[[#This Row],[OrderID]],tbl_Order[OrderID],tbl_Order[Order Year])</f>
        <v>2022</v>
      </c>
      <c r="G2535" t="str">
        <f>_xlfn.XLOOKUP(tbl_OrderProduct[[#This Row],[OrderID]],tbl_Order[OrderID],tbl_Order[Order Month Name])</f>
        <v>Feb</v>
      </c>
      <c r="H2535" t="str">
        <f>_xlfn.XLOOKUP(tbl_OrderProduct[[#This Row],[ProductID]],tbl_Product[ProductID],tbl_Product[ProductName])</f>
        <v>Sheetstorm</v>
      </c>
      <c r="I2535" t="str">
        <f>_xlfn.XLOOKUP(tbl_OrderProduct[[#This Row],[OrderID]],tbl_Order[OrderID],tbl_Order[CustomerID])</f>
        <v>CUST1228</v>
      </c>
    </row>
    <row r="2536" spans="1:9" x14ac:dyDescent="0.4">
      <c r="A2536" t="s">
        <v>1213</v>
      </c>
      <c r="B2536" t="s">
        <v>146</v>
      </c>
      <c r="C2536" t="str">
        <f>_xlfn.XLOOKUP(tbl_OrderProduct[[#This Row],[ProductID]],tbl_Product[ProductID],tbl_Product[Category])</f>
        <v>Strategy</v>
      </c>
      <c r="D2536">
        <v>1</v>
      </c>
      <c r="E2536" s="3">
        <f>_xlfn.XLOOKUP(tbl_OrderProduct[[#This Row],[ProductID]],tbl_Product[ProductID],tbl_Product[ListPrice])*tbl_OrderProduct[[#This Row],[Quantity]]</f>
        <v>49.49</v>
      </c>
      <c r="F2536">
        <f>_xlfn.XLOOKUP(tbl_OrderProduct[[#This Row],[OrderID]],tbl_Order[OrderID],tbl_Order[Order Year])</f>
        <v>2022</v>
      </c>
      <c r="G2536" t="str">
        <f>_xlfn.XLOOKUP(tbl_OrderProduct[[#This Row],[OrderID]],tbl_Order[OrderID],tbl_Order[Order Month Name])</f>
        <v>Feb</v>
      </c>
      <c r="H2536" t="str">
        <f>_xlfn.XLOOKUP(tbl_OrderProduct[[#This Row],[ProductID]],tbl_Product[ProductID],tbl_Product[ProductName])</f>
        <v>Terraforming Tableau</v>
      </c>
      <c r="I2536" t="str">
        <f>_xlfn.XLOOKUP(tbl_OrderProduct[[#This Row],[OrderID]],tbl_Order[OrderID],tbl_Order[CustomerID])</f>
        <v>CUST1228</v>
      </c>
    </row>
    <row r="2537" spans="1:9" x14ac:dyDescent="0.4">
      <c r="A2537" t="s">
        <v>1213</v>
      </c>
      <c r="B2537" t="s">
        <v>143</v>
      </c>
      <c r="C2537" t="str">
        <f>_xlfn.XLOOKUP(tbl_OrderProduct[[#This Row],[ProductID]],tbl_Product[ProductID],tbl_Product[Category])</f>
        <v>Party</v>
      </c>
      <c r="D2537">
        <v>3</v>
      </c>
      <c r="E2537" s="3">
        <f>_xlfn.XLOOKUP(tbl_OrderProduct[[#This Row],[ProductID]],tbl_Product[ProductID],tbl_Product[ListPrice])*tbl_OrderProduct[[#This Row],[Quantity]]</f>
        <v>65.849999999999994</v>
      </c>
      <c r="F2537">
        <f>_xlfn.XLOOKUP(tbl_OrderProduct[[#This Row],[OrderID]],tbl_Order[OrderID],tbl_Order[Order Year])</f>
        <v>2022</v>
      </c>
      <c r="G2537" t="str">
        <f>_xlfn.XLOOKUP(tbl_OrderProduct[[#This Row],[OrderID]],tbl_Order[OrderID],tbl_Order[Order Month Name])</f>
        <v>Feb</v>
      </c>
      <c r="H2537" t="str">
        <f>_xlfn.XLOOKUP(tbl_OrderProduct[[#This Row],[ProductID]],tbl_Product[ProductID],tbl_Product[ProductName])</f>
        <v>Sheets of Nottingham</v>
      </c>
      <c r="I2537" t="str">
        <f>_xlfn.XLOOKUP(tbl_OrderProduct[[#This Row],[OrderID]],tbl_Order[OrderID],tbl_Order[CustomerID])</f>
        <v>CUST1228</v>
      </c>
    </row>
    <row r="2538" spans="1:9" x14ac:dyDescent="0.4">
      <c r="A2538" t="s">
        <v>1213</v>
      </c>
      <c r="B2538" t="s">
        <v>158</v>
      </c>
      <c r="C2538" t="str">
        <f>_xlfn.XLOOKUP(tbl_OrderProduct[[#This Row],[ProductID]],tbl_Product[ProductID],tbl_Product[Category])</f>
        <v>Classic</v>
      </c>
      <c r="D2538">
        <v>3</v>
      </c>
      <c r="E2538" s="3">
        <f>_xlfn.XLOOKUP(tbl_OrderProduct[[#This Row],[ProductID]],tbl_Product[ProductID],tbl_Product[ListPrice])*tbl_OrderProduct[[#This Row],[Quantity]]</f>
        <v>135</v>
      </c>
      <c r="F2538">
        <f>_xlfn.XLOOKUP(tbl_OrderProduct[[#This Row],[OrderID]],tbl_Order[OrderID],tbl_Order[Order Year])</f>
        <v>2022</v>
      </c>
      <c r="G2538" t="str">
        <f>_xlfn.XLOOKUP(tbl_OrderProduct[[#This Row],[OrderID]],tbl_Order[OrderID],tbl_Order[Order Month Name])</f>
        <v>Feb</v>
      </c>
      <c r="H2538" t="str">
        <f>_xlfn.XLOOKUP(tbl_OrderProduct[[#This Row],[ProductID]],tbl_Product[ProductID],tbl_Product[ProductName])</f>
        <v>Carcassone: Financial Quarters</v>
      </c>
      <c r="I2538" t="str">
        <f>_xlfn.XLOOKUP(tbl_OrderProduct[[#This Row],[OrderID]],tbl_Order[OrderID],tbl_Order[CustomerID])</f>
        <v>CUST1228</v>
      </c>
    </row>
    <row r="2539" spans="1:9" x14ac:dyDescent="0.4">
      <c r="A2539" t="s">
        <v>1213</v>
      </c>
      <c r="B2539" t="s">
        <v>131</v>
      </c>
      <c r="C2539" t="str">
        <f>_xlfn.XLOOKUP(tbl_OrderProduct[[#This Row],[ProductID]],tbl_Product[ProductID],tbl_Product[Category])</f>
        <v>Strategy</v>
      </c>
      <c r="D2539">
        <v>1</v>
      </c>
      <c r="E2539" s="3">
        <f>_xlfn.XLOOKUP(tbl_OrderProduct[[#This Row],[ProductID]],tbl_Product[ProductID],tbl_Product[ListPrice])*tbl_OrderProduct[[#This Row],[Quantity]]</f>
        <v>49</v>
      </c>
      <c r="F2539">
        <f>_xlfn.XLOOKUP(tbl_OrderProduct[[#This Row],[OrderID]],tbl_Order[OrderID],tbl_Order[Order Year])</f>
        <v>2022</v>
      </c>
      <c r="G2539" t="str">
        <f>_xlfn.XLOOKUP(tbl_OrderProduct[[#This Row],[OrderID]],tbl_Order[OrderID],tbl_Order[Order Month Name])</f>
        <v>Feb</v>
      </c>
      <c r="H2539" t="str">
        <f>_xlfn.XLOOKUP(tbl_OrderProduct[[#This Row],[ProductID]],tbl_Product[ProductID],tbl_Product[ProductName])</f>
        <v>7 Chart Wonders</v>
      </c>
      <c r="I2539" t="str">
        <f>_xlfn.XLOOKUP(tbl_OrderProduct[[#This Row],[OrderID]],tbl_Order[OrderID],tbl_Order[CustomerID])</f>
        <v>CUST1228</v>
      </c>
    </row>
    <row r="2540" spans="1:9" x14ac:dyDescent="0.4">
      <c r="A2540" t="s">
        <v>1214</v>
      </c>
      <c r="B2540" t="s">
        <v>161</v>
      </c>
      <c r="C2540" t="str">
        <f>_xlfn.XLOOKUP(tbl_OrderProduct[[#This Row],[ProductID]],tbl_Product[ProductID],tbl_Product[Category])</f>
        <v>Strategy</v>
      </c>
      <c r="D2540">
        <v>1</v>
      </c>
      <c r="E2540" s="3">
        <f>_xlfn.XLOOKUP(tbl_OrderProduct[[#This Row],[ProductID]],tbl_Product[ProductID],tbl_Product[ListPrice])*tbl_OrderProduct[[#This Row],[Quantity]]</f>
        <v>55.95</v>
      </c>
      <c r="F2540">
        <f>_xlfn.XLOOKUP(tbl_OrderProduct[[#This Row],[OrderID]],tbl_Order[OrderID],tbl_Order[Order Year])</f>
        <v>2022</v>
      </c>
      <c r="G2540" t="str">
        <f>_xlfn.XLOOKUP(tbl_OrderProduct[[#This Row],[OrderID]],tbl_Order[OrderID],tbl_Order[Order Month Name])</f>
        <v>Feb</v>
      </c>
      <c r="H2540" t="str">
        <f>_xlfn.XLOOKUP(tbl_OrderProduct[[#This Row],[ProductID]],tbl_Product[ProductID],tbl_Product[ProductName])</f>
        <v>The Quacks of Quarterburg</v>
      </c>
      <c r="I2540" t="str">
        <f>_xlfn.XLOOKUP(tbl_OrderProduct[[#This Row],[OrderID]],tbl_Order[OrderID],tbl_Order[CustomerID])</f>
        <v>CUST0300</v>
      </c>
    </row>
    <row r="2541" spans="1:9" x14ac:dyDescent="0.4">
      <c r="A2541" t="s">
        <v>1214</v>
      </c>
      <c r="B2541" t="s">
        <v>136</v>
      </c>
      <c r="C2541" t="str">
        <f>_xlfn.XLOOKUP(tbl_OrderProduct[[#This Row],[ProductID]],tbl_Product[ProductID],tbl_Product[Category])</f>
        <v>Party</v>
      </c>
      <c r="D2541">
        <v>2</v>
      </c>
      <c r="E2541" s="3">
        <f>_xlfn.XLOOKUP(tbl_OrderProduct[[#This Row],[ProductID]],tbl_Product[ProductID],tbl_Product[ListPrice])*tbl_OrderProduct[[#This Row],[Quantity]]</f>
        <v>66</v>
      </c>
      <c r="F2541">
        <f>_xlfn.XLOOKUP(tbl_OrderProduct[[#This Row],[OrderID]],tbl_Order[OrderID],tbl_Order[Order Year])</f>
        <v>2022</v>
      </c>
      <c r="G2541" t="str">
        <f>_xlfn.XLOOKUP(tbl_OrderProduct[[#This Row],[OrderID]],tbl_Order[OrderID],tbl_Order[Order Month Name])</f>
        <v>Feb</v>
      </c>
      <c r="H2541" t="str">
        <f>_xlfn.XLOOKUP(tbl_OrderProduct[[#This Row],[ProductID]],tbl_Product[ProductID],tbl_Product[ProductName])</f>
        <v>Don't Split the Data</v>
      </c>
      <c r="I2541" t="str">
        <f>_xlfn.XLOOKUP(tbl_OrderProduct[[#This Row],[OrderID]],tbl_Order[OrderID],tbl_Order[CustomerID])</f>
        <v>CUST0300</v>
      </c>
    </row>
    <row r="2542" spans="1:9" x14ac:dyDescent="0.4">
      <c r="A2542" t="s">
        <v>1215</v>
      </c>
      <c r="B2542" t="s">
        <v>133</v>
      </c>
      <c r="C2542" t="str">
        <f>_xlfn.XLOOKUP(tbl_OrderProduct[[#This Row],[ProductID]],tbl_Product[ProductID],tbl_Product[Category])</f>
        <v>Adventure</v>
      </c>
      <c r="D2542">
        <v>1</v>
      </c>
      <c r="E2542" s="3">
        <f>_xlfn.XLOOKUP(tbl_OrderProduct[[#This Row],[ProductID]],tbl_Product[ProductID],tbl_Product[ListPrice])*tbl_OrderProduct[[#This Row],[Quantity]]</f>
        <v>23.95</v>
      </c>
      <c r="F2542">
        <f>_xlfn.XLOOKUP(tbl_OrderProduct[[#This Row],[OrderID]],tbl_Order[OrderID],tbl_Order[Order Year])</f>
        <v>2022</v>
      </c>
      <c r="G2542" t="str">
        <f>_xlfn.XLOOKUP(tbl_OrderProduct[[#This Row],[OrderID]],tbl_Order[OrderID],tbl_Order[Order Month Name])</f>
        <v>Feb</v>
      </c>
      <c r="H2542" t="str">
        <f>_xlfn.XLOOKUP(tbl_OrderProduct[[#This Row],[ProductID]],tbl_Product[ProductID],tbl_Product[ProductName])</f>
        <v>DataCraft: Fields &amp; Measures</v>
      </c>
      <c r="I2542" t="str">
        <f>_xlfn.XLOOKUP(tbl_OrderProduct[[#This Row],[OrderID]],tbl_Order[OrderID],tbl_Order[CustomerID])</f>
        <v>CUST1014</v>
      </c>
    </row>
    <row r="2543" spans="1:9" x14ac:dyDescent="0.4">
      <c r="A2543" t="s">
        <v>1216</v>
      </c>
      <c r="B2543" t="s">
        <v>164</v>
      </c>
      <c r="C2543" t="str">
        <f>_xlfn.XLOOKUP(tbl_OrderProduct[[#This Row],[ProductID]],tbl_Product[ProductID],tbl_Product[Category])</f>
        <v>Strategy</v>
      </c>
      <c r="D2543">
        <v>2</v>
      </c>
      <c r="E2543" s="3">
        <f>_xlfn.XLOOKUP(tbl_OrderProduct[[#This Row],[ProductID]],tbl_Product[ProductID],tbl_Product[ListPrice])*tbl_OrderProduct[[#This Row],[Quantity]]</f>
        <v>58</v>
      </c>
      <c r="F2543">
        <f>_xlfn.XLOOKUP(tbl_OrderProduct[[#This Row],[OrderID]],tbl_Order[OrderID],tbl_Order[Order Year])</f>
        <v>2022</v>
      </c>
      <c r="G2543" t="str">
        <f>_xlfn.XLOOKUP(tbl_OrderProduct[[#This Row],[OrderID]],tbl_Order[OrderID],tbl_Order[Order Month Name])</f>
        <v>Feb</v>
      </c>
      <c r="H2543" t="str">
        <f>_xlfn.XLOOKUP(tbl_OrderProduct[[#This Row],[ProductID]],tbl_Product[ProductID],tbl_Product[ProductName])</f>
        <v>Great Western Lookup</v>
      </c>
      <c r="I2543" t="str">
        <f>_xlfn.XLOOKUP(tbl_OrderProduct[[#This Row],[OrderID]],tbl_Order[OrderID],tbl_Order[CustomerID])</f>
        <v>CUST0659</v>
      </c>
    </row>
    <row r="2544" spans="1:9" x14ac:dyDescent="0.4">
      <c r="A2544" t="s">
        <v>1217</v>
      </c>
      <c r="B2544" t="s">
        <v>130</v>
      </c>
      <c r="C2544" t="str">
        <f>_xlfn.XLOOKUP(tbl_OrderProduct[[#This Row],[ProductID]],tbl_Product[ProductID],tbl_Product[Category])</f>
        <v>Strategy</v>
      </c>
      <c r="D2544">
        <v>2</v>
      </c>
      <c r="E2544" s="3">
        <f>_xlfn.XLOOKUP(tbl_OrderProduct[[#This Row],[ProductID]],tbl_Product[ProductID],tbl_Product[ListPrice])*tbl_OrderProduct[[#This Row],[Quantity]]</f>
        <v>31</v>
      </c>
      <c r="F2544">
        <f>_xlfn.XLOOKUP(tbl_OrderProduct[[#This Row],[OrderID]],tbl_Order[OrderID],tbl_Order[Order Year])</f>
        <v>2022</v>
      </c>
      <c r="G2544" t="str">
        <f>_xlfn.XLOOKUP(tbl_OrderProduct[[#This Row],[OrderID]],tbl_Order[OrderID],tbl_Order[Order Month Name])</f>
        <v>Feb</v>
      </c>
      <c r="H2544" t="str">
        <f>_xlfn.XLOOKUP(tbl_OrderProduct[[#This Row],[ProductID]],tbl_Product[ProductID],tbl_Product[ProductName])</f>
        <v>Brass: Budget</v>
      </c>
      <c r="I2544" t="str">
        <f>_xlfn.XLOOKUP(tbl_OrderProduct[[#This Row],[OrderID]],tbl_Order[OrderID],tbl_Order[CustomerID])</f>
        <v>CUST0840</v>
      </c>
    </row>
    <row r="2545" spans="1:9" x14ac:dyDescent="0.4">
      <c r="A2545" t="s">
        <v>1218</v>
      </c>
      <c r="B2545" t="s">
        <v>10</v>
      </c>
      <c r="C2545" t="str">
        <f>_xlfn.XLOOKUP(tbl_OrderProduct[[#This Row],[ProductID]],tbl_Product[ProductID],tbl_Product[Category])</f>
        <v>Party</v>
      </c>
      <c r="D2545">
        <v>2</v>
      </c>
      <c r="E2545" s="3">
        <f>_xlfn.XLOOKUP(tbl_OrderProduct[[#This Row],[ProductID]],tbl_Product[ProductID],tbl_Product[ListPrice])*tbl_OrderProduct[[#This Row],[Quantity]]</f>
        <v>98</v>
      </c>
      <c r="F2545">
        <f>_xlfn.XLOOKUP(tbl_OrderProduct[[#This Row],[OrderID]],tbl_Order[OrderID],tbl_Order[Order Year])</f>
        <v>2022</v>
      </c>
      <c r="G2545" t="str">
        <f>_xlfn.XLOOKUP(tbl_OrderProduct[[#This Row],[OrderID]],tbl_Order[OrderID],tbl_Order[Order Month Name])</f>
        <v>Feb</v>
      </c>
      <c r="H2545" t="str">
        <f>_xlfn.XLOOKUP(tbl_OrderProduct[[#This Row],[ProductID]],tbl_Product[ProductID],tbl_Product[ProductName])</f>
        <v>Pivot or Perish</v>
      </c>
      <c r="I2545" t="str">
        <f>_xlfn.XLOOKUP(tbl_OrderProduct[[#This Row],[OrderID]],tbl_Order[OrderID],tbl_Order[CustomerID])</f>
        <v>CUST1149</v>
      </c>
    </row>
    <row r="2546" spans="1:9" x14ac:dyDescent="0.4">
      <c r="A2546" t="s">
        <v>1218</v>
      </c>
      <c r="B2546" t="s">
        <v>164</v>
      </c>
      <c r="C2546" t="str">
        <f>_xlfn.XLOOKUP(tbl_OrderProduct[[#This Row],[ProductID]],tbl_Product[ProductID],tbl_Product[Category])</f>
        <v>Strategy</v>
      </c>
      <c r="D2546">
        <v>1</v>
      </c>
      <c r="E2546" s="3">
        <f>_xlfn.XLOOKUP(tbl_OrderProduct[[#This Row],[ProductID]],tbl_Product[ProductID],tbl_Product[ListPrice])*tbl_OrderProduct[[#This Row],[Quantity]]</f>
        <v>29</v>
      </c>
      <c r="F2546">
        <f>_xlfn.XLOOKUP(tbl_OrderProduct[[#This Row],[OrderID]],tbl_Order[OrderID],tbl_Order[Order Year])</f>
        <v>2022</v>
      </c>
      <c r="G2546" t="str">
        <f>_xlfn.XLOOKUP(tbl_OrderProduct[[#This Row],[OrderID]],tbl_Order[OrderID],tbl_Order[Order Month Name])</f>
        <v>Feb</v>
      </c>
      <c r="H2546" t="str">
        <f>_xlfn.XLOOKUP(tbl_OrderProduct[[#This Row],[ProductID]],tbl_Product[ProductID],tbl_Product[ProductName])</f>
        <v>Great Western Lookup</v>
      </c>
      <c r="I2546" t="str">
        <f>_xlfn.XLOOKUP(tbl_OrderProduct[[#This Row],[OrderID]],tbl_Order[OrderID],tbl_Order[CustomerID])</f>
        <v>CUST1149</v>
      </c>
    </row>
    <row r="2547" spans="1:9" x14ac:dyDescent="0.4">
      <c r="A2547" t="s">
        <v>1219</v>
      </c>
      <c r="B2547" t="s">
        <v>4</v>
      </c>
      <c r="C2547" t="str">
        <f>_xlfn.XLOOKUP(tbl_OrderProduct[[#This Row],[ProductID]],tbl_Product[ProductID],tbl_Product[Category])</f>
        <v>Strategy</v>
      </c>
      <c r="D2547">
        <v>2</v>
      </c>
      <c r="E2547" s="3">
        <f>_xlfn.XLOOKUP(tbl_OrderProduct[[#This Row],[ProductID]],tbl_Product[ProductID],tbl_Product[ListPrice])*tbl_OrderProduct[[#This Row],[Quantity]]</f>
        <v>69.98</v>
      </c>
      <c r="F2547">
        <f>_xlfn.XLOOKUP(tbl_OrderProduct[[#This Row],[OrderID]],tbl_Order[OrderID],tbl_Order[Order Year])</f>
        <v>2022</v>
      </c>
      <c r="G2547" t="str">
        <f>_xlfn.XLOOKUP(tbl_OrderProduct[[#This Row],[OrderID]],tbl_Order[OrderID],tbl_Order[Order Month Name])</f>
        <v>Feb</v>
      </c>
      <c r="H2547" t="str">
        <f>_xlfn.XLOOKUP(tbl_OrderProduct[[#This Row],[ProductID]],tbl_Product[ProductID],tbl_Product[ProductName])</f>
        <v>Root Cause Analysis</v>
      </c>
      <c r="I2547" t="str">
        <f>_xlfn.XLOOKUP(tbl_OrderProduct[[#This Row],[OrderID]],tbl_Order[OrderID],tbl_Order[CustomerID])</f>
        <v>CUST0551</v>
      </c>
    </row>
    <row r="2548" spans="1:9" x14ac:dyDescent="0.4">
      <c r="A2548" t="s">
        <v>1220</v>
      </c>
      <c r="B2548" t="s">
        <v>7</v>
      </c>
      <c r="C2548" t="str">
        <f>_xlfn.XLOOKUP(tbl_OrderProduct[[#This Row],[ProductID]],tbl_Product[ProductID],tbl_Product[Category])</f>
        <v>Strategy</v>
      </c>
      <c r="D2548">
        <v>1</v>
      </c>
      <c r="E2548" s="3">
        <f>_xlfn.XLOOKUP(tbl_OrderProduct[[#This Row],[ProductID]],tbl_Product[ProductID],tbl_Product[ListPrice])*tbl_OrderProduct[[#This Row],[Quantity]]</f>
        <v>53</v>
      </c>
      <c r="F2548">
        <f>_xlfn.XLOOKUP(tbl_OrderProduct[[#This Row],[OrderID]],tbl_Order[OrderID],tbl_Order[Order Year])</f>
        <v>2022</v>
      </c>
      <c r="G2548" t="str">
        <f>_xlfn.XLOOKUP(tbl_OrderProduct[[#This Row],[OrderID]],tbl_Order[OrderID],tbl_Order[Order Month Name])</f>
        <v>Feb</v>
      </c>
      <c r="H2548" t="str">
        <f>_xlfn.XLOOKUP(tbl_OrderProduct[[#This Row],[ProductID]],tbl_Product[ProductID],tbl_Product[ProductName])</f>
        <v>Evercell</v>
      </c>
      <c r="I2548" t="str">
        <f>_xlfn.XLOOKUP(tbl_OrderProduct[[#This Row],[OrderID]],tbl_Order[OrderID],tbl_Order[CustomerID])</f>
        <v>CUST0191</v>
      </c>
    </row>
    <row r="2549" spans="1:9" x14ac:dyDescent="0.4">
      <c r="A2549" t="s">
        <v>1221</v>
      </c>
      <c r="B2549" t="s">
        <v>129</v>
      </c>
      <c r="C2549" t="str">
        <f>_xlfn.XLOOKUP(tbl_OrderProduct[[#This Row],[ProductID]],tbl_Product[ProductID],tbl_Product[Category])</f>
        <v>Party</v>
      </c>
      <c r="D2549">
        <v>1</v>
      </c>
      <c r="E2549" s="3">
        <f>_xlfn.XLOOKUP(tbl_OrderProduct[[#This Row],[ProductID]],tbl_Product[ProductID],tbl_Product[ListPrice])*tbl_OrderProduct[[#This Row],[Quantity]]</f>
        <v>49.49</v>
      </c>
      <c r="F2549">
        <f>_xlfn.XLOOKUP(tbl_OrderProduct[[#This Row],[OrderID]],tbl_Order[OrderID],tbl_Order[Order Year])</f>
        <v>2022</v>
      </c>
      <c r="G2549" t="str">
        <f>_xlfn.XLOOKUP(tbl_OrderProduct[[#This Row],[OrderID]],tbl_Order[OrderID],tbl_Order[Order Month Name])</f>
        <v>Feb</v>
      </c>
      <c r="H2549" t="str">
        <f>_xlfn.XLOOKUP(tbl_OrderProduct[[#This Row],[ProductID]],tbl_Product[ProductID],tbl_Product[ProductName])</f>
        <v>Fieldnames</v>
      </c>
      <c r="I2549" t="str">
        <f>_xlfn.XLOOKUP(tbl_OrderProduct[[#This Row],[OrderID]],tbl_Order[OrderID],tbl_Order[CustomerID])</f>
        <v>CUST1299</v>
      </c>
    </row>
    <row r="2550" spans="1:9" x14ac:dyDescent="0.4">
      <c r="A2550" t="s">
        <v>1222</v>
      </c>
      <c r="B2550" t="s">
        <v>152</v>
      </c>
      <c r="C2550" t="str">
        <f>_xlfn.XLOOKUP(tbl_OrderProduct[[#This Row],[ProductID]],tbl_Product[ProductID],tbl_Product[Category])</f>
        <v>Party</v>
      </c>
      <c r="D2550">
        <v>2</v>
      </c>
      <c r="E2550" s="3">
        <f>_xlfn.XLOOKUP(tbl_OrderProduct[[#This Row],[ProductID]],tbl_Product[ProductID],tbl_Product[ListPrice])*tbl_OrderProduct[[#This Row],[Quantity]]</f>
        <v>119.9</v>
      </c>
      <c r="F2550">
        <f>_xlfn.XLOOKUP(tbl_OrderProduct[[#This Row],[OrderID]],tbl_Order[OrderID],tbl_Order[Order Year])</f>
        <v>2022</v>
      </c>
      <c r="G2550" t="str">
        <f>_xlfn.XLOOKUP(tbl_OrderProduct[[#This Row],[OrderID]],tbl_Order[OrderID],tbl_Order[Order Month Name])</f>
        <v>Feb</v>
      </c>
      <c r="H2550" t="str">
        <f>_xlfn.XLOOKUP(tbl_OrderProduct[[#This Row],[ProductID]],tbl_Product[ProductID],tbl_Product[ProductName])</f>
        <v>Formulate!</v>
      </c>
      <c r="I2550" t="str">
        <f>_xlfn.XLOOKUP(tbl_OrderProduct[[#This Row],[OrderID]],tbl_Order[OrderID],tbl_Order[CustomerID])</f>
        <v>CUST0215</v>
      </c>
    </row>
    <row r="2551" spans="1:9" x14ac:dyDescent="0.4">
      <c r="A2551" t="s">
        <v>1223</v>
      </c>
      <c r="B2551" t="s">
        <v>163</v>
      </c>
      <c r="C2551" t="str">
        <f>_xlfn.XLOOKUP(tbl_OrderProduct[[#This Row],[ProductID]],tbl_Product[ProductID],tbl_Product[Category])</f>
        <v>Party</v>
      </c>
      <c r="D2551">
        <v>1</v>
      </c>
      <c r="E2551" s="3">
        <f>_xlfn.XLOOKUP(tbl_OrderProduct[[#This Row],[ProductID]],tbl_Product[ProductID],tbl_Product[ListPrice])*tbl_OrderProduct[[#This Row],[Quantity]]</f>
        <v>38</v>
      </c>
      <c r="F2551">
        <f>_xlfn.XLOOKUP(tbl_OrderProduct[[#This Row],[OrderID]],tbl_Order[OrderID],tbl_Order[Order Year])</f>
        <v>2022</v>
      </c>
      <c r="G2551" t="str">
        <f>_xlfn.XLOOKUP(tbl_OrderProduct[[#This Row],[OrderID]],tbl_Order[OrderID],tbl_Order[Order Month Name])</f>
        <v>Mar</v>
      </c>
      <c r="H2551" t="str">
        <f>_xlfn.XLOOKUP(tbl_OrderProduct[[#This Row],[ProductID]],tbl_Product[ProductID],tbl_Product[ProductName])</f>
        <v>Charts Against Humanity</v>
      </c>
      <c r="I2551" t="str">
        <f>_xlfn.XLOOKUP(tbl_OrderProduct[[#This Row],[OrderID]],tbl_Order[OrderID],tbl_Order[CustomerID])</f>
        <v>CUST1034</v>
      </c>
    </row>
    <row r="2552" spans="1:9" x14ac:dyDescent="0.4">
      <c r="A2552" t="s">
        <v>1224</v>
      </c>
      <c r="B2552" t="s">
        <v>132</v>
      </c>
      <c r="C2552" t="str">
        <f>_xlfn.XLOOKUP(tbl_OrderProduct[[#This Row],[ProductID]],tbl_Product[ProductID],tbl_Product[Category])</f>
        <v>Strategy</v>
      </c>
      <c r="D2552">
        <v>1</v>
      </c>
      <c r="E2552" s="3">
        <f>_xlfn.XLOOKUP(tbl_OrderProduct[[#This Row],[ProductID]],tbl_Product[ProductID],tbl_Product[ListPrice])*tbl_OrderProduct[[#This Row],[Quantity]]</f>
        <v>16.5</v>
      </c>
      <c r="F2552">
        <f>_xlfn.XLOOKUP(tbl_OrderProduct[[#This Row],[OrderID]],tbl_Order[OrderID],tbl_Order[Order Year])</f>
        <v>2022</v>
      </c>
      <c r="G2552" t="str">
        <f>_xlfn.XLOOKUP(tbl_OrderProduct[[#This Row],[OrderID]],tbl_Order[OrderID],tbl_Order[Order Month Name])</f>
        <v>Mar</v>
      </c>
      <c r="H2552" t="str">
        <f>_xlfn.XLOOKUP(tbl_OrderProduct[[#This Row],[ProductID]],tbl_Product[ProductID],tbl_Product[ProductName])</f>
        <v>Pax Excel</v>
      </c>
      <c r="I2552" t="str">
        <f>_xlfn.XLOOKUP(tbl_OrderProduct[[#This Row],[OrderID]],tbl_Order[OrderID],tbl_Order[CustomerID])</f>
        <v>CUST0535</v>
      </c>
    </row>
    <row r="2553" spans="1:9" x14ac:dyDescent="0.4">
      <c r="A2553" t="s">
        <v>1224</v>
      </c>
      <c r="B2553" t="s">
        <v>133</v>
      </c>
      <c r="C2553" t="str">
        <f>_xlfn.XLOOKUP(tbl_OrderProduct[[#This Row],[ProductID]],tbl_Product[ProductID],tbl_Product[Category])</f>
        <v>Adventure</v>
      </c>
      <c r="D2553">
        <v>2</v>
      </c>
      <c r="E2553" s="3">
        <f>_xlfn.XLOOKUP(tbl_OrderProduct[[#This Row],[ProductID]],tbl_Product[ProductID],tbl_Product[ListPrice])*tbl_OrderProduct[[#This Row],[Quantity]]</f>
        <v>47.9</v>
      </c>
      <c r="F2553">
        <f>_xlfn.XLOOKUP(tbl_OrderProduct[[#This Row],[OrderID]],tbl_Order[OrderID],tbl_Order[Order Year])</f>
        <v>2022</v>
      </c>
      <c r="G2553" t="str">
        <f>_xlfn.XLOOKUP(tbl_OrderProduct[[#This Row],[OrderID]],tbl_Order[OrderID],tbl_Order[Order Month Name])</f>
        <v>Mar</v>
      </c>
      <c r="H2553" t="str">
        <f>_xlfn.XLOOKUP(tbl_OrderProduct[[#This Row],[ProductID]],tbl_Product[ProductID],tbl_Product[ProductName])</f>
        <v>DataCraft: Fields &amp; Measures</v>
      </c>
      <c r="I2553" t="str">
        <f>_xlfn.XLOOKUP(tbl_OrderProduct[[#This Row],[OrderID]],tbl_Order[OrderID],tbl_Order[CustomerID])</f>
        <v>CUST0535</v>
      </c>
    </row>
    <row r="2554" spans="1:9" x14ac:dyDescent="0.4">
      <c r="A2554" t="s">
        <v>1224</v>
      </c>
      <c r="B2554" t="s">
        <v>161</v>
      </c>
      <c r="C2554" t="str">
        <f>_xlfn.XLOOKUP(tbl_OrderProduct[[#This Row],[ProductID]],tbl_Product[ProductID],tbl_Product[Category])</f>
        <v>Strategy</v>
      </c>
      <c r="D2554">
        <v>2</v>
      </c>
      <c r="E2554" s="3">
        <f>_xlfn.XLOOKUP(tbl_OrderProduct[[#This Row],[ProductID]],tbl_Product[ProductID],tbl_Product[ListPrice])*tbl_OrderProduct[[#This Row],[Quantity]]</f>
        <v>111.9</v>
      </c>
      <c r="F2554">
        <f>_xlfn.XLOOKUP(tbl_OrderProduct[[#This Row],[OrderID]],tbl_Order[OrderID],tbl_Order[Order Year])</f>
        <v>2022</v>
      </c>
      <c r="G2554" t="str">
        <f>_xlfn.XLOOKUP(tbl_OrderProduct[[#This Row],[OrderID]],tbl_Order[OrderID],tbl_Order[Order Month Name])</f>
        <v>Mar</v>
      </c>
      <c r="H2554" t="str">
        <f>_xlfn.XLOOKUP(tbl_OrderProduct[[#This Row],[ProductID]],tbl_Product[ProductID],tbl_Product[ProductName])</f>
        <v>The Quacks of Quarterburg</v>
      </c>
      <c r="I2554" t="str">
        <f>_xlfn.XLOOKUP(tbl_OrderProduct[[#This Row],[OrderID]],tbl_Order[OrderID],tbl_Order[CustomerID])</f>
        <v>CUST0535</v>
      </c>
    </row>
    <row r="2555" spans="1:9" x14ac:dyDescent="0.4">
      <c r="A2555" t="s">
        <v>1225</v>
      </c>
      <c r="B2555" t="s">
        <v>6</v>
      </c>
      <c r="C2555" t="str">
        <f>_xlfn.XLOOKUP(tbl_OrderProduct[[#This Row],[ProductID]],tbl_Product[ProductID],tbl_Product[Category])</f>
        <v>Adventure</v>
      </c>
      <c r="D2555">
        <v>1</v>
      </c>
      <c r="E2555" s="3">
        <f>_xlfn.XLOOKUP(tbl_OrderProduct[[#This Row],[ProductID]],tbl_Product[ProductID],tbl_Product[ListPrice])*tbl_OrderProduct[[#This Row],[Quantity]]</f>
        <v>17</v>
      </c>
      <c r="F2555">
        <f>_xlfn.XLOOKUP(tbl_OrderProduct[[#This Row],[OrderID]],tbl_Order[OrderID],tbl_Order[Order Year])</f>
        <v>2022</v>
      </c>
      <c r="G2555" t="str">
        <f>_xlfn.XLOOKUP(tbl_OrderProduct[[#This Row],[OrderID]],tbl_Order[OrderID],tbl_Order[Order Month Name])</f>
        <v>Mar</v>
      </c>
      <c r="H2555" t="str">
        <f>_xlfn.XLOOKUP(tbl_OrderProduct[[#This Row],[ProductID]],tbl_Product[ProductID],tbl_Product[ProductName])</f>
        <v>Pivot &amp; Paper</v>
      </c>
      <c r="I2555" t="str">
        <f>_xlfn.XLOOKUP(tbl_OrderProduct[[#This Row],[OrderID]],tbl_Order[OrderID],tbl_Order[CustomerID])</f>
        <v>CUST0199</v>
      </c>
    </row>
    <row r="2556" spans="1:9" x14ac:dyDescent="0.4">
      <c r="A2556" t="s">
        <v>1226</v>
      </c>
      <c r="B2556" t="s">
        <v>6</v>
      </c>
      <c r="C2556" t="str">
        <f>_xlfn.XLOOKUP(tbl_OrderProduct[[#This Row],[ProductID]],tbl_Product[ProductID],tbl_Product[Category])</f>
        <v>Adventure</v>
      </c>
      <c r="D2556">
        <v>1</v>
      </c>
      <c r="E2556" s="3">
        <f>_xlfn.XLOOKUP(tbl_OrderProduct[[#This Row],[ProductID]],tbl_Product[ProductID],tbl_Product[ListPrice])*tbl_OrderProduct[[#This Row],[Quantity]]</f>
        <v>17</v>
      </c>
      <c r="F2556">
        <f>_xlfn.XLOOKUP(tbl_OrderProduct[[#This Row],[OrderID]],tbl_Order[OrderID],tbl_Order[Order Year])</f>
        <v>2022</v>
      </c>
      <c r="G2556" t="str">
        <f>_xlfn.XLOOKUP(tbl_OrderProduct[[#This Row],[OrderID]],tbl_Order[OrderID],tbl_Order[Order Month Name])</f>
        <v>Mar</v>
      </c>
      <c r="H2556" t="str">
        <f>_xlfn.XLOOKUP(tbl_OrderProduct[[#This Row],[ProductID]],tbl_Product[ProductID],tbl_Product[ProductName])</f>
        <v>Pivot &amp; Paper</v>
      </c>
      <c r="I2556" t="str">
        <f>_xlfn.XLOOKUP(tbl_OrderProduct[[#This Row],[OrderID]],tbl_Order[OrderID],tbl_Order[CustomerID])</f>
        <v>CUST1117</v>
      </c>
    </row>
    <row r="2557" spans="1:9" x14ac:dyDescent="0.4">
      <c r="A2557" t="s">
        <v>1226</v>
      </c>
      <c r="B2557" t="s">
        <v>5</v>
      </c>
      <c r="C2557" t="str">
        <f>_xlfn.XLOOKUP(tbl_OrderProduct[[#This Row],[ProductID]],tbl_Product[ProductID],tbl_Product[Category])</f>
        <v>Strategy</v>
      </c>
      <c r="D2557">
        <v>1</v>
      </c>
      <c r="E2557" s="3">
        <f>_xlfn.XLOOKUP(tbl_OrderProduct[[#This Row],[ProductID]],tbl_Product[ProductID],tbl_Product[ListPrice])*tbl_OrderProduct[[#This Row],[Quantity]]</f>
        <v>49.95</v>
      </c>
      <c r="F2557">
        <f>_xlfn.XLOOKUP(tbl_OrderProduct[[#This Row],[OrderID]],tbl_Order[OrderID],tbl_Order[Order Year])</f>
        <v>2022</v>
      </c>
      <c r="G2557" t="str">
        <f>_xlfn.XLOOKUP(tbl_OrderProduct[[#This Row],[OrderID]],tbl_Order[OrderID],tbl_Order[Order Month Name])</f>
        <v>Mar</v>
      </c>
      <c r="H2557" t="str">
        <f>_xlfn.XLOOKUP(tbl_OrderProduct[[#This Row],[ProductID]],tbl_Product[ProductID],tbl_Product[ProductName])</f>
        <v>Power B.I. the Board Game</v>
      </c>
      <c r="I2557" t="str">
        <f>_xlfn.XLOOKUP(tbl_OrderProduct[[#This Row],[OrderID]],tbl_Order[OrderID],tbl_Order[CustomerID])</f>
        <v>CUST1117</v>
      </c>
    </row>
    <row r="2558" spans="1:9" x14ac:dyDescent="0.4">
      <c r="A2558" t="s">
        <v>1226</v>
      </c>
      <c r="B2558" t="s">
        <v>151</v>
      </c>
      <c r="C2558" t="str">
        <f>_xlfn.XLOOKUP(tbl_OrderProduct[[#This Row],[ProductID]],tbl_Product[ProductID],tbl_Product[Category])</f>
        <v>Adventure</v>
      </c>
      <c r="D2558">
        <v>1</v>
      </c>
      <c r="E2558" s="3">
        <f>_xlfn.XLOOKUP(tbl_OrderProduct[[#This Row],[ProductID]],tbl_Product[ProductID],tbl_Product[ListPrice])*tbl_OrderProduct[[#This Row],[Quantity]]</f>
        <v>60.95</v>
      </c>
      <c r="F2558">
        <f>_xlfn.XLOOKUP(tbl_OrderProduct[[#This Row],[OrderID]],tbl_Order[OrderID],tbl_Order[Order Year])</f>
        <v>2022</v>
      </c>
      <c r="G2558" t="str">
        <f>_xlfn.XLOOKUP(tbl_OrderProduct[[#This Row],[OrderID]],tbl_Order[OrderID],tbl_Order[Order Month Name])</f>
        <v>Mar</v>
      </c>
      <c r="H2558" t="str">
        <f>_xlfn.XLOOKUP(tbl_OrderProduct[[#This Row],[ProductID]],tbl_Product[ProductID],tbl_Product[ProductName])</f>
        <v>Unmatched: Analyst's Edition</v>
      </c>
      <c r="I2558" t="str">
        <f>_xlfn.XLOOKUP(tbl_OrderProduct[[#This Row],[OrderID]],tbl_Order[OrderID],tbl_Order[CustomerID])</f>
        <v>CUST1117</v>
      </c>
    </row>
    <row r="2559" spans="1:9" x14ac:dyDescent="0.4">
      <c r="A2559" t="s">
        <v>1226</v>
      </c>
      <c r="B2559" t="s">
        <v>141</v>
      </c>
      <c r="C2559" t="str">
        <f>_xlfn.XLOOKUP(tbl_OrderProduct[[#This Row],[ProductID]],tbl_Product[ProductID],tbl_Product[Category])</f>
        <v>Strategy</v>
      </c>
      <c r="D2559">
        <v>1</v>
      </c>
      <c r="E2559" s="3">
        <f>_xlfn.XLOOKUP(tbl_OrderProduct[[#This Row],[ProductID]],tbl_Product[ProductID],tbl_Product[ListPrice])*tbl_OrderProduct[[#This Row],[Quantity]]</f>
        <v>24</v>
      </c>
      <c r="F2559">
        <f>_xlfn.XLOOKUP(tbl_OrderProduct[[#This Row],[OrderID]],tbl_Order[OrderID],tbl_Order[Order Year])</f>
        <v>2022</v>
      </c>
      <c r="G2559" t="str">
        <f>_xlfn.XLOOKUP(tbl_OrderProduct[[#This Row],[OrderID]],tbl_Order[OrderID],tbl_Order[Order Month Name])</f>
        <v>Mar</v>
      </c>
      <c r="H2559" t="str">
        <f>_xlfn.XLOOKUP(tbl_OrderProduct[[#This Row],[ProductID]],tbl_Product[ProductID],tbl_Product[ProductName])</f>
        <v>Wingspanalytics</v>
      </c>
      <c r="I2559" t="str">
        <f>_xlfn.XLOOKUP(tbl_OrderProduct[[#This Row],[OrderID]],tbl_Order[OrderID],tbl_Order[CustomerID])</f>
        <v>CUST1117</v>
      </c>
    </row>
    <row r="2560" spans="1:9" x14ac:dyDescent="0.4">
      <c r="A2560" t="s">
        <v>1226</v>
      </c>
      <c r="B2560" t="s">
        <v>142</v>
      </c>
      <c r="C2560" t="str">
        <f>_xlfn.XLOOKUP(tbl_OrderProduct[[#This Row],[ProductID]],tbl_Product[ProductID],tbl_Product[Category])</f>
        <v>Classic</v>
      </c>
      <c r="D2560">
        <v>1</v>
      </c>
      <c r="E2560" s="3">
        <f>_xlfn.XLOOKUP(tbl_OrderProduct[[#This Row],[ProductID]],tbl_Product[ProductID],tbl_Product[ListPrice])*tbl_OrderProduct[[#This Row],[Quantity]]</f>
        <v>49.49</v>
      </c>
      <c r="F2560">
        <f>_xlfn.XLOOKUP(tbl_OrderProduct[[#This Row],[OrderID]],tbl_Order[OrderID],tbl_Order[Order Year])</f>
        <v>2022</v>
      </c>
      <c r="G2560" t="str">
        <f>_xlfn.XLOOKUP(tbl_OrderProduct[[#This Row],[OrderID]],tbl_Order[OrderID],tbl_Order[Order Month Name])</f>
        <v>Mar</v>
      </c>
      <c r="H2560" t="str">
        <f>_xlfn.XLOOKUP(tbl_OrderProduct[[#This Row],[ProductID]],tbl_Product[ProductID],tbl_Product[ProductName])</f>
        <v>Don't Wake the Stakeholders</v>
      </c>
      <c r="I2560" t="str">
        <f>_xlfn.XLOOKUP(tbl_OrderProduct[[#This Row],[OrderID]],tbl_Order[OrderID],tbl_Order[CustomerID])</f>
        <v>CUST1117</v>
      </c>
    </row>
    <row r="2561" spans="1:9" x14ac:dyDescent="0.4">
      <c r="A2561" t="s">
        <v>1226</v>
      </c>
      <c r="B2561" t="s">
        <v>154</v>
      </c>
      <c r="C2561" t="str">
        <f>_xlfn.XLOOKUP(tbl_OrderProduct[[#This Row],[ProductID]],tbl_Product[ProductID],tbl_Product[Category])</f>
        <v>Strategy</v>
      </c>
      <c r="D2561">
        <v>1</v>
      </c>
      <c r="E2561" s="3">
        <f>_xlfn.XLOOKUP(tbl_OrderProduct[[#This Row],[ProductID]],tbl_Product[ProductID],tbl_Product[ListPrice])*tbl_OrderProduct[[#This Row],[Quantity]]</f>
        <v>31</v>
      </c>
      <c r="F2561">
        <f>_xlfn.XLOOKUP(tbl_OrderProduct[[#This Row],[OrderID]],tbl_Order[OrderID],tbl_Order[Order Year])</f>
        <v>2022</v>
      </c>
      <c r="G2561" t="str">
        <f>_xlfn.XLOOKUP(tbl_OrderProduct[[#This Row],[OrderID]],tbl_Order[OrderID],tbl_Order[Order Month Name])</f>
        <v>Mar</v>
      </c>
      <c r="H2561" t="str">
        <f>_xlfn.XLOOKUP(tbl_OrderProduct[[#This Row],[ProductID]],tbl_Product[ProductID],tbl_Product[ProductName])</f>
        <v>Roll for Regression</v>
      </c>
      <c r="I2561" t="str">
        <f>_xlfn.XLOOKUP(tbl_OrderProduct[[#This Row],[OrderID]],tbl_Order[OrderID],tbl_Order[CustomerID])</f>
        <v>CUST1117</v>
      </c>
    </row>
    <row r="2562" spans="1:9" x14ac:dyDescent="0.4">
      <c r="A2562" t="s">
        <v>1227</v>
      </c>
      <c r="B2562" t="s">
        <v>153</v>
      </c>
      <c r="C2562" t="str">
        <f>_xlfn.XLOOKUP(tbl_OrderProduct[[#This Row],[ProductID]],tbl_Product[ProductID],tbl_Product[Category])</f>
        <v>Strategy</v>
      </c>
      <c r="D2562">
        <v>1</v>
      </c>
      <c r="E2562" s="3">
        <f>_xlfn.XLOOKUP(tbl_OrderProduct[[#This Row],[ProductID]],tbl_Product[ProductID],tbl_Product[ListPrice])*tbl_OrderProduct[[#This Row],[Quantity]]</f>
        <v>37.950000000000003</v>
      </c>
      <c r="F2562">
        <f>_xlfn.XLOOKUP(tbl_OrderProduct[[#This Row],[OrderID]],tbl_Order[OrderID],tbl_Order[Order Year])</f>
        <v>2022</v>
      </c>
      <c r="G2562" t="str">
        <f>_xlfn.XLOOKUP(tbl_OrderProduct[[#This Row],[OrderID]],tbl_Order[OrderID],tbl_Order[Order Month Name])</f>
        <v>Mar</v>
      </c>
      <c r="H2562" t="str">
        <f>_xlfn.XLOOKUP(tbl_OrderProduct[[#This Row],[ProductID]],tbl_Product[ProductID],tbl_Product[ProductName])</f>
        <v>Sheetstorm</v>
      </c>
      <c r="I2562" t="str">
        <f>_xlfn.XLOOKUP(tbl_OrderProduct[[#This Row],[OrderID]],tbl_Order[OrderID],tbl_Order[CustomerID])</f>
        <v>CUST1035</v>
      </c>
    </row>
    <row r="2563" spans="1:9" x14ac:dyDescent="0.4">
      <c r="A2563" t="s">
        <v>1227</v>
      </c>
      <c r="B2563" t="s">
        <v>165</v>
      </c>
      <c r="C2563" t="str">
        <f>_xlfn.XLOOKUP(tbl_OrderProduct[[#This Row],[ProductID]],tbl_Product[ProductID],tbl_Product[Category])</f>
        <v>Party</v>
      </c>
      <c r="D2563">
        <v>2</v>
      </c>
      <c r="E2563" s="3">
        <f>_xlfn.XLOOKUP(tbl_OrderProduct[[#This Row],[ProductID]],tbl_Product[ProductID],tbl_Product[ListPrice])*tbl_OrderProduct[[#This Row],[Quantity]]</f>
        <v>52.98</v>
      </c>
      <c r="F2563">
        <f>_xlfn.XLOOKUP(tbl_OrderProduct[[#This Row],[OrderID]],tbl_Order[OrderID],tbl_Order[Order Year])</f>
        <v>2022</v>
      </c>
      <c r="G2563" t="str">
        <f>_xlfn.XLOOKUP(tbl_OrderProduct[[#This Row],[OrderID]],tbl_Order[OrderID],tbl_Order[Order Month Name])</f>
        <v>Mar</v>
      </c>
      <c r="H2563" t="str">
        <f>_xlfn.XLOOKUP(tbl_OrderProduct[[#This Row],[ProductID]],tbl_Product[ProductID],tbl_Product[ProductName])</f>
        <v>Dashboard Wavelength</v>
      </c>
      <c r="I2563" t="str">
        <f>_xlfn.XLOOKUP(tbl_OrderProduct[[#This Row],[OrderID]],tbl_Order[OrderID],tbl_Order[CustomerID])</f>
        <v>CUST1035</v>
      </c>
    </row>
    <row r="2564" spans="1:9" x14ac:dyDescent="0.4">
      <c r="A2564" t="s">
        <v>1227</v>
      </c>
      <c r="B2564" t="s">
        <v>147</v>
      </c>
      <c r="C2564" t="str">
        <f>_xlfn.XLOOKUP(tbl_OrderProduct[[#This Row],[ProductID]],tbl_Product[ProductID],tbl_Product[Category])</f>
        <v>Classic</v>
      </c>
      <c r="D2564">
        <v>1</v>
      </c>
      <c r="E2564" s="3">
        <f>_xlfn.XLOOKUP(tbl_OrderProduct[[#This Row],[ProductID]],tbl_Product[ProductID],tbl_Product[ListPrice])*tbl_OrderProduct[[#This Row],[Quantity]]</f>
        <v>40.950000000000003</v>
      </c>
      <c r="F2564">
        <f>_xlfn.XLOOKUP(tbl_OrderProduct[[#This Row],[OrderID]],tbl_Order[OrderID],tbl_Order[Order Year])</f>
        <v>2022</v>
      </c>
      <c r="G2564" t="str">
        <f>_xlfn.XLOOKUP(tbl_OrderProduct[[#This Row],[OrderID]],tbl_Order[OrderID],tbl_Order[Order Month Name])</f>
        <v>Mar</v>
      </c>
      <c r="H2564" t="str">
        <f>_xlfn.XLOOKUP(tbl_OrderProduct[[#This Row],[ProductID]],tbl_Product[ProductID],tbl_Product[ProductName])</f>
        <v>Formula Scrabble</v>
      </c>
      <c r="I2564" t="str">
        <f>_xlfn.XLOOKUP(tbl_OrderProduct[[#This Row],[OrderID]],tbl_Order[OrderID],tbl_Order[CustomerID])</f>
        <v>CUST1035</v>
      </c>
    </row>
    <row r="2565" spans="1:9" x14ac:dyDescent="0.4">
      <c r="A2565" t="s">
        <v>1228</v>
      </c>
      <c r="B2565" t="s">
        <v>4</v>
      </c>
      <c r="C2565" t="str">
        <f>_xlfn.XLOOKUP(tbl_OrderProduct[[#This Row],[ProductID]],tbl_Product[ProductID],tbl_Product[Category])</f>
        <v>Strategy</v>
      </c>
      <c r="D2565">
        <v>1</v>
      </c>
      <c r="E2565" s="3">
        <f>_xlfn.XLOOKUP(tbl_OrderProduct[[#This Row],[ProductID]],tbl_Product[ProductID],tbl_Product[ListPrice])*tbl_OrderProduct[[#This Row],[Quantity]]</f>
        <v>34.99</v>
      </c>
      <c r="F2565">
        <f>_xlfn.XLOOKUP(tbl_OrderProduct[[#This Row],[OrderID]],tbl_Order[OrderID],tbl_Order[Order Year])</f>
        <v>2022</v>
      </c>
      <c r="G2565" t="str">
        <f>_xlfn.XLOOKUP(tbl_OrderProduct[[#This Row],[OrderID]],tbl_Order[OrderID],tbl_Order[Order Month Name])</f>
        <v>Mar</v>
      </c>
      <c r="H2565" t="str">
        <f>_xlfn.XLOOKUP(tbl_OrderProduct[[#This Row],[ProductID]],tbl_Product[ProductID],tbl_Product[ProductName])</f>
        <v>Root Cause Analysis</v>
      </c>
      <c r="I2565" t="str">
        <f>_xlfn.XLOOKUP(tbl_OrderProduct[[#This Row],[OrderID]],tbl_Order[OrderID],tbl_Order[CustomerID])</f>
        <v>CUST0964</v>
      </c>
    </row>
    <row r="2566" spans="1:9" x14ac:dyDescent="0.4">
      <c r="A2566" t="s">
        <v>1228</v>
      </c>
      <c r="B2566" t="s">
        <v>144</v>
      </c>
      <c r="C2566" t="str">
        <f>_xlfn.XLOOKUP(tbl_OrderProduct[[#This Row],[ProductID]],tbl_Product[ProductID],tbl_Product[Category])</f>
        <v>Strategy</v>
      </c>
      <c r="D2566">
        <v>1</v>
      </c>
      <c r="E2566" s="3">
        <f>_xlfn.XLOOKUP(tbl_OrderProduct[[#This Row],[ProductID]],tbl_Product[ProductID],tbl_Product[ListPrice])*tbl_OrderProduct[[#This Row],[Quantity]]</f>
        <v>64.95</v>
      </c>
      <c r="F2566">
        <f>_xlfn.XLOOKUP(tbl_OrderProduct[[#This Row],[OrderID]],tbl_Order[OrderID],tbl_Order[Order Year])</f>
        <v>2022</v>
      </c>
      <c r="G2566" t="str">
        <f>_xlfn.XLOOKUP(tbl_OrderProduct[[#This Row],[OrderID]],tbl_Order[OrderID],tbl_Order[Order Month Name])</f>
        <v>Mar</v>
      </c>
      <c r="H2566" t="str">
        <f>_xlfn.XLOOKUP(tbl_OrderProduct[[#This Row],[ProductID]],tbl_Product[ProductID],tbl_Product[ProductName])</f>
        <v>Between Two Spreadsheets</v>
      </c>
      <c r="I2566" t="str">
        <f>_xlfn.XLOOKUP(tbl_OrderProduct[[#This Row],[OrderID]],tbl_Order[OrderID],tbl_Order[CustomerID])</f>
        <v>CUST0964</v>
      </c>
    </row>
    <row r="2567" spans="1:9" x14ac:dyDescent="0.4">
      <c r="A2567" t="s">
        <v>1228</v>
      </c>
      <c r="B2567" t="s">
        <v>157</v>
      </c>
      <c r="C2567" t="str">
        <f>_xlfn.XLOOKUP(tbl_OrderProduct[[#This Row],[ProductID]],tbl_Product[ProductID],tbl_Product[Category])</f>
        <v>Strategy</v>
      </c>
      <c r="D2567">
        <v>1</v>
      </c>
      <c r="E2567" s="3">
        <f>_xlfn.XLOOKUP(tbl_OrderProduct[[#This Row],[ProductID]],tbl_Product[ProductID],tbl_Product[ListPrice])*tbl_OrderProduct[[#This Row],[Quantity]]</f>
        <v>47</v>
      </c>
      <c r="F2567">
        <f>_xlfn.XLOOKUP(tbl_OrderProduct[[#This Row],[OrderID]],tbl_Order[OrderID],tbl_Order[Order Year])</f>
        <v>2022</v>
      </c>
      <c r="G2567" t="str">
        <f>_xlfn.XLOOKUP(tbl_OrderProduct[[#This Row],[OrderID]],tbl_Order[OrderID],tbl_Order[Order Month Name])</f>
        <v>Mar</v>
      </c>
      <c r="H2567" t="str">
        <f>_xlfn.XLOOKUP(tbl_OrderProduct[[#This Row],[ProductID]],tbl_Product[ProductID],tbl_Product[ProductName])</f>
        <v>A Dasboard Contrived</v>
      </c>
      <c r="I2567" t="str">
        <f>_xlfn.XLOOKUP(tbl_OrderProduct[[#This Row],[OrderID]],tbl_Order[OrderID],tbl_Order[CustomerID])</f>
        <v>CUST0964</v>
      </c>
    </row>
    <row r="2568" spans="1:9" x14ac:dyDescent="0.4">
      <c r="A2568" t="s">
        <v>1228</v>
      </c>
      <c r="B2568" t="s">
        <v>135</v>
      </c>
      <c r="C2568" t="str">
        <f>_xlfn.XLOOKUP(tbl_OrderProduct[[#This Row],[ProductID]],tbl_Product[ProductID],tbl_Product[Category])</f>
        <v>Classic</v>
      </c>
      <c r="D2568">
        <v>1</v>
      </c>
      <c r="E2568" s="3">
        <f>_xlfn.XLOOKUP(tbl_OrderProduct[[#This Row],[ProductID]],tbl_Product[ProductID],tbl_Product[ListPrice])*tbl_OrderProduct[[#This Row],[Quantity]]</f>
        <v>16.989999999999998</v>
      </c>
      <c r="F2568">
        <f>_xlfn.XLOOKUP(tbl_OrderProduct[[#This Row],[OrderID]],tbl_Order[OrderID],tbl_Order[Order Year])</f>
        <v>2022</v>
      </c>
      <c r="G2568" t="str">
        <f>_xlfn.XLOOKUP(tbl_OrderProduct[[#This Row],[OrderID]],tbl_Order[OrderID],tbl_Order[Order Month Name])</f>
        <v>Mar</v>
      </c>
      <c r="H2568" t="str">
        <f>_xlfn.XLOOKUP(tbl_OrderProduct[[#This Row],[ProductID]],tbl_Product[ProductID],tbl_Product[ProductName])</f>
        <v>Monopoly: Pivot Table Edition</v>
      </c>
      <c r="I2568" t="str">
        <f>_xlfn.XLOOKUP(tbl_OrderProduct[[#This Row],[OrderID]],tbl_Order[OrderID],tbl_Order[CustomerID])</f>
        <v>CUST0964</v>
      </c>
    </row>
    <row r="2569" spans="1:9" x14ac:dyDescent="0.4">
      <c r="A2569" t="s">
        <v>1228</v>
      </c>
      <c r="B2569" t="s">
        <v>9</v>
      </c>
      <c r="C2569" t="str">
        <f>_xlfn.XLOOKUP(tbl_OrderProduct[[#This Row],[ProductID]],tbl_Product[ProductID],tbl_Product[Category])</f>
        <v>Strategy</v>
      </c>
      <c r="D2569">
        <v>1</v>
      </c>
      <c r="E2569" s="3">
        <f>_xlfn.XLOOKUP(tbl_OrderProduct[[#This Row],[ProductID]],tbl_Product[ProductID],tbl_Product[ListPrice])*tbl_OrderProduct[[#This Row],[Quantity]]</f>
        <v>73.95</v>
      </c>
      <c r="F2569">
        <f>_xlfn.XLOOKUP(tbl_OrderProduct[[#This Row],[OrderID]],tbl_Order[OrderID],tbl_Order[Order Year])</f>
        <v>2022</v>
      </c>
      <c r="G2569" t="str">
        <f>_xlfn.XLOOKUP(tbl_OrderProduct[[#This Row],[OrderID]],tbl_Order[OrderID],tbl_Order[Order Month Name])</f>
        <v>Mar</v>
      </c>
      <c r="H2569" t="str">
        <f>_xlfn.XLOOKUP(tbl_OrderProduct[[#This Row],[ProductID]],tbl_Product[ProductID],tbl_Product[ProductName])</f>
        <v>Tiny Epic Formulas</v>
      </c>
      <c r="I2569" t="str">
        <f>_xlfn.XLOOKUP(tbl_OrderProduct[[#This Row],[OrderID]],tbl_Order[OrderID],tbl_Order[CustomerID])</f>
        <v>CUST0964</v>
      </c>
    </row>
    <row r="2570" spans="1:9" x14ac:dyDescent="0.4">
      <c r="A2570" t="s">
        <v>1229</v>
      </c>
      <c r="B2570" t="s">
        <v>162</v>
      </c>
      <c r="C2570" t="str">
        <f>_xlfn.XLOOKUP(tbl_OrderProduct[[#This Row],[ProductID]],tbl_Product[ProductID],tbl_Product[Category])</f>
        <v>Strategy</v>
      </c>
      <c r="D2570">
        <v>1</v>
      </c>
      <c r="E2570" s="3">
        <f>_xlfn.XLOOKUP(tbl_OrderProduct[[#This Row],[ProductID]],tbl_Product[ProductID],tbl_Product[ListPrice])*tbl_OrderProduct[[#This Row],[Quantity]]</f>
        <v>17.5</v>
      </c>
      <c r="F2570">
        <f>_xlfn.XLOOKUP(tbl_OrderProduct[[#This Row],[OrderID]],tbl_Order[OrderID],tbl_Order[Order Year])</f>
        <v>2022</v>
      </c>
      <c r="G2570" t="str">
        <f>_xlfn.XLOOKUP(tbl_OrderProduct[[#This Row],[OrderID]],tbl_Order[OrderID],tbl_Order[Order Month Name])</f>
        <v>Mar</v>
      </c>
      <c r="H2570" t="str">
        <f>_xlfn.XLOOKUP(tbl_OrderProduct[[#This Row],[ProductID]],tbl_Product[ProductID],tbl_Product[ProductName])</f>
        <v>Spreadsheet Legacy</v>
      </c>
      <c r="I2570" t="str">
        <f>_xlfn.XLOOKUP(tbl_OrderProduct[[#This Row],[OrderID]],tbl_Order[OrderID],tbl_Order[CustomerID])</f>
        <v>CUST0502</v>
      </c>
    </row>
    <row r="2571" spans="1:9" x14ac:dyDescent="0.4">
      <c r="A2571" t="s">
        <v>1230</v>
      </c>
      <c r="B2571" t="s">
        <v>10</v>
      </c>
      <c r="C2571" t="str">
        <f>_xlfn.XLOOKUP(tbl_OrderProduct[[#This Row],[ProductID]],tbl_Product[ProductID],tbl_Product[Category])</f>
        <v>Party</v>
      </c>
      <c r="D2571">
        <v>1</v>
      </c>
      <c r="E2571" s="3">
        <f>_xlfn.XLOOKUP(tbl_OrderProduct[[#This Row],[ProductID]],tbl_Product[ProductID],tbl_Product[ListPrice])*tbl_OrderProduct[[#This Row],[Quantity]]</f>
        <v>49</v>
      </c>
      <c r="F2571">
        <f>_xlfn.XLOOKUP(tbl_OrderProduct[[#This Row],[OrderID]],tbl_Order[OrderID],tbl_Order[Order Year])</f>
        <v>2022</v>
      </c>
      <c r="G2571" t="str">
        <f>_xlfn.XLOOKUP(tbl_OrderProduct[[#This Row],[OrderID]],tbl_Order[OrderID],tbl_Order[Order Month Name])</f>
        <v>Mar</v>
      </c>
      <c r="H2571" t="str">
        <f>_xlfn.XLOOKUP(tbl_OrderProduct[[#This Row],[ProductID]],tbl_Product[ProductID],tbl_Product[ProductName])</f>
        <v>Pivot or Perish</v>
      </c>
      <c r="I2571" t="str">
        <f>_xlfn.XLOOKUP(tbl_OrderProduct[[#This Row],[OrderID]],tbl_Order[OrderID],tbl_Order[CustomerID])</f>
        <v>CUST0654</v>
      </c>
    </row>
    <row r="2572" spans="1:9" x14ac:dyDescent="0.4">
      <c r="A2572" t="s">
        <v>1231</v>
      </c>
      <c r="B2572" t="s">
        <v>8</v>
      </c>
      <c r="C2572" t="str">
        <f>_xlfn.XLOOKUP(tbl_OrderProduct[[#This Row],[ProductID]],tbl_Product[ProductID],tbl_Product[Category])</f>
        <v>Adventure</v>
      </c>
      <c r="D2572">
        <v>1</v>
      </c>
      <c r="E2572" s="3">
        <f>_xlfn.XLOOKUP(tbl_OrderProduct[[#This Row],[ProductID]],tbl_Product[ProductID],tbl_Product[ListPrice])*tbl_OrderProduct[[#This Row],[Quantity]]</f>
        <v>54.5</v>
      </c>
      <c r="F2572">
        <f>_xlfn.XLOOKUP(tbl_OrderProduct[[#This Row],[OrderID]],tbl_Order[OrderID],tbl_Order[Order Year])</f>
        <v>2022</v>
      </c>
      <c r="G2572" t="str">
        <f>_xlfn.XLOOKUP(tbl_OrderProduct[[#This Row],[OrderID]],tbl_Order[OrderID],tbl_Order[Order Month Name])</f>
        <v>Mar</v>
      </c>
      <c r="H2572" t="str">
        <f>_xlfn.XLOOKUP(tbl_OrderProduct[[#This Row],[ProductID]],tbl_Product[ProductID],tbl_Product[ProductName])</f>
        <v>Spreadsheets &amp; Sidequests</v>
      </c>
      <c r="I2572" t="str">
        <f>_xlfn.XLOOKUP(tbl_OrderProduct[[#This Row],[OrderID]],tbl_Order[OrderID],tbl_Order[CustomerID])</f>
        <v>CUST0727</v>
      </c>
    </row>
    <row r="2573" spans="1:9" x14ac:dyDescent="0.4">
      <c r="A2573" t="s">
        <v>1232</v>
      </c>
      <c r="B2573" t="s">
        <v>151</v>
      </c>
      <c r="C2573" t="str">
        <f>_xlfn.XLOOKUP(tbl_OrderProduct[[#This Row],[ProductID]],tbl_Product[ProductID],tbl_Product[Category])</f>
        <v>Adventure</v>
      </c>
      <c r="D2573">
        <v>2</v>
      </c>
      <c r="E2573" s="3">
        <f>_xlfn.XLOOKUP(tbl_OrderProduct[[#This Row],[ProductID]],tbl_Product[ProductID],tbl_Product[ListPrice])*tbl_OrderProduct[[#This Row],[Quantity]]</f>
        <v>121.9</v>
      </c>
      <c r="F2573">
        <f>_xlfn.XLOOKUP(tbl_OrderProduct[[#This Row],[OrderID]],tbl_Order[OrderID],tbl_Order[Order Year])</f>
        <v>2022</v>
      </c>
      <c r="G2573" t="str">
        <f>_xlfn.XLOOKUP(tbl_OrderProduct[[#This Row],[OrderID]],tbl_Order[OrderID],tbl_Order[Order Month Name])</f>
        <v>Mar</v>
      </c>
      <c r="H2573" t="str">
        <f>_xlfn.XLOOKUP(tbl_OrderProduct[[#This Row],[ProductID]],tbl_Product[ProductID],tbl_Product[ProductName])</f>
        <v>Unmatched: Analyst's Edition</v>
      </c>
      <c r="I2573" t="str">
        <f>_xlfn.XLOOKUP(tbl_OrderProduct[[#This Row],[OrderID]],tbl_Order[OrderID],tbl_Order[CustomerID])</f>
        <v>CUST0090</v>
      </c>
    </row>
    <row r="2574" spans="1:9" x14ac:dyDescent="0.4">
      <c r="A2574" t="s">
        <v>1232</v>
      </c>
      <c r="B2574" t="s">
        <v>130</v>
      </c>
      <c r="C2574" t="str">
        <f>_xlfn.XLOOKUP(tbl_OrderProduct[[#This Row],[ProductID]],tbl_Product[ProductID],tbl_Product[Category])</f>
        <v>Strategy</v>
      </c>
      <c r="D2574">
        <v>1</v>
      </c>
      <c r="E2574" s="3">
        <f>_xlfn.XLOOKUP(tbl_OrderProduct[[#This Row],[ProductID]],tbl_Product[ProductID],tbl_Product[ListPrice])*tbl_OrderProduct[[#This Row],[Quantity]]</f>
        <v>15.5</v>
      </c>
      <c r="F2574">
        <f>_xlfn.XLOOKUP(tbl_OrderProduct[[#This Row],[OrderID]],tbl_Order[OrderID],tbl_Order[Order Year])</f>
        <v>2022</v>
      </c>
      <c r="G2574" t="str">
        <f>_xlfn.XLOOKUP(tbl_OrderProduct[[#This Row],[OrderID]],tbl_Order[OrderID],tbl_Order[Order Month Name])</f>
        <v>Mar</v>
      </c>
      <c r="H2574" t="str">
        <f>_xlfn.XLOOKUP(tbl_OrderProduct[[#This Row],[ProductID]],tbl_Product[ProductID],tbl_Product[ProductName])</f>
        <v>Brass: Budget</v>
      </c>
      <c r="I2574" t="str">
        <f>_xlfn.XLOOKUP(tbl_OrderProduct[[#This Row],[OrderID]],tbl_Order[OrderID],tbl_Order[CustomerID])</f>
        <v>CUST0090</v>
      </c>
    </row>
    <row r="2575" spans="1:9" x14ac:dyDescent="0.4">
      <c r="A2575" t="s">
        <v>1232</v>
      </c>
      <c r="B2575" t="s">
        <v>140</v>
      </c>
      <c r="C2575" t="str">
        <f>_xlfn.XLOOKUP(tbl_OrderProduct[[#This Row],[ProductID]],tbl_Product[ProductID],tbl_Product[Category])</f>
        <v>Strategy</v>
      </c>
      <c r="D2575">
        <v>1</v>
      </c>
      <c r="E2575" s="3">
        <f>_xlfn.XLOOKUP(tbl_OrderProduct[[#This Row],[ProductID]],tbl_Product[ProductID],tbl_Product[ListPrice])*tbl_OrderProduct[[#This Row],[Quantity]]</f>
        <v>63.49</v>
      </c>
      <c r="F2575">
        <f>_xlfn.XLOOKUP(tbl_OrderProduct[[#This Row],[OrderID]],tbl_Order[OrderID],tbl_Order[Order Year])</f>
        <v>2022</v>
      </c>
      <c r="G2575" t="str">
        <f>_xlfn.XLOOKUP(tbl_OrderProduct[[#This Row],[OrderID]],tbl_Order[OrderID],tbl_Order[Order Month Name])</f>
        <v>Mar</v>
      </c>
      <c r="H2575" t="str">
        <f>_xlfn.XLOOKUP(tbl_OrderProduct[[#This Row],[ProductID]],tbl_Product[ProductID],tbl_Product[ProductName])</f>
        <v>The Castles of Mad King Lambda</v>
      </c>
      <c r="I2575" t="str">
        <f>_xlfn.XLOOKUP(tbl_OrderProduct[[#This Row],[OrderID]],tbl_Order[OrderID],tbl_Order[CustomerID])</f>
        <v>CUST0090</v>
      </c>
    </row>
    <row r="2576" spans="1:9" x14ac:dyDescent="0.4">
      <c r="A2576" t="s">
        <v>1233</v>
      </c>
      <c r="B2576" t="s">
        <v>151</v>
      </c>
      <c r="C2576" t="str">
        <f>_xlfn.XLOOKUP(tbl_OrderProduct[[#This Row],[ProductID]],tbl_Product[ProductID],tbl_Product[Category])</f>
        <v>Adventure</v>
      </c>
      <c r="D2576">
        <v>1</v>
      </c>
      <c r="E2576" s="3">
        <f>_xlfn.XLOOKUP(tbl_OrderProduct[[#This Row],[ProductID]],tbl_Product[ProductID],tbl_Product[ListPrice])*tbl_OrderProduct[[#This Row],[Quantity]]</f>
        <v>60.95</v>
      </c>
      <c r="F2576">
        <f>_xlfn.XLOOKUP(tbl_OrderProduct[[#This Row],[OrderID]],tbl_Order[OrderID],tbl_Order[Order Year])</f>
        <v>2022</v>
      </c>
      <c r="G2576" t="str">
        <f>_xlfn.XLOOKUP(tbl_OrderProduct[[#This Row],[OrderID]],tbl_Order[OrderID],tbl_Order[Order Month Name])</f>
        <v>Mar</v>
      </c>
      <c r="H2576" t="str">
        <f>_xlfn.XLOOKUP(tbl_OrderProduct[[#This Row],[ProductID]],tbl_Product[ProductID],tbl_Product[ProductName])</f>
        <v>Unmatched: Analyst's Edition</v>
      </c>
      <c r="I2576" t="str">
        <f>_xlfn.XLOOKUP(tbl_OrderProduct[[#This Row],[OrderID]],tbl_Order[OrderID],tbl_Order[CustomerID])</f>
        <v>CUST1171</v>
      </c>
    </row>
    <row r="2577" spans="1:9" x14ac:dyDescent="0.4">
      <c r="A2577" t="s">
        <v>1233</v>
      </c>
      <c r="B2577" t="s">
        <v>161</v>
      </c>
      <c r="C2577" t="str">
        <f>_xlfn.XLOOKUP(tbl_OrderProduct[[#This Row],[ProductID]],tbl_Product[ProductID],tbl_Product[Category])</f>
        <v>Strategy</v>
      </c>
      <c r="D2577">
        <v>1</v>
      </c>
      <c r="E2577" s="3">
        <f>_xlfn.XLOOKUP(tbl_OrderProduct[[#This Row],[ProductID]],tbl_Product[ProductID],tbl_Product[ListPrice])*tbl_OrderProduct[[#This Row],[Quantity]]</f>
        <v>55.95</v>
      </c>
      <c r="F2577">
        <f>_xlfn.XLOOKUP(tbl_OrderProduct[[#This Row],[OrderID]],tbl_Order[OrderID],tbl_Order[Order Year])</f>
        <v>2022</v>
      </c>
      <c r="G2577" t="str">
        <f>_xlfn.XLOOKUP(tbl_OrderProduct[[#This Row],[OrderID]],tbl_Order[OrderID],tbl_Order[Order Month Name])</f>
        <v>Mar</v>
      </c>
      <c r="H2577" t="str">
        <f>_xlfn.XLOOKUP(tbl_OrderProduct[[#This Row],[ProductID]],tbl_Product[ProductID],tbl_Product[ProductName])</f>
        <v>The Quacks of Quarterburg</v>
      </c>
      <c r="I2577" t="str">
        <f>_xlfn.XLOOKUP(tbl_OrderProduct[[#This Row],[OrderID]],tbl_Order[OrderID],tbl_Order[CustomerID])</f>
        <v>CUST1171</v>
      </c>
    </row>
    <row r="2578" spans="1:9" x14ac:dyDescent="0.4">
      <c r="A2578" t="s">
        <v>1233</v>
      </c>
      <c r="B2578" t="s">
        <v>6</v>
      </c>
      <c r="C2578" t="str">
        <f>_xlfn.XLOOKUP(tbl_OrderProduct[[#This Row],[ProductID]],tbl_Product[ProductID],tbl_Product[Category])</f>
        <v>Adventure</v>
      </c>
      <c r="D2578">
        <v>1</v>
      </c>
      <c r="E2578" s="3">
        <f>_xlfn.XLOOKUP(tbl_OrderProduct[[#This Row],[ProductID]],tbl_Product[ProductID],tbl_Product[ListPrice])*tbl_OrderProduct[[#This Row],[Quantity]]</f>
        <v>17</v>
      </c>
      <c r="F2578">
        <f>_xlfn.XLOOKUP(tbl_OrderProduct[[#This Row],[OrderID]],tbl_Order[OrderID],tbl_Order[Order Year])</f>
        <v>2022</v>
      </c>
      <c r="G2578" t="str">
        <f>_xlfn.XLOOKUP(tbl_OrderProduct[[#This Row],[OrderID]],tbl_Order[OrderID],tbl_Order[Order Month Name])</f>
        <v>Mar</v>
      </c>
      <c r="H2578" t="str">
        <f>_xlfn.XLOOKUP(tbl_OrderProduct[[#This Row],[ProductID]],tbl_Product[ProductID],tbl_Product[ProductName])</f>
        <v>Pivot &amp; Paper</v>
      </c>
      <c r="I2578" t="str">
        <f>_xlfn.XLOOKUP(tbl_OrderProduct[[#This Row],[OrderID]],tbl_Order[OrderID],tbl_Order[CustomerID])</f>
        <v>CUST1171</v>
      </c>
    </row>
    <row r="2579" spans="1:9" x14ac:dyDescent="0.4">
      <c r="A2579" t="s">
        <v>1233</v>
      </c>
      <c r="B2579" t="s">
        <v>132</v>
      </c>
      <c r="C2579" t="str">
        <f>_xlfn.XLOOKUP(tbl_OrderProduct[[#This Row],[ProductID]],tbl_Product[ProductID],tbl_Product[Category])</f>
        <v>Strategy</v>
      </c>
      <c r="D2579">
        <v>1</v>
      </c>
      <c r="E2579" s="3">
        <f>_xlfn.XLOOKUP(tbl_OrderProduct[[#This Row],[ProductID]],tbl_Product[ProductID],tbl_Product[ListPrice])*tbl_OrderProduct[[#This Row],[Quantity]]</f>
        <v>16.5</v>
      </c>
      <c r="F2579">
        <f>_xlfn.XLOOKUP(tbl_OrderProduct[[#This Row],[OrderID]],tbl_Order[OrderID],tbl_Order[Order Year])</f>
        <v>2022</v>
      </c>
      <c r="G2579" t="str">
        <f>_xlfn.XLOOKUP(tbl_OrderProduct[[#This Row],[OrderID]],tbl_Order[OrderID],tbl_Order[Order Month Name])</f>
        <v>Mar</v>
      </c>
      <c r="H2579" t="str">
        <f>_xlfn.XLOOKUP(tbl_OrderProduct[[#This Row],[ProductID]],tbl_Product[ProductID],tbl_Product[ProductName])</f>
        <v>Pax Excel</v>
      </c>
      <c r="I2579" t="str">
        <f>_xlfn.XLOOKUP(tbl_OrderProduct[[#This Row],[OrderID]],tbl_Order[OrderID],tbl_Order[CustomerID])</f>
        <v>CUST1171</v>
      </c>
    </row>
    <row r="2580" spans="1:9" x14ac:dyDescent="0.4">
      <c r="A2580" t="s">
        <v>1233</v>
      </c>
      <c r="B2580" t="s">
        <v>135</v>
      </c>
      <c r="C2580" t="str">
        <f>_xlfn.XLOOKUP(tbl_OrderProduct[[#This Row],[ProductID]],tbl_Product[ProductID],tbl_Product[Category])</f>
        <v>Classic</v>
      </c>
      <c r="D2580">
        <v>1</v>
      </c>
      <c r="E2580" s="3">
        <f>_xlfn.XLOOKUP(tbl_OrderProduct[[#This Row],[ProductID]],tbl_Product[ProductID],tbl_Product[ListPrice])*tbl_OrderProduct[[#This Row],[Quantity]]</f>
        <v>16.989999999999998</v>
      </c>
      <c r="F2580">
        <f>_xlfn.XLOOKUP(tbl_OrderProduct[[#This Row],[OrderID]],tbl_Order[OrderID],tbl_Order[Order Year])</f>
        <v>2022</v>
      </c>
      <c r="G2580" t="str">
        <f>_xlfn.XLOOKUP(tbl_OrderProduct[[#This Row],[OrderID]],tbl_Order[OrderID],tbl_Order[Order Month Name])</f>
        <v>Mar</v>
      </c>
      <c r="H2580" t="str">
        <f>_xlfn.XLOOKUP(tbl_OrderProduct[[#This Row],[ProductID]],tbl_Product[ProductID],tbl_Product[ProductName])</f>
        <v>Monopoly: Pivot Table Edition</v>
      </c>
      <c r="I2580" t="str">
        <f>_xlfn.XLOOKUP(tbl_OrderProduct[[#This Row],[OrderID]],tbl_Order[OrderID],tbl_Order[CustomerID])</f>
        <v>CUST1171</v>
      </c>
    </row>
    <row r="2581" spans="1:9" x14ac:dyDescent="0.4">
      <c r="A2581" t="s">
        <v>1233</v>
      </c>
      <c r="B2581" t="s">
        <v>142</v>
      </c>
      <c r="C2581" t="str">
        <f>_xlfn.XLOOKUP(tbl_OrderProduct[[#This Row],[ProductID]],tbl_Product[ProductID],tbl_Product[Category])</f>
        <v>Classic</v>
      </c>
      <c r="D2581">
        <v>1</v>
      </c>
      <c r="E2581" s="3">
        <f>_xlfn.XLOOKUP(tbl_OrderProduct[[#This Row],[ProductID]],tbl_Product[ProductID],tbl_Product[ListPrice])*tbl_OrderProduct[[#This Row],[Quantity]]</f>
        <v>49.49</v>
      </c>
      <c r="F2581">
        <f>_xlfn.XLOOKUP(tbl_OrderProduct[[#This Row],[OrderID]],tbl_Order[OrderID],tbl_Order[Order Year])</f>
        <v>2022</v>
      </c>
      <c r="G2581" t="str">
        <f>_xlfn.XLOOKUP(tbl_OrderProduct[[#This Row],[OrderID]],tbl_Order[OrderID],tbl_Order[Order Month Name])</f>
        <v>Mar</v>
      </c>
      <c r="H2581" t="str">
        <f>_xlfn.XLOOKUP(tbl_OrderProduct[[#This Row],[ProductID]],tbl_Product[ProductID],tbl_Product[ProductName])</f>
        <v>Don't Wake the Stakeholders</v>
      </c>
      <c r="I2581" t="str">
        <f>_xlfn.XLOOKUP(tbl_OrderProduct[[#This Row],[OrderID]],tbl_Order[OrderID],tbl_Order[CustomerID])</f>
        <v>CUST1171</v>
      </c>
    </row>
    <row r="2582" spans="1:9" x14ac:dyDescent="0.4">
      <c r="A2582" t="s">
        <v>1234</v>
      </c>
      <c r="B2582" t="s">
        <v>132</v>
      </c>
      <c r="C2582" t="str">
        <f>_xlfn.XLOOKUP(tbl_OrderProduct[[#This Row],[ProductID]],tbl_Product[ProductID],tbl_Product[Category])</f>
        <v>Strategy</v>
      </c>
      <c r="D2582">
        <v>1</v>
      </c>
      <c r="E2582" s="3">
        <f>_xlfn.XLOOKUP(tbl_OrderProduct[[#This Row],[ProductID]],tbl_Product[ProductID],tbl_Product[ListPrice])*tbl_OrderProduct[[#This Row],[Quantity]]</f>
        <v>16.5</v>
      </c>
      <c r="F2582">
        <f>_xlfn.XLOOKUP(tbl_OrderProduct[[#This Row],[OrderID]],tbl_Order[OrderID],tbl_Order[Order Year])</f>
        <v>2022</v>
      </c>
      <c r="G2582" t="str">
        <f>_xlfn.XLOOKUP(tbl_OrderProduct[[#This Row],[OrderID]],tbl_Order[OrderID],tbl_Order[Order Month Name])</f>
        <v>Mar</v>
      </c>
      <c r="H2582" t="str">
        <f>_xlfn.XLOOKUP(tbl_OrderProduct[[#This Row],[ProductID]],tbl_Product[ProductID],tbl_Product[ProductName])</f>
        <v>Pax Excel</v>
      </c>
      <c r="I2582" t="str">
        <f>_xlfn.XLOOKUP(tbl_OrderProduct[[#This Row],[OrderID]],tbl_Order[OrderID],tbl_Order[CustomerID])</f>
        <v>CUST0474</v>
      </c>
    </row>
    <row r="2583" spans="1:9" x14ac:dyDescent="0.4">
      <c r="A2583" t="s">
        <v>1234</v>
      </c>
      <c r="B2583" t="s">
        <v>138</v>
      </c>
      <c r="C2583" t="str">
        <f>_xlfn.XLOOKUP(tbl_OrderProduct[[#This Row],[ProductID]],tbl_Product[ProductID],tbl_Product[Category])</f>
        <v>Classic</v>
      </c>
      <c r="D2583">
        <v>1</v>
      </c>
      <c r="E2583" s="3">
        <f>_xlfn.XLOOKUP(tbl_OrderProduct[[#This Row],[ProductID]],tbl_Product[ProductID],tbl_Product[ListPrice])*tbl_OrderProduct[[#This Row],[Quantity]]</f>
        <v>62</v>
      </c>
      <c r="F2583">
        <f>_xlfn.XLOOKUP(tbl_OrderProduct[[#This Row],[OrderID]],tbl_Order[OrderID],tbl_Order[Order Year])</f>
        <v>2022</v>
      </c>
      <c r="G2583" t="str">
        <f>_xlfn.XLOOKUP(tbl_OrderProduct[[#This Row],[OrderID]],tbl_Order[OrderID],tbl_Order[Order Month Name])</f>
        <v>Mar</v>
      </c>
      <c r="H2583" t="str">
        <f>_xlfn.XLOOKUP(tbl_OrderProduct[[#This Row],[ProductID]],tbl_Product[ProductID],tbl_Product[ProductName])</f>
        <v>YahtSheets</v>
      </c>
      <c r="I2583" t="str">
        <f>_xlfn.XLOOKUP(tbl_OrderProduct[[#This Row],[OrderID]],tbl_Order[OrderID],tbl_Order[CustomerID])</f>
        <v>CUST0474</v>
      </c>
    </row>
    <row r="2584" spans="1:9" x14ac:dyDescent="0.4">
      <c r="A2584" t="s">
        <v>1235</v>
      </c>
      <c r="B2584" t="s">
        <v>144</v>
      </c>
      <c r="C2584" t="str">
        <f>_xlfn.XLOOKUP(tbl_OrderProduct[[#This Row],[ProductID]],tbl_Product[ProductID],tbl_Product[Category])</f>
        <v>Strategy</v>
      </c>
      <c r="D2584">
        <v>1</v>
      </c>
      <c r="E2584" s="3">
        <f>_xlfn.XLOOKUP(tbl_OrderProduct[[#This Row],[ProductID]],tbl_Product[ProductID],tbl_Product[ListPrice])*tbl_OrderProduct[[#This Row],[Quantity]]</f>
        <v>64.95</v>
      </c>
      <c r="F2584">
        <f>_xlfn.XLOOKUP(tbl_OrderProduct[[#This Row],[OrderID]],tbl_Order[OrderID],tbl_Order[Order Year])</f>
        <v>2022</v>
      </c>
      <c r="G2584" t="str">
        <f>_xlfn.XLOOKUP(tbl_OrderProduct[[#This Row],[OrderID]],tbl_Order[OrderID],tbl_Order[Order Month Name])</f>
        <v>Mar</v>
      </c>
      <c r="H2584" t="str">
        <f>_xlfn.XLOOKUP(tbl_OrderProduct[[#This Row],[ProductID]],tbl_Product[ProductID],tbl_Product[ProductName])</f>
        <v>Between Two Spreadsheets</v>
      </c>
      <c r="I2584" t="str">
        <f>_xlfn.XLOOKUP(tbl_OrderProduct[[#This Row],[OrderID]],tbl_Order[OrderID],tbl_Order[CustomerID])</f>
        <v>CUST1103</v>
      </c>
    </row>
    <row r="2585" spans="1:9" x14ac:dyDescent="0.4">
      <c r="A2585" t="s">
        <v>1235</v>
      </c>
      <c r="B2585" t="s">
        <v>148</v>
      </c>
      <c r="C2585" t="str">
        <f>_xlfn.XLOOKUP(tbl_OrderProduct[[#This Row],[ProductID]],tbl_Product[ProductID],tbl_Product[Category])</f>
        <v>Strategy</v>
      </c>
      <c r="D2585">
        <v>2</v>
      </c>
      <c r="E2585" s="3">
        <f>_xlfn.XLOOKUP(tbl_OrderProduct[[#This Row],[ProductID]],tbl_Product[ProductID],tbl_Product[ListPrice])*tbl_OrderProduct[[#This Row],[Quantity]]</f>
        <v>40.98</v>
      </c>
      <c r="F2585">
        <f>_xlfn.XLOOKUP(tbl_OrderProduct[[#This Row],[OrderID]],tbl_Order[OrderID],tbl_Order[Order Year])</f>
        <v>2022</v>
      </c>
      <c r="G2585" t="str">
        <f>_xlfn.XLOOKUP(tbl_OrderProduct[[#This Row],[OrderID]],tbl_Order[OrderID],tbl_Order[Order Month Name])</f>
        <v>Mar</v>
      </c>
      <c r="H2585" t="str">
        <f>_xlfn.XLOOKUP(tbl_OrderProduct[[#This Row],[ProductID]],tbl_Product[ProductID],tbl_Product[ProductName])</f>
        <v>Cashflow Cascadia</v>
      </c>
      <c r="I2585" t="str">
        <f>_xlfn.XLOOKUP(tbl_OrderProduct[[#This Row],[OrderID]],tbl_Order[OrderID],tbl_Order[CustomerID])</f>
        <v>CUST1103</v>
      </c>
    </row>
    <row r="2586" spans="1:9" x14ac:dyDescent="0.4">
      <c r="A2586" t="s">
        <v>1235</v>
      </c>
      <c r="B2586" t="s">
        <v>129</v>
      </c>
      <c r="C2586" t="str">
        <f>_xlfn.XLOOKUP(tbl_OrderProduct[[#This Row],[ProductID]],tbl_Product[ProductID],tbl_Product[Category])</f>
        <v>Party</v>
      </c>
      <c r="D2586">
        <v>2</v>
      </c>
      <c r="E2586" s="3">
        <f>_xlfn.XLOOKUP(tbl_OrderProduct[[#This Row],[ProductID]],tbl_Product[ProductID],tbl_Product[ListPrice])*tbl_OrderProduct[[#This Row],[Quantity]]</f>
        <v>98.98</v>
      </c>
      <c r="F2586">
        <f>_xlfn.XLOOKUP(tbl_OrderProduct[[#This Row],[OrderID]],tbl_Order[OrderID],tbl_Order[Order Year])</f>
        <v>2022</v>
      </c>
      <c r="G2586" t="str">
        <f>_xlfn.XLOOKUP(tbl_OrderProduct[[#This Row],[OrderID]],tbl_Order[OrderID],tbl_Order[Order Month Name])</f>
        <v>Mar</v>
      </c>
      <c r="H2586" t="str">
        <f>_xlfn.XLOOKUP(tbl_OrderProduct[[#This Row],[ProductID]],tbl_Product[ProductID],tbl_Product[ProductName])</f>
        <v>Fieldnames</v>
      </c>
      <c r="I2586" t="str">
        <f>_xlfn.XLOOKUP(tbl_OrderProduct[[#This Row],[OrderID]],tbl_Order[OrderID],tbl_Order[CustomerID])</f>
        <v>CUST1103</v>
      </c>
    </row>
    <row r="2587" spans="1:9" x14ac:dyDescent="0.4">
      <c r="A2587" t="s">
        <v>1235</v>
      </c>
      <c r="B2587" t="s">
        <v>145</v>
      </c>
      <c r="C2587" t="str">
        <f>_xlfn.XLOOKUP(tbl_OrderProduct[[#This Row],[ProductID]],tbl_Product[ProductID],tbl_Product[Category])</f>
        <v>Adventure</v>
      </c>
      <c r="D2587">
        <v>3</v>
      </c>
      <c r="E2587" s="3">
        <f>_xlfn.XLOOKUP(tbl_OrderProduct[[#This Row],[ProductID]],tbl_Product[ProductID],tbl_Product[ListPrice])*tbl_OrderProduct[[#This Row],[Quantity]]</f>
        <v>121.5</v>
      </c>
      <c r="F2587">
        <f>_xlfn.XLOOKUP(tbl_OrderProduct[[#This Row],[OrderID]],tbl_Order[OrderID],tbl_Order[Order Year])</f>
        <v>2022</v>
      </c>
      <c r="G2587" t="str">
        <f>_xlfn.XLOOKUP(tbl_OrderProduct[[#This Row],[OrderID]],tbl_Order[OrderID],tbl_Order[Order Month Name])</f>
        <v>Mar</v>
      </c>
      <c r="H2587" t="str">
        <f>_xlfn.XLOOKUP(tbl_OrderProduct[[#This Row],[ProductID]],tbl_Product[ProductID],tbl_Product[ProductName])</f>
        <v>Audit Call of Cthulhu</v>
      </c>
      <c r="I2587" t="str">
        <f>_xlfn.XLOOKUP(tbl_OrderProduct[[#This Row],[OrderID]],tbl_Order[OrderID],tbl_Order[CustomerID])</f>
        <v>CUST1103</v>
      </c>
    </row>
    <row r="2588" spans="1:9" x14ac:dyDescent="0.4">
      <c r="A2588" t="s">
        <v>1236</v>
      </c>
      <c r="B2588" t="s">
        <v>143</v>
      </c>
      <c r="C2588" t="str">
        <f>_xlfn.XLOOKUP(tbl_OrderProduct[[#This Row],[ProductID]],tbl_Product[ProductID],tbl_Product[Category])</f>
        <v>Party</v>
      </c>
      <c r="D2588">
        <v>1</v>
      </c>
      <c r="E2588" s="3">
        <f>_xlfn.XLOOKUP(tbl_OrderProduct[[#This Row],[ProductID]],tbl_Product[ProductID],tbl_Product[ListPrice])*tbl_OrderProduct[[#This Row],[Quantity]]</f>
        <v>21.95</v>
      </c>
      <c r="F2588">
        <f>_xlfn.XLOOKUP(tbl_OrderProduct[[#This Row],[OrderID]],tbl_Order[OrderID],tbl_Order[Order Year])</f>
        <v>2022</v>
      </c>
      <c r="G2588" t="str">
        <f>_xlfn.XLOOKUP(tbl_OrderProduct[[#This Row],[OrderID]],tbl_Order[OrderID],tbl_Order[Order Month Name])</f>
        <v>Mar</v>
      </c>
      <c r="H2588" t="str">
        <f>_xlfn.XLOOKUP(tbl_OrderProduct[[#This Row],[ProductID]],tbl_Product[ProductID],tbl_Product[ProductName])</f>
        <v>Sheets of Nottingham</v>
      </c>
      <c r="I2588" t="str">
        <f>_xlfn.XLOOKUP(tbl_OrderProduct[[#This Row],[OrderID]],tbl_Order[OrderID],tbl_Order[CustomerID])</f>
        <v>CUST0095</v>
      </c>
    </row>
    <row r="2589" spans="1:9" x14ac:dyDescent="0.4">
      <c r="A2589" t="s">
        <v>1236</v>
      </c>
      <c r="B2589" t="s">
        <v>142</v>
      </c>
      <c r="C2589" t="str">
        <f>_xlfn.XLOOKUP(tbl_OrderProduct[[#This Row],[ProductID]],tbl_Product[ProductID],tbl_Product[Category])</f>
        <v>Classic</v>
      </c>
      <c r="D2589">
        <v>1</v>
      </c>
      <c r="E2589" s="3">
        <f>_xlfn.XLOOKUP(tbl_OrderProduct[[#This Row],[ProductID]],tbl_Product[ProductID],tbl_Product[ListPrice])*tbl_OrderProduct[[#This Row],[Quantity]]</f>
        <v>49.49</v>
      </c>
      <c r="F2589">
        <f>_xlfn.XLOOKUP(tbl_OrderProduct[[#This Row],[OrderID]],tbl_Order[OrderID],tbl_Order[Order Year])</f>
        <v>2022</v>
      </c>
      <c r="G2589" t="str">
        <f>_xlfn.XLOOKUP(tbl_OrderProduct[[#This Row],[OrderID]],tbl_Order[OrderID],tbl_Order[Order Month Name])</f>
        <v>Mar</v>
      </c>
      <c r="H2589" t="str">
        <f>_xlfn.XLOOKUP(tbl_OrderProduct[[#This Row],[ProductID]],tbl_Product[ProductID],tbl_Product[ProductName])</f>
        <v>Don't Wake the Stakeholders</v>
      </c>
      <c r="I2589" t="str">
        <f>_xlfn.XLOOKUP(tbl_OrderProduct[[#This Row],[OrderID]],tbl_Order[OrderID],tbl_Order[CustomerID])</f>
        <v>CUST0095</v>
      </c>
    </row>
    <row r="2590" spans="1:9" x14ac:dyDescent="0.4">
      <c r="A2590" t="s">
        <v>1236</v>
      </c>
      <c r="B2590" t="s">
        <v>144</v>
      </c>
      <c r="C2590" t="str">
        <f>_xlfn.XLOOKUP(tbl_OrderProduct[[#This Row],[ProductID]],tbl_Product[ProductID],tbl_Product[Category])</f>
        <v>Strategy</v>
      </c>
      <c r="D2590">
        <v>1</v>
      </c>
      <c r="E2590" s="3">
        <f>_xlfn.XLOOKUP(tbl_OrderProduct[[#This Row],[ProductID]],tbl_Product[ProductID],tbl_Product[ListPrice])*tbl_OrderProduct[[#This Row],[Quantity]]</f>
        <v>64.95</v>
      </c>
      <c r="F2590">
        <f>_xlfn.XLOOKUP(tbl_OrderProduct[[#This Row],[OrderID]],tbl_Order[OrderID],tbl_Order[Order Year])</f>
        <v>2022</v>
      </c>
      <c r="G2590" t="str">
        <f>_xlfn.XLOOKUP(tbl_OrderProduct[[#This Row],[OrderID]],tbl_Order[OrderID],tbl_Order[Order Month Name])</f>
        <v>Mar</v>
      </c>
      <c r="H2590" t="str">
        <f>_xlfn.XLOOKUP(tbl_OrderProduct[[#This Row],[ProductID]],tbl_Product[ProductID],tbl_Product[ProductName])</f>
        <v>Between Two Spreadsheets</v>
      </c>
      <c r="I2590" t="str">
        <f>_xlfn.XLOOKUP(tbl_OrderProduct[[#This Row],[OrderID]],tbl_Order[OrderID],tbl_Order[CustomerID])</f>
        <v>CUST0095</v>
      </c>
    </row>
    <row r="2591" spans="1:9" x14ac:dyDescent="0.4">
      <c r="A2591" t="s">
        <v>1236</v>
      </c>
      <c r="B2591" t="s">
        <v>130</v>
      </c>
      <c r="C2591" t="str">
        <f>_xlfn.XLOOKUP(tbl_OrderProduct[[#This Row],[ProductID]],tbl_Product[ProductID],tbl_Product[Category])</f>
        <v>Strategy</v>
      </c>
      <c r="D2591">
        <v>1</v>
      </c>
      <c r="E2591" s="3">
        <f>_xlfn.XLOOKUP(tbl_OrderProduct[[#This Row],[ProductID]],tbl_Product[ProductID],tbl_Product[ListPrice])*tbl_OrderProduct[[#This Row],[Quantity]]</f>
        <v>15.5</v>
      </c>
      <c r="F2591">
        <f>_xlfn.XLOOKUP(tbl_OrderProduct[[#This Row],[OrderID]],tbl_Order[OrderID],tbl_Order[Order Year])</f>
        <v>2022</v>
      </c>
      <c r="G2591" t="str">
        <f>_xlfn.XLOOKUP(tbl_OrderProduct[[#This Row],[OrderID]],tbl_Order[OrderID],tbl_Order[Order Month Name])</f>
        <v>Mar</v>
      </c>
      <c r="H2591" t="str">
        <f>_xlfn.XLOOKUP(tbl_OrderProduct[[#This Row],[ProductID]],tbl_Product[ProductID],tbl_Product[ProductName])</f>
        <v>Brass: Budget</v>
      </c>
      <c r="I2591" t="str">
        <f>_xlfn.XLOOKUP(tbl_OrderProduct[[#This Row],[OrderID]],tbl_Order[OrderID],tbl_Order[CustomerID])</f>
        <v>CUST0095</v>
      </c>
    </row>
    <row r="2592" spans="1:9" x14ac:dyDescent="0.4">
      <c r="A2592" t="s">
        <v>1236</v>
      </c>
      <c r="B2592" t="s">
        <v>155</v>
      </c>
      <c r="C2592" t="str">
        <f>_xlfn.XLOOKUP(tbl_OrderProduct[[#This Row],[ProductID]],tbl_Product[ProductID],tbl_Product[Category])</f>
        <v>Strategy</v>
      </c>
      <c r="D2592">
        <v>2</v>
      </c>
      <c r="E2592" s="3">
        <f>_xlfn.XLOOKUP(tbl_OrderProduct[[#This Row],[ProductID]],tbl_Product[ProductID],tbl_Product[ListPrice])*tbl_OrderProduct[[#This Row],[Quantity]]</f>
        <v>54</v>
      </c>
      <c r="F2592">
        <f>_xlfn.XLOOKUP(tbl_OrderProduct[[#This Row],[OrderID]],tbl_Order[OrderID],tbl_Order[Order Year])</f>
        <v>2022</v>
      </c>
      <c r="G2592" t="str">
        <f>_xlfn.XLOOKUP(tbl_OrderProduct[[#This Row],[OrderID]],tbl_Order[OrderID],tbl_Order[Order Month Name])</f>
        <v>Mar</v>
      </c>
      <c r="H2592" t="str">
        <f>_xlfn.XLOOKUP(tbl_OrderProduct[[#This Row],[ProductID]],tbl_Product[ProductID],tbl_Product[ProductName])</f>
        <v>Depreciation Trail</v>
      </c>
      <c r="I2592" t="str">
        <f>_xlfn.XLOOKUP(tbl_OrderProduct[[#This Row],[OrderID]],tbl_Order[OrderID],tbl_Order[CustomerID])</f>
        <v>CUST0095</v>
      </c>
    </row>
    <row r="2593" spans="1:9" x14ac:dyDescent="0.4">
      <c r="A2593" t="s">
        <v>1237</v>
      </c>
      <c r="B2593" t="s">
        <v>144</v>
      </c>
      <c r="C2593" t="str">
        <f>_xlfn.XLOOKUP(tbl_OrderProduct[[#This Row],[ProductID]],tbl_Product[ProductID],tbl_Product[Category])</f>
        <v>Strategy</v>
      </c>
      <c r="D2593">
        <v>1</v>
      </c>
      <c r="E2593" s="3">
        <f>_xlfn.XLOOKUP(tbl_OrderProduct[[#This Row],[ProductID]],tbl_Product[ProductID],tbl_Product[ListPrice])*tbl_OrderProduct[[#This Row],[Quantity]]</f>
        <v>64.95</v>
      </c>
      <c r="F2593">
        <f>_xlfn.XLOOKUP(tbl_OrderProduct[[#This Row],[OrderID]],tbl_Order[OrderID],tbl_Order[Order Year])</f>
        <v>2022</v>
      </c>
      <c r="G2593" t="str">
        <f>_xlfn.XLOOKUP(tbl_OrderProduct[[#This Row],[OrderID]],tbl_Order[OrderID],tbl_Order[Order Month Name])</f>
        <v>Mar</v>
      </c>
      <c r="H2593" t="str">
        <f>_xlfn.XLOOKUP(tbl_OrderProduct[[#This Row],[ProductID]],tbl_Product[ProductID],tbl_Product[ProductName])</f>
        <v>Between Two Spreadsheets</v>
      </c>
      <c r="I2593" t="str">
        <f>_xlfn.XLOOKUP(tbl_OrderProduct[[#This Row],[OrderID]],tbl_Order[OrderID],tbl_Order[CustomerID])</f>
        <v>CUST1140</v>
      </c>
    </row>
    <row r="2594" spans="1:9" x14ac:dyDescent="0.4">
      <c r="A2594" t="s">
        <v>1238</v>
      </c>
      <c r="B2594" t="s">
        <v>4</v>
      </c>
      <c r="C2594" t="str">
        <f>_xlfn.XLOOKUP(tbl_OrderProduct[[#This Row],[ProductID]],tbl_Product[ProductID],tbl_Product[Category])</f>
        <v>Strategy</v>
      </c>
      <c r="D2594">
        <v>1</v>
      </c>
      <c r="E2594" s="3">
        <f>_xlfn.XLOOKUP(tbl_OrderProduct[[#This Row],[ProductID]],tbl_Product[ProductID],tbl_Product[ListPrice])*tbl_OrderProduct[[#This Row],[Quantity]]</f>
        <v>34.99</v>
      </c>
      <c r="F2594">
        <f>_xlfn.XLOOKUP(tbl_OrderProduct[[#This Row],[OrderID]],tbl_Order[OrderID],tbl_Order[Order Year])</f>
        <v>2022</v>
      </c>
      <c r="G2594" t="str">
        <f>_xlfn.XLOOKUP(tbl_OrderProduct[[#This Row],[OrderID]],tbl_Order[OrderID],tbl_Order[Order Month Name])</f>
        <v>Mar</v>
      </c>
      <c r="H2594" t="str">
        <f>_xlfn.XLOOKUP(tbl_OrderProduct[[#This Row],[ProductID]],tbl_Product[ProductID],tbl_Product[ProductName])</f>
        <v>Root Cause Analysis</v>
      </c>
      <c r="I2594" t="str">
        <f>_xlfn.XLOOKUP(tbl_OrderProduct[[#This Row],[OrderID]],tbl_Order[OrderID],tbl_Order[CustomerID])</f>
        <v>CUST0506</v>
      </c>
    </row>
    <row r="2595" spans="1:9" x14ac:dyDescent="0.4">
      <c r="A2595" t="s">
        <v>1238</v>
      </c>
      <c r="B2595" t="s">
        <v>8</v>
      </c>
      <c r="C2595" t="str">
        <f>_xlfn.XLOOKUP(tbl_OrderProduct[[#This Row],[ProductID]],tbl_Product[ProductID],tbl_Product[Category])</f>
        <v>Adventure</v>
      </c>
      <c r="D2595">
        <v>1</v>
      </c>
      <c r="E2595" s="3">
        <f>_xlfn.XLOOKUP(tbl_OrderProduct[[#This Row],[ProductID]],tbl_Product[ProductID],tbl_Product[ListPrice])*tbl_OrderProduct[[#This Row],[Quantity]]</f>
        <v>54.5</v>
      </c>
      <c r="F2595">
        <f>_xlfn.XLOOKUP(tbl_OrderProduct[[#This Row],[OrderID]],tbl_Order[OrderID],tbl_Order[Order Year])</f>
        <v>2022</v>
      </c>
      <c r="G2595" t="str">
        <f>_xlfn.XLOOKUP(tbl_OrderProduct[[#This Row],[OrderID]],tbl_Order[OrderID],tbl_Order[Order Month Name])</f>
        <v>Mar</v>
      </c>
      <c r="H2595" t="str">
        <f>_xlfn.XLOOKUP(tbl_OrderProduct[[#This Row],[ProductID]],tbl_Product[ProductID],tbl_Product[ProductName])</f>
        <v>Spreadsheets &amp; Sidequests</v>
      </c>
      <c r="I2595" t="str">
        <f>_xlfn.XLOOKUP(tbl_OrderProduct[[#This Row],[OrderID]],tbl_Order[OrderID],tbl_Order[CustomerID])</f>
        <v>CUST0506</v>
      </c>
    </row>
    <row r="2596" spans="1:9" x14ac:dyDescent="0.4">
      <c r="A2596" t="s">
        <v>1238</v>
      </c>
      <c r="B2596" t="s">
        <v>10</v>
      </c>
      <c r="C2596" t="str">
        <f>_xlfn.XLOOKUP(tbl_OrderProduct[[#This Row],[ProductID]],tbl_Product[ProductID],tbl_Product[Category])</f>
        <v>Party</v>
      </c>
      <c r="D2596">
        <v>1</v>
      </c>
      <c r="E2596" s="3">
        <f>_xlfn.XLOOKUP(tbl_OrderProduct[[#This Row],[ProductID]],tbl_Product[ProductID],tbl_Product[ListPrice])*tbl_OrderProduct[[#This Row],[Quantity]]</f>
        <v>49</v>
      </c>
      <c r="F2596">
        <f>_xlfn.XLOOKUP(tbl_OrderProduct[[#This Row],[OrderID]],tbl_Order[OrderID],tbl_Order[Order Year])</f>
        <v>2022</v>
      </c>
      <c r="G2596" t="str">
        <f>_xlfn.XLOOKUP(tbl_OrderProduct[[#This Row],[OrderID]],tbl_Order[OrderID],tbl_Order[Order Month Name])</f>
        <v>Mar</v>
      </c>
      <c r="H2596" t="str">
        <f>_xlfn.XLOOKUP(tbl_OrderProduct[[#This Row],[ProductID]],tbl_Product[ProductID],tbl_Product[ProductName])</f>
        <v>Pivot or Perish</v>
      </c>
      <c r="I2596" t="str">
        <f>_xlfn.XLOOKUP(tbl_OrderProduct[[#This Row],[OrderID]],tbl_Order[OrderID],tbl_Order[CustomerID])</f>
        <v>CUST0506</v>
      </c>
    </row>
    <row r="2597" spans="1:9" x14ac:dyDescent="0.4">
      <c r="A2597" t="s">
        <v>1238</v>
      </c>
      <c r="B2597" t="s">
        <v>162</v>
      </c>
      <c r="C2597" t="str">
        <f>_xlfn.XLOOKUP(tbl_OrderProduct[[#This Row],[ProductID]],tbl_Product[ProductID],tbl_Product[Category])</f>
        <v>Strategy</v>
      </c>
      <c r="D2597">
        <v>1</v>
      </c>
      <c r="E2597" s="3">
        <f>_xlfn.XLOOKUP(tbl_OrderProduct[[#This Row],[ProductID]],tbl_Product[ProductID],tbl_Product[ListPrice])*tbl_OrderProduct[[#This Row],[Quantity]]</f>
        <v>17.5</v>
      </c>
      <c r="F2597">
        <f>_xlfn.XLOOKUP(tbl_OrderProduct[[#This Row],[OrderID]],tbl_Order[OrderID],tbl_Order[Order Year])</f>
        <v>2022</v>
      </c>
      <c r="G2597" t="str">
        <f>_xlfn.XLOOKUP(tbl_OrderProduct[[#This Row],[OrderID]],tbl_Order[OrderID],tbl_Order[Order Month Name])</f>
        <v>Mar</v>
      </c>
      <c r="H2597" t="str">
        <f>_xlfn.XLOOKUP(tbl_OrderProduct[[#This Row],[ProductID]],tbl_Product[ProductID],tbl_Product[ProductName])</f>
        <v>Spreadsheet Legacy</v>
      </c>
      <c r="I2597" t="str">
        <f>_xlfn.XLOOKUP(tbl_OrderProduct[[#This Row],[OrderID]],tbl_Order[OrderID],tbl_Order[CustomerID])</f>
        <v>CUST0506</v>
      </c>
    </row>
    <row r="2598" spans="1:9" x14ac:dyDescent="0.4">
      <c r="A2598" t="s">
        <v>1239</v>
      </c>
      <c r="B2598" t="s">
        <v>138</v>
      </c>
      <c r="C2598" t="str">
        <f>_xlfn.XLOOKUP(tbl_OrderProduct[[#This Row],[ProductID]],tbl_Product[ProductID],tbl_Product[Category])</f>
        <v>Classic</v>
      </c>
      <c r="D2598">
        <v>1</v>
      </c>
      <c r="E2598" s="3">
        <f>_xlfn.XLOOKUP(tbl_OrderProduct[[#This Row],[ProductID]],tbl_Product[ProductID],tbl_Product[ListPrice])*tbl_OrderProduct[[#This Row],[Quantity]]</f>
        <v>62</v>
      </c>
      <c r="F2598">
        <f>_xlfn.XLOOKUP(tbl_OrderProduct[[#This Row],[OrderID]],tbl_Order[OrderID],tbl_Order[Order Year])</f>
        <v>2022</v>
      </c>
      <c r="G2598" t="str">
        <f>_xlfn.XLOOKUP(tbl_OrderProduct[[#This Row],[OrderID]],tbl_Order[OrderID],tbl_Order[Order Month Name])</f>
        <v>Apr</v>
      </c>
      <c r="H2598" t="str">
        <f>_xlfn.XLOOKUP(tbl_OrderProduct[[#This Row],[ProductID]],tbl_Product[ProductID],tbl_Product[ProductName])</f>
        <v>YahtSheets</v>
      </c>
      <c r="I2598" t="str">
        <f>_xlfn.XLOOKUP(tbl_OrderProduct[[#This Row],[OrderID]],tbl_Order[OrderID],tbl_Order[CustomerID])</f>
        <v>CUST0697</v>
      </c>
    </row>
    <row r="2599" spans="1:9" x14ac:dyDescent="0.4">
      <c r="A2599" t="s">
        <v>1240</v>
      </c>
      <c r="B2599" t="s">
        <v>164</v>
      </c>
      <c r="C2599" t="str">
        <f>_xlfn.XLOOKUP(tbl_OrderProduct[[#This Row],[ProductID]],tbl_Product[ProductID],tbl_Product[Category])</f>
        <v>Strategy</v>
      </c>
      <c r="D2599">
        <v>1</v>
      </c>
      <c r="E2599" s="3">
        <f>_xlfn.XLOOKUP(tbl_OrderProduct[[#This Row],[ProductID]],tbl_Product[ProductID],tbl_Product[ListPrice])*tbl_OrderProduct[[#This Row],[Quantity]]</f>
        <v>29</v>
      </c>
      <c r="F2599">
        <f>_xlfn.XLOOKUP(tbl_OrderProduct[[#This Row],[OrderID]],tbl_Order[OrderID],tbl_Order[Order Year])</f>
        <v>2022</v>
      </c>
      <c r="G2599" t="str">
        <f>_xlfn.XLOOKUP(tbl_OrderProduct[[#This Row],[OrderID]],tbl_Order[OrderID],tbl_Order[Order Month Name])</f>
        <v>Apr</v>
      </c>
      <c r="H2599" t="str">
        <f>_xlfn.XLOOKUP(tbl_OrderProduct[[#This Row],[ProductID]],tbl_Product[ProductID],tbl_Product[ProductName])</f>
        <v>Great Western Lookup</v>
      </c>
      <c r="I2599" t="str">
        <f>_xlfn.XLOOKUP(tbl_OrderProduct[[#This Row],[OrderID]],tbl_Order[OrderID],tbl_Order[CustomerID])</f>
        <v>CUST0642</v>
      </c>
    </row>
    <row r="2600" spans="1:9" x14ac:dyDescent="0.4">
      <c r="A2600" t="s">
        <v>1240</v>
      </c>
      <c r="B2600" t="s">
        <v>3</v>
      </c>
      <c r="C2600" t="str">
        <f>_xlfn.XLOOKUP(tbl_OrderProduct[[#This Row],[ProductID]],tbl_Product[ProductID],tbl_Product[Category])</f>
        <v>Co-op</v>
      </c>
      <c r="D2600">
        <v>2</v>
      </c>
      <c r="E2600" s="3">
        <f>_xlfn.XLOOKUP(tbl_OrderProduct[[#This Row],[ProductID]],tbl_Product[ProductID],tbl_Product[ListPrice])*tbl_OrderProduct[[#This Row],[Quantity]]</f>
        <v>69.900000000000006</v>
      </c>
      <c r="F2600">
        <f>_xlfn.XLOOKUP(tbl_OrderProduct[[#This Row],[OrderID]],tbl_Order[OrderID],tbl_Order[Order Year])</f>
        <v>2022</v>
      </c>
      <c r="G2600" t="str">
        <f>_xlfn.XLOOKUP(tbl_OrderProduct[[#This Row],[OrderID]],tbl_Order[OrderID],tbl_Order[Order Month Name])</f>
        <v>Apr</v>
      </c>
      <c r="H2600" t="str">
        <f>_xlfn.XLOOKUP(tbl_OrderProduct[[#This Row],[ProductID]],tbl_Product[ProductID],tbl_Product[ProductName])</f>
        <v>Pivot Panic!</v>
      </c>
      <c r="I2600" t="str">
        <f>_xlfn.XLOOKUP(tbl_OrderProduct[[#This Row],[OrderID]],tbl_Order[OrderID],tbl_Order[CustomerID])</f>
        <v>CUST0642</v>
      </c>
    </row>
    <row r="2601" spans="1:9" x14ac:dyDescent="0.4">
      <c r="A2601" t="s">
        <v>1240</v>
      </c>
      <c r="B2601" t="s">
        <v>163</v>
      </c>
      <c r="C2601" t="str">
        <f>_xlfn.XLOOKUP(tbl_OrderProduct[[#This Row],[ProductID]],tbl_Product[ProductID],tbl_Product[Category])</f>
        <v>Party</v>
      </c>
      <c r="D2601">
        <v>2</v>
      </c>
      <c r="E2601" s="3">
        <f>_xlfn.XLOOKUP(tbl_OrderProduct[[#This Row],[ProductID]],tbl_Product[ProductID],tbl_Product[ListPrice])*tbl_OrderProduct[[#This Row],[Quantity]]</f>
        <v>76</v>
      </c>
      <c r="F2601">
        <f>_xlfn.XLOOKUP(tbl_OrderProduct[[#This Row],[OrderID]],tbl_Order[OrderID],tbl_Order[Order Year])</f>
        <v>2022</v>
      </c>
      <c r="G2601" t="str">
        <f>_xlfn.XLOOKUP(tbl_OrderProduct[[#This Row],[OrderID]],tbl_Order[OrderID],tbl_Order[Order Month Name])</f>
        <v>Apr</v>
      </c>
      <c r="H2601" t="str">
        <f>_xlfn.XLOOKUP(tbl_OrderProduct[[#This Row],[ProductID]],tbl_Product[ProductID],tbl_Product[ProductName])</f>
        <v>Charts Against Humanity</v>
      </c>
      <c r="I2601" t="str">
        <f>_xlfn.XLOOKUP(tbl_OrderProduct[[#This Row],[OrderID]],tbl_Order[OrderID],tbl_Order[CustomerID])</f>
        <v>CUST0642</v>
      </c>
    </row>
    <row r="2602" spans="1:9" x14ac:dyDescent="0.4">
      <c r="A2602" t="s">
        <v>1240</v>
      </c>
      <c r="B2602" t="s">
        <v>141</v>
      </c>
      <c r="C2602" t="str">
        <f>_xlfn.XLOOKUP(tbl_OrderProduct[[#This Row],[ProductID]],tbl_Product[ProductID],tbl_Product[Category])</f>
        <v>Strategy</v>
      </c>
      <c r="D2602">
        <v>1</v>
      </c>
      <c r="E2602" s="3">
        <f>_xlfn.XLOOKUP(tbl_OrderProduct[[#This Row],[ProductID]],tbl_Product[ProductID],tbl_Product[ListPrice])*tbl_OrderProduct[[#This Row],[Quantity]]</f>
        <v>24</v>
      </c>
      <c r="F2602">
        <f>_xlfn.XLOOKUP(tbl_OrderProduct[[#This Row],[OrderID]],tbl_Order[OrderID],tbl_Order[Order Year])</f>
        <v>2022</v>
      </c>
      <c r="G2602" t="str">
        <f>_xlfn.XLOOKUP(tbl_OrderProduct[[#This Row],[OrderID]],tbl_Order[OrderID],tbl_Order[Order Month Name])</f>
        <v>Apr</v>
      </c>
      <c r="H2602" t="str">
        <f>_xlfn.XLOOKUP(tbl_OrderProduct[[#This Row],[ProductID]],tbl_Product[ProductID],tbl_Product[ProductName])</f>
        <v>Wingspanalytics</v>
      </c>
      <c r="I2602" t="str">
        <f>_xlfn.XLOOKUP(tbl_OrderProduct[[#This Row],[OrderID]],tbl_Order[OrderID],tbl_Order[CustomerID])</f>
        <v>CUST0642</v>
      </c>
    </row>
    <row r="2603" spans="1:9" x14ac:dyDescent="0.4">
      <c r="A2603" t="s">
        <v>1241</v>
      </c>
      <c r="B2603" t="s">
        <v>138</v>
      </c>
      <c r="C2603" t="str">
        <f>_xlfn.XLOOKUP(tbl_OrderProduct[[#This Row],[ProductID]],tbl_Product[ProductID],tbl_Product[Category])</f>
        <v>Classic</v>
      </c>
      <c r="D2603">
        <v>1</v>
      </c>
      <c r="E2603" s="3">
        <f>_xlfn.XLOOKUP(tbl_OrderProduct[[#This Row],[ProductID]],tbl_Product[ProductID],tbl_Product[ListPrice])*tbl_OrderProduct[[#This Row],[Quantity]]</f>
        <v>62</v>
      </c>
      <c r="F2603">
        <f>_xlfn.XLOOKUP(tbl_OrderProduct[[#This Row],[OrderID]],tbl_Order[OrderID],tbl_Order[Order Year])</f>
        <v>2022</v>
      </c>
      <c r="G2603" t="str">
        <f>_xlfn.XLOOKUP(tbl_OrderProduct[[#This Row],[OrderID]],tbl_Order[OrderID],tbl_Order[Order Month Name])</f>
        <v>Apr</v>
      </c>
      <c r="H2603" t="str">
        <f>_xlfn.XLOOKUP(tbl_OrderProduct[[#This Row],[ProductID]],tbl_Product[ProductID],tbl_Product[ProductName])</f>
        <v>YahtSheets</v>
      </c>
      <c r="I2603" t="str">
        <f>_xlfn.XLOOKUP(tbl_OrderProduct[[#This Row],[OrderID]],tbl_Order[OrderID],tbl_Order[CustomerID])</f>
        <v>CUST1171</v>
      </c>
    </row>
    <row r="2604" spans="1:9" x14ac:dyDescent="0.4">
      <c r="A2604" t="s">
        <v>1242</v>
      </c>
      <c r="B2604" t="s">
        <v>161</v>
      </c>
      <c r="C2604" t="str">
        <f>_xlfn.XLOOKUP(tbl_OrderProduct[[#This Row],[ProductID]],tbl_Product[ProductID],tbl_Product[Category])</f>
        <v>Strategy</v>
      </c>
      <c r="D2604">
        <v>3</v>
      </c>
      <c r="E2604" s="3">
        <f>_xlfn.XLOOKUP(tbl_OrderProduct[[#This Row],[ProductID]],tbl_Product[ProductID],tbl_Product[ListPrice])*tbl_OrderProduct[[#This Row],[Quantity]]</f>
        <v>167.85000000000002</v>
      </c>
      <c r="F2604">
        <f>_xlfn.XLOOKUP(tbl_OrderProduct[[#This Row],[OrderID]],tbl_Order[OrderID],tbl_Order[Order Year])</f>
        <v>2022</v>
      </c>
      <c r="G2604" t="str">
        <f>_xlfn.XLOOKUP(tbl_OrderProduct[[#This Row],[OrderID]],tbl_Order[OrderID],tbl_Order[Order Month Name])</f>
        <v>Apr</v>
      </c>
      <c r="H2604" t="str">
        <f>_xlfn.XLOOKUP(tbl_OrderProduct[[#This Row],[ProductID]],tbl_Product[ProductID],tbl_Product[ProductName])</f>
        <v>The Quacks of Quarterburg</v>
      </c>
      <c r="I2604" t="str">
        <f>_xlfn.XLOOKUP(tbl_OrderProduct[[#This Row],[OrderID]],tbl_Order[OrderID],tbl_Order[CustomerID])</f>
        <v>CUST1205</v>
      </c>
    </row>
    <row r="2605" spans="1:9" x14ac:dyDescent="0.4">
      <c r="A2605" t="s">
        <v>1243</v>
      </c>
      <c r="B2605" t="s">
        <v>142</v>
      </c>
      <c r="C2605" t="str">
        <f>_xlfn.XLOOKUP(tbl_OrderProduct[[#This Row],[ProductID]],tbl_Product[ProductID],tbl_Product[Category])</f>
        <v>Classic</v>
      </c>
      <c r="D2605">
        <v>1</v>
      </c>
      <c r="E2605" s="3">
        <f>_xlfn.XLOOKUP(tbl_OrderProduct[[#This Row],[ProductID]],tbl_Product[ProductID],tbl_Product[ListPrice])*tbl_OrderProduct[[#This Row],[Quantity]]</f>
        <v>49.49</v>
      </c>
      <c r="F2605">
        <f>_xlfn.XLOOKUP(tbl_OrderProduct[[#This Row],[OrderID]],tbl_Order[OrderID],tbl_Order[Order Year])</f>
        <v>2022</v>
      </c>
      <c r="G2605" t="str">
        <f>_xlfn.XLOOKUP(tbl_OrderProduct[[#This Row],[OrderID]],tbl_Order[OrderID],tbl_Order[Order Month Name])</f>
        <v>Apr</v>
      </c>
      <c r="H2605" t="str">
        <f>_xlfn.XLOOKUP(tbl_OrderProduct[[#This Row],[ProductID]],tbl_Product[ProductID],tbl_Product[ProductName])</f>
        <v>Don't Wake the Stakeholders</v>
      </c>
      <c r="I2605" t="str">
        <f>_xlfn.XLOOKUP(tbl_OrderProduct[[#This Row],[OrderID]],tbl_Order[OrderID],tbl_Order[CustomerID])</f>
        <v>CUST1292</v>
      </c>
    </row>
    <row r="2606" spans="1:9" x14ac:dyDescent="0.4">
      <c r="A2606" t="s">
        <v>1243</v>
      </c>
      <c r="B2606" t="s">
        <v>11</v>
      </c>
      <c r="C2606" t="str">
        <f>_xlfn.XLOOKUP(tbl_OrderProduct[[#This Row],[ProductID]],tbl_Product[ProductID],tbl_Product[Category])</f>
        <v>Adventure</v>
      </c>
      <c r="D2606">
        <v>1</v>
      </c>
      <c r="E2606" s="3">
        <f>_xlfn.XLOOKUP(tbl_OrderProduct[[#This Row],[ProductID]],tbl_Product[ProductID],tbl_Product[ListPrice])*tbl_OrderProduct[[#This Row],[Quantity]]</f>
        <v>19.95</v>
      </c>
      <c r="F2606">
        <f>_xlfn.XLOOKUP(tbl_OrderProduct[[#This Row],[OrderID]],tbl_Order[OrderID],tbl_Order[Order Year])</f>
        <v>2022</v>
      </c>
      <c r="G2606" t="str">
        <f>_xlfn.XLOOKUP(tbl_OrderProduct[[#This Row],[OrderID]],tbl_Order[OrderID],tbl_Order[Order Month Name])</f>
        <v>Apr</v>
      </c>
      <c r="H2606" t="str">
        <f>_xlfn.XLOOKUP(tbl_OrderProduct[[#This Row],[ProductID]],tbl_Product[ProductID],tbl_Product[ProductName])</f>
        <v>Dungeons &amp; Datasets</v>
      </c>
      <c r="I2606" t="str">
        <f>_xlfn.XLOOKUP(tbl_OrderProduct[[#This Row],[OrderID]],tbl_Order[OrderID],tbl_Order[CustomerID])</f>
        <v>CUST1292</v>
      </c>
    </row>
    <row r="2607" spans="1:9" x14ac:dyDescent="0.4">
      <c r="A2607" t="s">
        <v>1243</v>
      </c>
      <c r="B2607" t="s">
        <v>154</v>
      </c>
      <c r="C2607" t="str">
        <f>_xlfn.XLOOKUP(tbl_OrderProduct[[#This Row],[ProductID]],tbl_Product[ProductID],tbl_Product[Category])</f>
        <v>Strategy</v>
      </c>
      <c r="D2607">
        <v>1</v>
      </c>
      <c r="E2607" s="3">
        <f>_xlfn.XLOOKUP(tbl_OrderProduct[[#This Row],[ProductID]],tbl_Product[ProductID],tbl_Product[ListPrice])*tbl_OrderProduct[[#This Row],[Quantity]]</f>
        <v>31</v>
      </c>
      <c r="F2607">
        <f>_xlfn.XLOOKUP(tbl_OrderProduct[[#This Row],[OrderID]],tbl_Order[OrderID],tbl_Order[Order Year])</f>
        <v>2022</v>
      </c>
      <c r="G2607" t="str">
        <f>_xlfn.XLOOKUP(tbl_OrderProduct[[#This Row],[OrderID]],tbl_Order[OrderID],tbl_Order[Order Month Name])</f>
        <v>Apr</v>
      </c>
      <c r="H2607" t="str">
        <f>_xlfn.XLOOKUP(tbl_OrderProduct[[#This Row],[ProductID]],tbl_Product[ProductID],tbl_Product[ProductName])</f>
        <v>Roll for Regression</v>
      </c>
      <c r="I2607" t="str">
        <f>_xlfn.XLOOKUP(tbl_OrderProduct[[#This Row],[OrderID]],tbl_Order[OrderID],tbl_Order[CustomerID])</f>
        <v>CUST1292</v>
      </c>
    </row>
    <row r="2608" spans="1:9" x14ac:dyDescent="0.4">
      <c r="A2608" t="s">
        <v>1244</v>
      </c>
      <c r="B2608" t="s">
        <v>2</v>
      </c>
      <c r="C2608" t="str">
        <f>_xlfn.XLOOKUP(tbl_OrderProduct[[#This Row],[ProductID]],tbl_Product[ProductID],tbl_Product[Category])</f>
        <v>Strategy</v>
      </c>
      <c r="D2608">
        <v>1</v>
      </c>
      <c r="E2608" s="3">
        <f>_xlfn.XLOOKUP(tbl_OrderProduct[[#This Row],[ProductID]],tbl_Product[ProductID],tbl_Product[ListPrice])*tbl_OrderProduct[[#This Row],[Quantity]]</f>
        <v>12.95</v>
      </c>
      <c r="F2608">
        <f>_xlfn.XLOOKUP(tbl_OrderProduct[[#This Row],[OrderID]],tbl_Order[OrderID],tbl_Order[Order Year])</f>
        <v>2022</v>
      </c>
      <c r="G2608" t="str">
        <f>_xlfn.XLOOKUP(tbl_OrderProduct[[#This Row],[OrderID]],tbl_Order[OrderID],tbl_Order[Order Month Name])</f>
        <v>Apr</v>
      </c>
      <c r="H2608" t="str">
        <f>_xlfn.XLOOKUP(tbl_OrderProduct[[#This Row],[ProductID]],tbl_Product[ProductID],tbl_Product[ProductName])</f>
        <v>DAX Machina</v>
      </c>
      <c r="I2608" t="str">
        <f>_xlfn.XLOOKUP(tbl_OrderProduct[[#This Row],[OrderID]],tbl_Order[OrderID],tbl_Order[CustomerID])</f>
        <v>CUST0022</v>
      </c>
    </row>
    <row r="2609" spans="1:9" x14ac:dyDescent="0.4">
      <c r="A2609" t="s">
        <v>1244</v>
      </c>
      <c r="B2609" t="s">
        <v>11</v>
      </c>
      <c r="C2609" t="str">
        <f>_xlfn.XLOOKUP(tbl_OrderProduct[[#This Row],[ProductID]],tbl_Product[ProductID],tbl_Product[Category])</f>
        <v>Adventure</v>
      </c>
      <c r="D2609">
        <v>1</v>
      </c>
      <c r="E2609" s="3">
        <f>_xlfn.XLOOKUP(tbl_OrderProduct[[#This Row],[ProductID]],tbl_Product[ProductID],tbl_Product[ListPrice])*tbl_OrderProduct[[#This Row],[Quantity]]</f>
        <v>19.95</v>
      </c>
      <c r="F2609">
        <f>_xlfn.XLOOKUP(tbl_OrderProduct[[#This Row],[OrderID]],tbl_Order[OrderID],tbl_Order[Order Year])</f>
        <v>2022</v>
      </c>
      <c r="G2609" t="str">
        <f>_xlfn.XLOOKUP(tbl_OrderProduct[[#This Row],[OrderID]],tbl_Order[OrderID],tbl_Order[Order Month Name])</f>
        <v>Apr</v>
      </c>
      <c r="H2609" t="str">
        <f>_xlfn.XLOOKUP(tbl_OrderProduct[[#This Row],[ProductID]],tbl_Product[ProductID],tbl_Product[ProductName])</f>
        <v>Dungeons &amp; Datasets</v>
      </c>
      <c r="I2609" t="str">
        <f>_xlfn.XLOOKUP(tbl_OrderProduct[[#This Row],[OrderID]],tbl_Order[OrderID],tbl_Order[CustomerID])</f>
        <v>CUST0022</v>
      </c>
    </row>
    <row r="2610" spans="1:9" x14ac:dyDescent="0.4">
      <c r="A2610" t="s">
        <v>1245</v>
      </c>
      <c r="B2610" t="s">
        <v>2</v>
      </c>
      <c r="C2610" t="str">
        <f>_xlfn.XLOOKUP(tbl_OrderProduct[[#This Row],[ProductID]],tbl_Product[ProductID],tbl_Product[Category])</f>
        <v>Strategy</v>
      </c>
      <c r="D2610">
        <v>2</v>
      </c>
      <c r="E2610" s="3">
        <f>_xlfn.XLOOKUP(tbl_OrderProduct[[#This Row],[ProductID]],tbl_Product[ProductID],tbl_Product[ListPrice])*tbl_OrderProduct[[#This Row],[Quantity]]</f>
        <v>25.9</v>
      </c>
      <c r="F2610">
        <f>_xlfn.XLOOKUP(tbl_OrderProduct[[#This Row],[OrderID]],tbl_Order[OrderID],tbl_Order[Order Year])</f>
        <v>2022</v>
      </c>
      <c r="G2610" t="str">
        <f>_xlfn.XLOOKUP(tbl_OrderProduct[[#This Row],[OrderID]],tbl_Order[OrderID],tbl_Order[Order Month Name])</f>
        <v>Apr</v>
      </c>
      <c r="H2610" t="str">
        <f>_xlfn.XLOOKUP(tbl_OrderProduct[[#This Row],[ProductID]],tbl_Product[ProductID],tbl_Product[ProductName])</f>
        <v>DAX Machina</v>
      </c>
      <c r="I2610" t="str">
        <f>_xlfn.XLOOKUP(tbl_OrderProduct[[#This Row],[OrderID]],tbl_Order[OrderID],tbl_Order[CustomerID])</f>
        <v>CUST0754</v>
      </c>
    </row>
    <row r="2611" spans="1:9" x14ac:dyDescent="0.4">
      <c r="A2611" t="s">
        <v>1246</v>
      </c>
      <c r="B2611" t="s">
        <v>139</v>
      </c>
      <c r="C2611" t="str">
        <f>_xlfn.XLOOKUP(tbl_OrderProduct[[#This Row],[ProductID]],tbl_Product[ProductID],tbl_Product[Category])</f>
        <v>Strategy</v>
      </c>
      <c r="D2611">
        <v>1</v>
      </c>
      <c r="E2611" s="3">
        <f>_xlfn.XLOOKUP(tbl_OrderProduct[[#This Row],[ProductID]],tbl_Product[ProductID],tbl_Product[ListPrice])*tbl_OrderProduct[[#This Row],[Quantity]]</f>
        <v>54.99</v>
      </c>
      <c r="F2611">
        <f>_xlfn.XLOOKUP(tbl_OrderProduct[[#This Row],[OrderID]],tbl_Order[OrderID],tbl_Order[Order Year])</f>
        <v>2022</v>
      </c>
      <c r="G2611" t="str">
        <f>_xlfn.XLOOKUP(tbl_OrderProduct[[#This Row],[OrderID]],tbl_Order[OrderID],tbl_Order[Order Month Name])</f>
        <v>Apr</v>
      </c>
      <c r="H2611" t="str">
        <f>_xlfn.XLOOKUP(tbl_OrderProduct[[#This Row],[ProductID]],tbl_Product[ProductID],tbl_Product[ProductName])</f>
        <v>Azul: Pie Chart Edition</v>
      </c>
      <c r="I2611" t="str">
        <f>_xlfn.XLOOKUP(tbl_OrderProduct[[#This Row],[OrderID]],tbl_Order[OrderID],tbl_Order[CustomerID])</f>
        <v>CUST0243</v>
      </c>
    </row>
    <row r="2612" spans="1:9" x14ac:dyDescent="0.4">
      <c r="A2612" t="s">
        <v>1247</v>
      </c>
      <c r="B2612" t="s">
        <v>156</v>
      </c>
      <c r="C2612" t="str">
        <f>_xlfn.XLOOKUP(tbl_OrderProduct[[#This Row],[ProductID]],tbl_Product[ProductID],tbl_Product[Category])</f>
        <v>Strategy</v>
      </c>
      <c r="D2612">
        <v>1</v>
      </c>
      <c r="E2612" s="3">
        <f>_xlfn.XLOOKUP(tbl_OrderProduct[[#This Row],[ProductID]],tbl_Product[ProductID],tbl_Product[ListPrice])*tbl_OrderProduct[[#This Row],[Quantity]]</f>
        <v>40.99</v>
      </c>
      <c r="F2612">
        <f>_xlfn.XLOOKUP(tbl_OrderProduct[[#This Row],[OrderID]],tbl_Order[OrderID],tbl_Order[Order Year])</f>
        <v>2022</v>
      </c>
      <c r="G2612" t="str">
        <f>_xlfn.XLOOKUP(tbl_OrderProduct[[#This Row],[OrderID]],tbl_Order[OrderID],tbl_Order[Order Month Name])</f>
        <v>Apr</v>
      </c>
      <c r="H2612" t="str">
        <f>_xlfn.XLOOKUP(tbl_OrderProduct[[#This Row],[ProductID]],tbl_Product[ProductID],tbl_Product[ProductName])</f>
        <v>Cells of Caledonia</v>
      </c>
      <c r="I2612" t="str">
        <f>_xlfn.XLOOKUP(tbl_OrderProduct[[#This Row],[OrderID]],tbl_Order[OrderID],tbl_Order[CustomerID])</f>
        <v>CUST0264</v>
      </c>
    </row>
    <row r="2613" spans="1:9" x14ac:dyDescent="0.4">
      <c r="A2613" t="s">
        <v>1247</v>
      </c>
      <c r="B2613" t="s">
        <v>162</v>
      </c>
      <c r="C2613" t="str">
        <f>_xlfn.XLOOKUP(tbl_OrderProduct[[#This Row],[ProductID]],tbl_Product[ProductID],tbl_Product[Category])</f>
        <v>Strategy</v>
      </c>
      <c r="D2613">
        <v>1</v>
      </c>
      <c r="E2613" s="3">
        <f>_xlfn.XLOOKUP(tbl_OrderProduct[[#This Row],[ProductID]],tbl_Product[ProductID],tbl_Product[ListPrice])*tbl_OrderProduct[[#This Row],[Quantity]]</f>
        <v>17.5</v>
      </c>
      <c r="F2613">
        <f>_xlfn.XLOOKUP(tbl_OrderProduct[[#This Row],[OrderID]],tbl_Order[OrderID],tbl_Order[Order Year])</f>
        <v>2022</v>
      </c>
      <c r="G2613" t="str">
        <f>_xlfn.XLOOKUP(tbl_OrderProduct[[#This Row],[OrderID]],tbl_Order[OrderID],tbl_Order[Order Month Name])</f>
        <v>Apr</v>
      </c>
      <c r="H2613" t="str">
        <f>_xlfn.XLOOKUP(tbl_OrderProduct[[#This Row],[ProductID]],tbl_Product[ProductID],tbl_Product[ProductName])</f>
        <v>Spreadsheet Legacy</v>
      </c>
      <c r="I2613" t="str">
        <f>_xlfn.XLOOKUP(tbl_OrderProduct[[#This Row],[OrderID]],tbl_Order[OrderID],tbl_Order[CustomerID])</f>
        <v>CUST0264</v>
      </c>
    </row>
    <row r="2614" spans="1:9" x14ac:dyDescent="0.4">
      <c r="A2614" t="s">
        <v>1247</v>
      </c>
      <c r="B2614" t="s">
        <v>153</v>
      </c>
      <c r="C2614" t="str">
        <f>_xlfn.XLOOKUP(tbl_OrderProduct[[#This Row],[ProductID]],tbl_Product[ProductID],tbl_Product[Category])</f>
        <v>Strategy</v>
      </c>
      <c r="D2614">
        <v>1</v>
      </c>
      <c r="E2614" s="3">
        <f>_xlfn.XLOOKUP(tbl_OrderProduct[[#This Row],[ProductID]],tbl_Product[ProductID],tbl_Product[ListPrice])*tbl_OrderProduct[[#This Row],[Quantity]]</f>
        <v>37.950000000000003</v>
      </c>
      <c r="F2614">
        <f>_xlfn.XLOOKUP(tbl_OrderProduct[[#This Row],[OrderID]],tbl_Order[OrderID],tbl_Order[Order Year])</f>
        <v>2022</v>
      </c>
      <c r="G2614" t="str">
        <f>_xlfn.XLOOKUP(tbl_OrderProduct[[#This Row],[OrderID]],tbl_Order[OrderID],tbl_Order[Order Month Name])</f>
        <v>Apr</v>
      </c>
      <c r="H2614" t="str">
        <f>_xlfn.XLOOKUP(tbl_OrderProduct[[#This Row],[ProductID]],tbl_Product[ProductID],tbl_Product[ProductName])</f>
        <v>Sheetstorm</v>
      </c>
      <c r="I2614" t="str">
        <f>_xlfn.XLOOKUP(tbl_OrderProduct[[#This Row],[OrderID]],tbl_Order[OrderID],tbl_Order[CustomerID])</f>
        <v>CUST0264</v>
      </c>
    </row>
    <row r="2615" spans="1:9" x14ac:dyDescent="0.4">
      <c r="A2615" t="s">
        <v>1248</v>
      </c>
      <c r="B2615" t="s">
        <v>153</v>
      </c>
      <c r="C2615" t="str">
        <f>_xlfn.XLOOKUP(tbl_OrderProduct[[#This Row],[ProductID]],tbl_Product[ProductID],tbl_Product[Category])</f>
        <v>Strategy</v>
      </c>
      <c r="D2615">
        <v>2</v>
      </c>
      <c r="E2615" s="3">
        <f>_xlfn.XLOOKUP(tbl_OrderProduct[[#This Row],[ProductID]],tbl_Product[ProductID],tbl_Product[ListPrice])*tbl_OrderProduct[[#This Row],[Quantity]]</f>
        <v>75.900000000000006</v>
      </c>
      <c r="F2615">
        <f>_xlfn.XLOOKUP(tbl_OrderProduct[[#This Row],[OrderID]],tbl_Order[OrderID],tbl_Order[Order Year])</f>
        <v>2022</v>
      </c>
      <c r="G2615" t="str">
        <f>_xlfn.XLOOKUP(tbl_OrderProduct[[#This Row],[OrderID]],tbl_Order[OrderID],tbl_Order[Order Month Name])</f>
        <v>Apr</v>
      </c>
      <c r="H2615" t="str">
        <f>_xlfn.XLOOKUP(tbl_OrderProduct[[#This Row],[ProductID]],tbl_Product[ProductID],tbl_Product[ProductName])</f>
        <v>Sheetstorm</v>
      </c>
      <c r="I2615" t="str">
        <f>_xlfn.XLOOKUP(tbl_OrderProduct[[#This Row],[OrderID]],tbl_Order[OrderID],tbl_Order[CustomerID])</f>
        <v>CUST1292</v>
      </c>
    </row>
    <row r="2616" spans="1:9" x14ac:dyDescent="0.4">
      <c r="A2616" t="s">
        <v>1248</v>
      </c>
      <c r="B2616" t="s">
        <v>138</v>
      </c>
      <c r="C2616" t="str">
        <f>_xlfn.XLOOKUP(tbl_OrderProduct[[#This Row],[ProductID]],tbl_Product[ProductID],tbl_Product[Category])</f>
        <v>Classic</v>
      </c>
      <c r="D2616">
        <v>1</v>
      </c>
      <c r="E2616" s="3">
        <f>_xlfn.XLOOKUP(tbl_OrderProduct[[#This Row],[ProductID]],tbl_Product[ProductID],tbl_Product[ListPrice])*tbl_OrderProduct[[#This Row],[Quantity]]</f>
        <v>62</v>
      </c>
      <c r="F2616">
        <f>_xlfn.XLOOKUP(tbl_OrderProduct[[#This Row],[OrderID]],tbl_Order[OrderID],tbl_Order[Order Year])</f>
        <v>2022</v>
      </c>
      <c r="G2616" t="str">
        <f>_xlfn.XLOOKUP(tbl_OrderProduct[[#This Row],[OrderID]],tbl_Order[OrderID],tbl_Order[Order Month Name])</f>
        <v>Apr</v>
      </c>
      <c r="H2616" t="str">
        <f>_xlfn.XLOOKUP(tbl_OrderProduct[[#This Row],[ProductID]],tbl_Product[ProductID],tbl_Product[ProductName])</f>
        <v>YahtSheets</v>
      </c>
      <c r="I2616" t="str">
        <f>_xlfn.XLOOKUP(tbl_OrderProduct[[#This Row],[OrderID]],tbl_Order[OrderID],tbl_Order[CustomerID])</f>
        <v>CUST1292</v>
      </c>
    </row>
    <row r="2617" spans="1:9" x14ac:dyDescent="0.4">
      <c r="A2617" t="s">
        <v>1248</v>
      </c>
      <c r="B2617" t="s">
        <v>7</v>
      </c>
      <c r="C2617" t="str">
        <f>_xlfn.XLOOKUP(tbl_OrderProduct[[#This Row],[ProductID]],tbl_Product[ProductID],tbl_Product[Category])</f>
        <v>Strategy</v>
      </c>
      <c r="D2617">
        <v>1</v>
      </c>
      <c r="E2617" s="3">
        <f>_xlfn.XLOOKUP(tbl_OrderProduct[[#This Row],[ProductID]],tbl_Product[ProductID],tbl_Product[ListPrice])*tbl_OrderProduct[[#This Row],[Quantity]]</f>
        <v>53</v>
      </c>
      <c r="F2617">
        <f>_xlfn.XLOOKUP(tbl_OrderProduct[[#This Row],[OrderID]],tbl_Order[OrderID],tbl_Order[Order Year])</f>
        <v>2022</v>
      </c>
      <c r="G2617" t="str">
        <f>_xlfn.XLOOKUP(tbl_OrderProduct[[#This Row],[OrderID]],tbl_Order[OrderID],tbl_Order[Order Month Name])</f>
        <v>Apr</v>
      </c>
      <c r="H2617" t="str">
        <f>_xlfn.XLOOKUP(tbl_OrderProduct[[#This Row],[ProductID]],tbl_Product[ProductID],tbl_Product[ProductName])</f>
        <v>Evercell</v>
      </c>
      <c r="I2617" t="str">
        <f>_xlfn.XLOOKUP(tbl_OrderProduct[[#This Row],[OrderID]],tbl_Order[OrderID],tbl_Order[CustomerID])</f>
        <v>CUST1292</v>
      </c>
    </row>
    <row r="2618" spans="1:9" x14ac:dyDescent="0.4">
      <c r="A2618" t="s">
        <v>1248</v>
      </c>
      <c r="B2618" t="s">
        <v>130</v>
      </c>
      <c r="C2618" t="str">
        <f>_xlfn.XLOOKUP(tbl_OrderProduct[[#This Row],[ProductID]],tbl_Product[ProductID],tbl_Product[Category])</f>
        <v>Strategy</v>
      </c>
      <c r="D2618">
        <v>2</v>
      </c>
      <c r="E2618" s="3">
        <f>_xlfn.XLOOKUP(tbl_OrderProduct[[#This Row],[ProductID]],tbl_Product[ProductID],tbl_Product[ListPrice])*tbl_OrderProduct[[#This Row],[Quantity]]</f>
        <v>31</v>
      </c>
      <c r="F2618">
        <f>_xlfn.XLOOKUP(tbl_OrderProduct[[#This Row],[OrderID]],tbl_Order[OrderID],tbl_Order[Order Year])</f>
        <v>2022</v>
      </c>
      <c r="G2618" t="str">
        <f>_xlfn.XLOOKUP(tbl_OrderProduct[[#This Row],[OrderID]],tbl_Order[OrderID],tbl_Order[Order Month Name])</f>
        <v>Apr</v>
      </c>
      <c r="H2618" t="str">
        <f>_xlfn.XLOOKUP(tbl_OrderProduct[[#This Row],[ProductID]],tbl_Product[ProductID],tbl_Product[ProductName])</f>
        <v>Brass: Budget</v>
      </c>
      <c r="I2618" t="str">
        <f>_xlfn.XLOOKUP(tbl_OrderProduct[[#This Row],[OrderID]],tbl_Order[OrderID],tbl_Order[CustomerID])</f>
        <v>CUST1292</v>
      </c>
    </row>
    <row r="2619" spans="1:9" x14ac:dyDescent="0.4">
      <c r="A2619" t="s">
        <v>1248</v>
      </c>
      <c r="B2619" t="s">
        <v>142</v>
      </c>
      <c r="C2619" t="str">
        <f>_xlfn.XLOOKUP(tbl_OrderProduct[[#This Row],[ProductID]],tbl_Product[ProductID],tbl_Product[Category])</f>
        <v>Classic</v>
      </c>
      <c r="D2619">
        <v>1</v>
      </c>
      <c r="E2619" s="3">
        <f>_xlfn.XLOOKUP(tbl_OrderProduct[[#This Row],[ProductID]],tbl_Product[ProductID],tbl_Product[ListPrice])*tbl_OrderProduct[[#This Row],[Quantity]]</f>
        <v>49.49</v>
      </c>
      <c r="F2619">
        <f>_xlfn.XLOOKUP(tbl_OrderProduct[[#This Row],[OrderID]],tbl_Order[OrderID],tbl_Order[Order Year])</f>
        <v>2022</v>
      </c>
      <c r="G2619" t="str">
        <f>_xlfn.XLOOKUP(tbl_OrderProduct[[#This Row],[OrderID]],tbl_Order[OrderID],tbl_Order[Order Month Name])</f>
        <v>Apr</v>
      </c>
      <c r="H2619" t="str">
        <f>_xlfn.XLOOKUP(tbl_OrderProduct[[#This Row],[ProductID]],tbl_Product[ProductID],tbl_Product[ProductName])</f>
        <v>Don't Wake the Stakeholders</v>
      </c>
      <c r="I2619" t="str">
        <f>_xlfn.XLOOKUP(tbl_OrderProduct[[#This Row],[OrderID]],tbl_Order[OrderID],tbl_Order[CustomerID])</f>
        <v>CUST1292</v>
      </c>
    </row>
    <row r="2620" spans="1:9" x14ac:dyDescent="0.4">
      <c r="A2620" t="s">
        <v>1249</v>
      </c>
      <c r="B2620" t="s">
        <v>145</v>
      </c>
      <c r="C2620" t="str">
        <f>_xlfn.XLOOKUP(tbl_OrderProduct[[#This Row],[ProductID]],tbl_Product[ProductID],tbl_Product[Category])</f>
        <v>Adventure</v>
      </c>
      <c r="D2620">
        <v>1</v>
      </c>
      <c r="E2620" s="3">
        <f>_xlfn.XLOOKUP(tbl_OrderProduct[[#This Row],[ProductID]],tbl_Product[ProductID],tbl_Product[ListPrice])*tbl_OrderProduct[[#This Row],[Quantity]]</f>
        <v>40.5</v>
      </c>
      <c r="F2620">
        <f>_xlfn.XLOOKUP(tbl_OrderProduct[[#This Row],[OrderID]],tbl_Order[OrderID],tbl_Order[Order Year])</f>
        <v>2022</v>
      </c>
      <c r="G2620" t="str">
        <f>_xlfn.XLOOKUP(tbl_OrderProduct[[#This Row],[OrderID]],tbl_Order[OrderID],tbl_Order[Order Month Name])</f>
        <v>Apr</v>
      </c>
      <c r="H2620" t="str">
        <f>_xlfn.XLOOKUP(tbl_OrderProduct[[#This Row],[ProductID]],tbl_Product[ProductID],tbl_Product[ProductName])</f>
        <v>Audit Call of Cthulhu</v>
      </c>
      <c r="I2620" t="str">
        <f>_xlfn.XLOOKUP(tbl_OrderProduct[[#This Row],[OrderID]],tbl_Order[OrderID],tbl_Order[CustomerID])</f>
        <v>CUST0115</v>
      </c>
    </row>
    <row r="2621" spans="1:9" x14ac:dyDescent="0.4">
      <c r="A2621" t="s">
        <v>1249</v>
      </c>
      <c r="B2621" t="s">
        <v>159</v>
      </c>
      <c r="C2621" t="str">
        <f>_xlfn.XLOOKUP(tbl_OrderProduct[[#This Row],[ProductID]],tbl_Product[ProductID],tbl_Product[Category])</f>
        <v>Strategy</v>
      </c>
      <c r="D2621">
        <v>2</v>
      </c>
      <c r="E2621" s="3">
        <f>_xlfn.XLOOKUP(tbl_OrderProduct[[#This Row],[ProductID]],tbl_Product[ProductID],tbl_Product[ListPrice])*tbl_OrderProduct[[#This Row],[Quantity]]</f>
        <v>116</v>
      </c>
      <c r="F2621">
        <f>_xlfn.XLOOKUP(tbl_OrderProduct[[#This Row],[OrderID]],tbl_Order[OrderID],tbl_Order[Order Year])</f>
        <v>2022</v>
      </c>
      <c r="G2621" t="str">
        <f>_xlfn.XLOOKUP(tbl_OrderProduct[[#This Row],[OrderID]],tbl_Order[OrderID],tbl_Order[Order Month Name])</f>
        <v>Apr</v>
      </c>
      <c r="H2621" t="str">
        <f>_xlfn.XLOOKUP(tbl_OrderProduct[[#This Row],[ProductID]],tbl_Product[ProductID],tbl_Product[ProductName])</f>
        <v>Welcome To … The Dashboard</v>
      </c>
      <c r="I2621" t="str">
        <f>_xlfn.XLOOKUP(tbl_OrderProduct[[#This Row],[OrderID]],tbl_Order[OrderID],tbl_Order[CustomerID])</f>
        <v>CUST0115</v>
      </c>
    </row>
    <row r="2622" spans="1:9" x14ac:dyDescent="0.4">
      <c r="A2622" t="s">
        <v>1249</v>
      </c>
      <c r="B2622" t="s">
        <v>144</v>
      </c>
      <c r="C2622" t="str">
        <f>_xlfn.XLOOKUP(tbl_OrderProduct[[#This Row],[ProductID]],tbl_Product[ProductID],tbl_Product[Category])</f>
        <v>Strategy</v>
      </c>
      <c r="D2622">
        <v>2</v>
      </c>
      <c r="E2622" s="3">
        <f>_xlfn.XLOOKUP(tbl_OrderProduct[[#This Row],[ProductID]],tbl_Product[ProductID],tbl_Product[ListPrice])*tbl_OrderProduct[[#This Row],[Quantity]]</f>
        <v>129.9</v>
      </c>
      <c r="F2622">
        <f>_xlfn.XLOOKUP(tbl_OrderProduct[[#This Row],[OrderID]],tbl_Order[OrderID],tbl_Order[Order Year])</f>
        <v>2022</v>
      </c>
      <c r="G2622" t="str">
        <f>_xlfn.XLOOKUP(tbl_OrderProduct[[#This Row],[OrderID]],tbl_Order[OrderID],tbl_Order[Order Month Name])</f>
        <v>Apr</v>
      </c>
      <c r="H2622" t="str">
        <f>_xlfn.XLOOKUP(tbl_OrderProduct[[#This Row],[ProductID]],tbl_Product[ProductID],tbl_Product[ProductName])</f>
        <v>Between Two Spreadsheets</v>
      </c>
      <c r="I2622" t="str">
        <f>_xlfn.XLOOKUP(tbl_OrderProduct[[#This Row],[OrderID]],tbl_Order[OrderID],tbl_Order[CustomerID])</f>
        <v>CUST0115</v>
      </c>
    </row>
    <row r="2623" spans="1:9" x14ac:dyDescent="0.4">
      <c r="A2623" t="s">
        <v>1249</v>
      </c>
      <c r="B2623" t="s">
        <v>161</v>
      </c>
      <c r="C2623" t="str">
        <f>_xlfn.XLOOKUP(tbl_OrderProduct[[#This Row],[ProductID]],tbl_Product[ProductID],tbl_Product[Category])</f>
        <v>Strategy</v>
      </c>
      <c r="D2623">
        <v>1</v>
      </c>
      <c r="E2623" s="3">
        <f>_xlfn.XLOOKUP(tbl_OrderProduct[[#This Row],[ProductID]],tbl_Product[ProductID],tbl_Product[ListPrice])*tbl_OrderProduct[[#This Row],[Quantity]]</f>
        <v>55.95</v>
      </c>
      <c r="F2623">
        <f>_xlfn.XLOOKUP(tbl_OrderProduct[[#This Row],[OrderID]],tbl_Order[OrderID],tbl_Order[Order Year])</f>
        <v>2022</v>
      </c>
      <c r="G2623" t="str">
        <f>_xlfn.XLOOKUP(tbl_OrderProduct[[#This Row],[OrderID]],tbl_Order[OrderID],tbl_Order[Order Month Name])</f>
        <v>Apr</v>
      </c>
      <c r="H2623" t="str">
        <f>_xlfn.XLOOKUP(tbl_OrderProduct[[#This Row],[ProductID]],tbl_Product[ProductID],tbl_Product[ProductName])</f>
        <v>The Quacks of Quarterburg</v>
      </c>
      <c r="I2623" t="str">
        <f>_xlfn.XLOOKUP(tbl_OrderProduct[[#This Row],[OrderID]],tbl_Order[OrderID],tbl_Order[CustomerID])</f>
        <v>CUST0115</v>
      </c>
    </row>
    <row r="2624" spans="1:9" x14ac:dyDescent="0.4">
      <c r="A2624" t="s">
        <v>1250</v>
      </c>
      <c r="B2624" t="s">
        <v>7</v>
      </c>
      <c r="C2624" t="str">
        <f>_xlfn.XLOOKUP(tbl_OrderProduct[[#This Row],[ProductID]],tbl_Product[ProductID],tbl_Product[Category])</f>
        <v>Strategy</v>
      </c>
      <c r="D2624">
        <v>1</v>
      </c>
      <c r="E2624" s="3">
        <f>_xlfn.XLOOKUP(tbl_OrderProduct[[#This Row],[ProductID]],tbl_Product[ProductID],tbl_Product[ListPrice])*tbl_OrderProduct[[#This Row],[Quantity]]</f>
        <v>53</v>
      </c>
      <c r="F2624">
        <f>_xlfn.XLOOKUP(tbl_OrderProduct[[#This Row],[OrderID]],tbl_Order[OrderID],tbl_Order[Order Year])</f>
        <v>2022</v>
      </c>
      <c r="G2624" t="str">
        <f>_xlfn.XLOOKUP(tbl_OrderProduct[[#This Row],[OrderID]],tbl_Order[OrderID],tbl_Order[Order Month Name])</f>
        <v>Apr</v>
      </c>
      <c r="H2624" t="str">
        <f>_xlfn.XLOOKUP(tbl_OrderProduct[[#This Row],[ProductID]],tbl_Product[ProductID],tbl_Product[ProductName])</f>
        <v>Evercell</v>
      </c>
      <c r="I2624" t="str">
        <f>_xlfn.XLOOKUP(tbl_OrderProduct[[#This Row],[OrderID]],tbl_Order[OrderID],tbl_Order[CustomerID])</f>
        <v>CUST0986</v>
      </c>
    </row>
    <row r="2625" spans="1:9" x14ac:dyDescent="0.4">
      <c r="A2625" t="s">
        <v>1251</v>
      </c>
      <c r="B2625" t="s">
        <v>129</v>
      </c>
      <c r="C2625" t="str">
        <f>_xlfn.XLOOKUP(tbl_OrderProduct[[#This Row],[ProductID]],tbl_Product[ProductID],tbl_Product[Category])</f>
        <v>Party</v>
      </c>
      <c r="D2625">
        <v>1</v>
      </c>
      <c r="E2625" s="3">
        <f>_xlfn.XLOOKUP(tbl_OrderProduct[[#This Row],[ProductID]],tbl_Product[ProductID],tbl_Product[ListPrice])*tbl_OrderProduct[[#This Row],[Quantity]]</f>
        <v>49.49</v>
      </c>
      <c r="F2625">
        <f>_xlfn.XLOOKUP(tbl_OrderProduct[[#This Row],[OrderID]],tbl_Order[OrderID],tbl_Order[Order Year])</f>
        <v>2022</v>
      </c>
      <c r="G2625" t="str">
        <f>_xlfn.XLOOKUP(tbl_OrderProduct[[#This Row],[OrderID]],tbl_Order[OrderID],tbl_Order[Order Month Name])</f>
        <v>Apr</v>
      </c>
      <c r="H2625" t="str">
        <f>_xlfn.XLOOKUP(tbl_OrderProduct[[#This Row],[ProductID]],tbl_Product[ProductID],tbl_Product[ProductName])</f>
        <v>Fieldnames</v>
      </c>
      <c r="I2625" t="str">
        <f>_xlfn.XLOOKUP(tbl_OrderProduct[[#This Row],[OrderID]],tbl_Order[OrderID],tbl_Order[CustomerID])</f>
        <v>CUST0864</v>
      </c>
    </row>
    <row r="2626" spans="1:9" x14ac:dyDescent="0.4">
      <c r="A2626" t="s">
        <v>1251</v>
      </c>
      <c r="B2626" t="s">
        <v>2</v>
      </c>
      <c r="C2626" t="str">
        <f>_xlfn.XLOOKUP(tbl_OrderProduct[[#This Row],[ProductID]],tbl_Product[ProductID],tbl_Product[Category])</f>
        <v>Strategy</v>
      </c>
      <c r="D2626">
        <v>1</v>
      </c>
      <c r="E2626" s="3">
        <f>_xlfn.XLOOKUP(tbl_OrderProduct[[#This Row],[ProductID]],tbl_Product[ProductID],tbl_Product[ListPrice])*tbl_OrderProduct[[#This Row],[Quantity]]</f>
        <v>12.95</v>
      </c>
      <c r="F2626">
        <f>_xlfn.XLOOKUP(tbl_OrderProduct[[#This Row],[OrderID]],tbl_Order[OrderID],tbl_Order[Order Year])</f>
        <v>2022</v>
      </c>
      <c r="G2626" t="str">
        <f>_xlfn.XLOOKUP(tbl_OrderProduct[[#This Row],[OrderID]],tbl_Order[OrderID],tbl_Order[Order Month Name])</f>
        <v>Apr</v>
      </c>
      <c r="H2626" t="str">
        <f>_xlfn.XLOOKUP(tbl_OrderProduct[[#This Row],[ProductID]],tbl_Product[ProductID],tbl_Product[ProductName])</f>
        <v>DAX Machina</v>
      </c>
      <c r="I2626" t="str">
        <f>_xlfn.XLOOKUP(tbl_OrderProduct[[#This Row],[OrderID]],tbl_Order[OrderID],tbl_Order[CustomerID])</f>
        <v>CUST0864</v>
      </c>
    </row>
    <row r="2627" spans="1:9" x14ac:dyDescent="0.4">
      <c r="A2627" t="s">
        <v>1251</v>
      </c>
      <c r="B2627" t="s">
        <v>135</v>
      </c>
      <c r="C2627" t="str">
        <f>_xlfn.XLOOKUP(tbl_OrderProduct[[#This Row],[ProductID]],tbl_Product[ProductID],tbl_Product[Category])</f>
        <v>Classic</v>
      </c>
      <c r="D2627">
        <v>1</v>
      </c>
      <c r="E2627" s="3">
        <f>_xlfn.XLOOKUP(tbl_OrderProduct[[#This Row],[ProductID]],tbl_Product[ProductID],tbl_Product[ListPrice])*tbl_OrderProduct[[#This Row],[Quantity]]</f>
        <v>16.989999999999998</v>
      </c>
      <c r="F2627">
        <f>_xlfn.XLOOKUP(tbl_OrderProduct[[#This Row],[OrderID]],tbl_Order[OrderID],tbl_Order[Order Year])</f>
        <v>2022</v>
      </c>
      <c r="G2627" t="str">
        <f>_xlfn.XLOOKUP(tbl_OrderProduct[[#This Row],[OrderID]],tbl_Order[OrderID],tbl_Order[Order Month Name])</f>
        <v>Apr</v>
      </c>
      <c r="H2627" t="str">
        <f>_xlfn.XLOOKUP(tbl_OrderProduct[[#This Row],[ProductID]],tbl_Product[ProductID],tbl_Product[ProductName])</f>
        <v>Monopoly: Pivot Table Edition</v>
      </c>
      <c r="I2627" t="str">
        <f>_xlfn.XLOOKUP(tbl_OrderProduct[[#This Row],[OrderID]],tbl_Order[OrderID],tbl_Order[CustomerID])</f>
        <v>CUST0864</v>
      </c>
    </row>
    <row r="2628" spans="1:9" x14ac:dyDescent="0.4">
      <c r="A2628" t="s">
        <v>1251</v>
      </c>
      <c r="B2628" t="s">
        <v>145</v>
      </c>
      <c r="C2628" t="str">
        <f>_xlfn.XLOOKUP(tbl_OrderProduct[[#This Row],[ProductID]],tbl_Product[ProductID],tbl_Product[Category])</f>
        <v>Adventure</v>
      </c>
      <c r="D2628">
        <v>2</v>
      </c>
      <c r="E2628" s="3">
        <f>_xlfn.XLOOKUP(tbl_OrderProduct[[#This Row],[ProductID]],tbl_Product[ProductID],tbl_Product[ListPrice])*tbl_OrderProduct[[#This Row],[Quantity]]</f>
        <v>81</v>
      </c>
      <c r="F2628">
        <f>_xlfn.XLOOKUP(tbl_OrderProduct[[#This Row],[OrderID]],tbl_Order[OrderID],tbl_Order[Order Year])</f>
        <v>2022</v>
      </c>
      <c r="G2628" t="str">
        <f>_xlfn.XLOOKUP(tbl_OrderProduct[[#This Row],[OrderID]],tbl_Order[OrderID],tbl_Order[Order Month Name])</f>
        <v>Apr</v>
      </c>
      <c r="H2628" t="str">
        <f>_xlfn.XLOOKUP(tbl_OrderProduct[[#This Row],[ProductID]],tbl_Product[ProductID],tbl_Product[ProductName])</f>
        <v>Audit Call of Cthulhu</v>
      </c>
      <c r="I2628" t="str">
        <f>_xlfn.XLOOKUP(tbl_OrderProduct[[#This Row],[OrderID]],tbl_Order[OrderID],tbl_Order[CustomerID])</f>
        <v>CUST0864</v>
      </c>
    </row>
    <row r="2629" spans="1:9" x14ac:dyDescent="0.4">
      <c r="A2629" t="s">
        <v>1251</v>
      </c>
      <c r="B2629" t="s">
        <v>11</v>
      </c>
      <c r="C2629" t="str">
        <f>_xlfn.XLOOKUP(tbl_OrderProduct[[#This Row],[ProductID]],tbl_Product[ProductID],tbl_Product[Category])</f>
        <v>Adventure</v>
      </c>
      <c r="D2629">
        <v>1</v>
      </c>
      <c r="E2629" s="3">
        <f>_xlfn.XLOOKUP(tbl_OrderProduct[[#This Row],[ProductID]],tbl_Product[ProductID],tbl_Product[ListPrice])*tbl_OrderProduct[[#This Row],[Quantity]]</f>
        <v>19.95</v>
      </c>
      <c r="F2629">
        <f>_xlfn.XLOOKUP(tbl_OrderProduct[[#This Row],[OrderID]],tbl_Order[OrderID],tbl_Order[Order Year])</f>
        <v>2022</v>
      </c>
      <c r="G2629" t="str">
        <f>_xlfn.XLOOKUP(tbl_OrderProduct[[#This Row],[OrderID]],tbl_Order[OrderID],tbl_Order[Order Month Name])</f>
        <v>Apr</v>
      </c>
      <c r="H2629" t="str">
        <f>_xlfn.XLOOKUP(tbl_OrderProduct[[#This Row],[ProductID]],tbl_Product[ProductID],tbl_Product[ProductName])</f>
        <v>Dungeons &amp; Datasets</v>
      </c>
      <c r="I2629" t="str">
        <f>_xlfn.XLOOKUP(tbl_OrderProduct[[#This Row],[OrderID]],tbl_Order[OrderID],tbl_Order[CustomerID])</f>
        <v>CUST0864</v>
      </c>
    </row>
    <row r="2630" spans="1:9" x14ac:dyDescent="0.4">
      <c r="A2630" t="s">
        <v>1251</v>
      </c>
      <c r="B2630" t="s">
        <v>9</v>
      </c>
      <c r="C2630" t="str">
        <f>_xlfn.XLOOKUP(tbl_OrderProduct[[#This Row],[ProductID]],tbl_Product[ProductID],tbl_Product[Category])</f>
        <v>Strategy</v>
      </c>
      <c r="D2630">
        <v>1</v>
      </c>
      <c r="E2630" s="3">
        <f>_xlfn.XLOOKUP(tbl_OrderProduct[[#This Row],[ProductID]],tbl_Product[ProductID],tbl_Product[ListPrice])*tbl_OrderProduct[[#This Row],[Quantity]]</f>
        <v>73.95</v>
      </c>
      <c r="F2630">
        <f>_xlfn.XLOOKUP(tbl_OrderProduct[[#This Row],[OrderID]],tbl_Order[OrderID],tbl_Order[Order Year])</f>
        <v>2022</v>
      </c>
      <c r="G2630" t="str">
        <f>_xlfn.XLOOKUP(tbl_OrderProduct[[#This Row],[OrderID]],tbl_Order[OrderID],tbl_Order[Order Month Name])</f>
        <v>Apr</v>
      </c>
      <c r="H2630" t="str">
        <f>_xlfn.XLOOKUP(tbl_OrderProduct[[#This Row],[ProductID]],tbl_Product[ProductID],tbl_Product[ProductName])</f>
        <v>Tiny Epic Formulas</v>
      </c>
      <c r="I2630" t="str">
        <f>_xlfn.XLOOKUP(tbl_OrderProduct[[#This Row],[OrderID]],tbl_Order[OrderID],tbl_Order[CustomerID])</f>
        <v>CUST0864</v>
      </c>
    </row>
    <row r="2631" spans="1:9" x14ac:dyDescent="0.4">
      <c r="A2631" t="s">
        <v>1252</v>
      </c>
      <c r="B2631" t="s">
        <v>147</v>
      </c>
      <c r="C2631" t="str">
        <f>_xlfn.XLOOKUP(tbl_OrderProduct[[#This Row],[ProductID]],tbl_Product[ProductID],tbl_Product[Category])</f>
        <v>Classic</v>
      </c>
      <c r="D2631">
        <v>1</v>
      </c>
      <c r="E2631" s="3">
        <f>_xlfn.XLOOKUP(tbl_OrderProduct[[#This Row],[ProductID]],tbl_Product[ProductID],tbl_Product[ListPrice])*tbl_OrderProduct[[#This Row],[Quantity]]</f>
        <v>40.950000000000003</v>
      </c>
      <c r="F2631">
        <f>_xlfn.XLOOKUP(tbl_OrderProduct[[#This Row],[OrderID]],tbl_Order[OrderID],tbl_Order[Order Year])</f>
        <v>2022</v>
      </c>
      <c r="G2631" t="str">
        <f>_xlfn.XLOOKUP(tbl_OrderProduct[[#This Row],[OrderID]],tbl_Order[OrderID],tbl_Order[Order Month Name])</f>
        <v>May</v>
      </c>
      <c r="H2631" t="str">
        <f>_xlfn.XLOOKUP(tbl_OrderProduct[[#This Row],[ProductID]],tbl_Product[ProductID],tbl_Product[ProductName])</f>
        <v>Formula Scrabble</v>
      </c>
      <c r="I2631" t="str">
        <f>_xlfn.XLOOKUP(tbl_OrderProduct[[#This Row],[OrderID]],tbl_Order[OrderID],tbl_Order[CustomerID])</f>
        <v>CUST0762</v>
      </c>
    </row>
    <row r="2632" spans="1:9" x14ac:dyDescent="0.4">
      <c r="A2632" t="s">
        <v>1253</v>
      </c>
      <c r="B2632" t="s">
        <v>4</v>
      </c>
      <c r="C2632" t="str">
        <f>_xlfn.XLOOKUP(tbl_OrderProduct[[#This Row],[ProductID]],tbl_Product[ProductID],tbl_Product[Category])</f>
        <v>Strategy</v>
      </c>
      <c r="D2632">
        <v>2</v>
      </c>
      <c r="E2632" s="3">
        <f>_xlfn.XLOOKUP(tbl_OrderProduct[[#This Row],[ProductID]],tbl_Product[ProductID],tbl_Product[ListPrice])*tbl_OrderProduct[[#This Row],[Quantity]]</f>
        <v>69.98</v>
      </c>
      <c r="F2632">
        <f>_xlfn.XLOOKUP(tbl_OrderProduct[[#This Row],[OrderID]],tbl_Order[OrderID],tbl_Order[Order Year])</f>
        <v>2022</v>
      </c>
      <c r="G2632" t="str">
        <f>_xlfn.XLOOKUP(tbl_OrderProduct[[#This Row],[OrderID]],tbl_Order[OrderID],tbl_Order[Order Month Name])</f>
        <v>May</v>
      </c>
      <c r="H2632" t="str">
        <f>_xlfn.XLOOKUP(tbl_OrderProduct[[#This Row],[ProductID]],tbl_Product[ProductID],tbl_Product[ProductName])</f>
        <v>Root Cause Analysis</v>
      </c>
      <c r="I2632" t="str">
        <f>_xlfn.XLOOKUP(tbl_OrderProduct[[#This Row],[OrderID]],tbl_Order[OrderID],tbl_Order[CustomerID])</f>
        <v>CUST0105</v>
      </c>
    </row>
    <row r="2633" spans="1:9" x14ac:dyDescent="0.4">
      <c r="A2633" t="s">
        <v>1254</v>
      </c>
      <c r="B2633" t="s">
        <v>162</v>
      </c>
      <c r="C2633" t="str">
        <f>_xlfn.XLOOKUP(tbl_OrderProduct[[#This Row],[ProductID]],tbl_Product[ProductID],tbl_Product[Category])</f>
        <v>Strategy</v>
      </c>
      <c r="D2633">
        <v>1</v>
      </c>
      <c r="E2633" s="3">
        <f>_xlfn.XLOOKUP(tbl_OrderProduct[[#This Row],[ProductID]],tbl_Product[ProductID],tbl_Product[ListPrice])*tbl_OrderProduct[[#This Row],[Quantity]]</f>
        <v>17.5</v>
      </c>
      <c r="F2633">
        <f>_xlfn.XLOOKUP(tbl_OrderProduct[[#This Row],[OrderID]],tbl_Order[OrderID],tbl_Order[Order Year])</f>
        <v>2022</v>
      </c>
      <c r="G2633" t="str">
        <f>_xlfn.XLOOKUP(tbl_OrderProduct[[#This Row],[OrderID]],tbl_Order[OrderID],tbl_Order[Order Month Name])</f>
        <v>May</v>
      </c>
      <c r="H2633" t="str">
        <f>_xlfn.XLOOKUP(tbl_OrderProduct[[#This Row],[ProductID]],tbl_Product[ProductID],tbl_Product[ProductName])</f>
        <v>Spreadsheet Legacy</v>
      </c>
      <c r="I2633" t="str">
        <f>_xlfn.XLOOKUP(tbl_OrderProduct[[#This Row],[OrderID]],tbl_Order[OrderID],tbl_Order[CustomerID])</f>
        <v>CUST0829</v>
      </c>
    </row>
    <row r="2634" spans="1:9" x14ac:dyDescent="0.4">
      <c r="A2634" t="s">
        <v>1255</v>
      </c>
      <c r="B2634" t="s">
        <v>150</v>
      </c>
      <c r="C2634" t="str">
        <f>_xlfn.XLOOKUP(tbl_OrderProduct[[#This Row],[ProductID]],tbl_Product[ProductID],tbl_Product[Category])</f>
        <v>Party</v>
      </c>
      <c r="D2634">
        <v>1</v>
      </c>
      <c r="E2634" s="3">
        <f>_xlfn.XLOOKUP(tbl_OrderProduct[[#This Row],[ProductID]],tbl_Product[ProductID],tbl_Product[ListPrice])*tbl_OrderProduct[[#This Row],[Quantity]]</f>
        <v>35</v>
      </c>
      <c r="F2634">
        <f>_xlfn.XLOOKUP(tbl_OrderProduct[[#This Row],[OrderID]],tbl_Order[OrderID],tbl_Order[Order Year])</f>
        <v>2022</v>
      </c>
      <c r="G2634" t="str">
        <f>_xlfn.XLOOKUP(tbl_OrderProduct[[#This Row],[OrderID]],tbl_Order[OrderID],tbl_Order[Order Month Name])</f>
        <v>May</v>
      </c>
      <c r="H2634" t="str">
        <f>_xlfn.XLOOKUP(tbl_OrderProduct[[#This Row],[ProductID]],tbl_Product[ProductID],tbl_Product[ProductName])</f>
        <v>Data: The Resistance</v>
      </c>
      <c r="I2634" t="str">
        <f>_xlfn.XLOOKUP(tbl_OrderProduct[[#This Row],[OrderID]],tbl_Order[OrderID],tbl_Order[CustomerID])</f>
        <v>CUST0133</v>
      </c>
    </row>
    <row r="2635" spans="1:9" x14ac:dyDescent="0.4">
      <c r="A2635" t="s">
        <v>1256</v>
      </c>
      <c r="B2635" t="s">
        <v>131</v>
      </c>
      <c r="C2635" t="str">
        <f>_xlfn.XLOOKUP(tbl_OrderProduct[[#This Row],[ProductID]],tbl_Product[ProductID],tbl_Product[Category])</f>
        <v>Strategy</v>
      </c>
      <c r="D2635">
        <v>1</v>
      </c>
      <c r="E2635" s="3">
        <f>_xlfn.XLOOKUP(tbl_OrderProduct[[#This Row],[ProductID]],tbl_Product[ProductID],tbl_Product[ListPrice])*tbl_OrderProduct[[#This Row],[Quantity]]</f>
        <v>49</v>
      </c>
      <c r="F2635">
        <f>_xlfn.XLOOKUP(tbl_OrderProduct[[#This Row],[OrderID]],tbl_Order[OrderID],tbl_Order[Order Year])</f>
        <v>2022</v>
      </c>
      <c r="G2635" t="str">
        <f>_xlfn.XLOOKUP(tbl_OrderProduct[[#This Row],[OrderID]],tbl_Order[OrderID],tbl_Order[Order Month Name])</f>
        <v>May</v>
      </c>
      <c r="H2635" t="str">
        <f>_xlfn.XLOOKUP(tbl_OrderProduct[[#This Row],[ProductID]],tbl_Product[ProductID],tbl_Product[ProductName])</f>
        <v>7 Chart Wonders</v>
      </c>
      <c r="I2635" t="str">
        <f>_xlfn.XLOOKUP(tbl_OrderProduct[[#This Row],[OrderID]],tbl_Order[OrderID],tbl_Order[CustomerID])</f>
        <v>CUST1200</v>
      </c>
    </row>
    <row r="2636" spans="1:9" x14ac:dyDescent="0.4">
      <c r="A2636" t="s">
        <v>1257</v>
      </c>
      <c r="B2636" t="s">
        <v>130</v>
      </c>
      <c r="C2636" t="str">
        <f>_xlfn.XLOOKUP(tbl_OrderProduct[[#This Row],[ProductID]],tbl_Product[ProductID],tbl_Product[Category])</f>
        <v>Strategy</v>
      </c>
      <c r="D2636">
        <v>3</v>
      </c>
      <c r="E2636" s="3">
        <f>_xlfn.XLOOKUP(tbl_OrderProduct[[#This Row],[ProductID]],tbl_Product[ProductID],tbl_Product[ListPrice])*tbl_OrderProduct[[#This Row],[Quantity]]</f>
        <v>46.5</v>
      </c>
      <c r="F2636">
        <f>_xlfn.XLOOKUP(tbl_OrderProduct[[#This Row],[OrderID]],tbl_Order[OrderID],tbl_Order[Order Year])</f>
        <v>2022</v>
      </c>
      <c r="G2636" t="str">
        <f>_xlfn.XLOOKUP(tbl_OrderProduct[[#This Row],[OrderID]],tbl_Order[OrderID],tbl_Order[Order Month Name])</f>
        <v>May</v>
      </c>
      <c r="H2636" t="str">
        <f>_xlfn.XLOOKUP(tbl_OrderProduct[[#This Row],[ProductID]],tbl_Product[ProductID],tbl_Product[ProductName])</f>
        <v>Brass: Budget</v>
      </c>
      <c r="I2636" t="str">
        <f>_xlfn.XLOOKUP(tbl_OrderProduct[[#This Row],[OrderID]],tbl_Order[OrderID],tbl_Order[CustomerID])</f>
        <v>CUST0616</v>
      </c>
    </row>
    <row r="2637" spans="1:9" x14ac:dyDescent="0.4">
      <c r="A2637" t="s">
        <v>1258</v>
      </c>
      <c r="B2637" t="s">
        <v>149</v>
      </c>
      <c r="C2637" t="str">
        <f>_xlfn.XLOOKUP(tbl_OrderProduct[[#This Row],[ProductID]],tbl_Product[ProductID],tbl_Product[Category])</f>
        <v>Co-op</v>
      </c>
      <c r="D2637">
        <v>1</v>
      </c>
      <c r="E2637" s="3">
        <f>_xlfn.XLOOKUP(tbl_OrderProduct[[#This Row],[ProductID]],tbl_Product[ProductID],tbl_Product[ListPrice])*tbl_OrderProduct[[#This Row],[Quantity]]</f>
        <v>20.99</v>
      </c>
      <c r="F2637">
        <f>_xlfn.XLOOKUP(tbl_OrderProduct[[#This Row],[OrderID]],tbl_Order[OrderID],tbl_Order[Order Year])</f>
        <v>2022</v>
      </c>
      <c r="G2637" t="str">
        <f>_xlfn.XLOOKUP(tbl_OrderProduct[[#This Row],[OrderID]],tbl_Order[OrderID],tbl_Order[Order Month Name])</f>
        <v>May</v>
      </c>
      <c r="H2637" t="str">
        <f>_xlfn.XLOOKUP(tbl_OrderProduct[[#This Row],[ProductID]],tbl_Product[ProductID],tbl_Product[ProductName])</f>
        <v>Pandemic: #REF! Outbreak</v>
      </c>
      <c r="I2637" t="str">
        <f>_xlfn.XLOOKUP(tbl_OrderProduct[[#This Row],[OrderID]],tbl_Order[OrderID],tbl_Order[CustomerID])</f>
        <v>CUST1256</v>
      </c>
    </row>
    <row r="2638" spans="1:9" x14ac:dyDescent="0.4">
      <c r="A2638" t="s">
        <v>1258</v>
      </c>
      <c r="B2638" t="s">
        <v>133</v>
      </c>
      <c r="C2638" t="str">
        <f>_xlfn.XLOOKUP(tbl_OrderProduct[[#This Row],[ProductID]],tbl_Product[ProductID],tbl_Product[Category])</f>
        <v>Adventure</v>
      </c>
      <c r="D2638">
        <v>1</v>
      </c>
      <c r="E2638" s="3">
        <f>_xlfn.XLOOKUP(tbl_OrderProduct[[#This Row],[ProductID]],tbl_Product[ProductID],tbl_Product[ListPrice])*tbl_OrderProduct[[#This Row],[Quantity]]</f>
        <v>23.95</v>
      </c>
      <c r="F2638">
        <f>_xlfn.XLOOKUP(tbl_OrderProduct[[#This Row],[OrderID]],tbl_Order[OrderID],tbl_Order[Order Year])</f>
        <v>2022</v>
      </c>
      <c r="G2638" t="str">
        <f>_xlfn.XLOOKUP(tbl_OrderProduct[[#This Row],[OrderID]],tbl_Order[OrderID],tbl_Order[Order Month Name])</f>
        <v>May</v>
      </c>
      <c r="H2638" t="str">
        <f>_xlfn.XLOOKUP(tbl_OrderProduct[[#This Row],[ProductID]],tbl_Product[ProductID],tbl_Product[ProductName])</f>
        <v>DataCraft: Fields &amp; Measures</v>
      </c>
      <c r="I2638" t="str">
        <f>_xlfn.XLOOKUP(tbl_OrderProduct[[#This Row],[OrderID]],tbl_Order[OrderID],tbl_Order[CustomerID])</f>
        <v>CUST1256</v>
      </c>
    </row>
    <row r="2639" spans="1:9" x14ac:dyDescent="0.4">
      <c r="A2639" t="s">
        <v>1258</v>
      </c>
      <c r="B2639" t="s">
        <v>156</v>
      </c>
      <c r="C2639" t="str">
        <f>_xlfn.XLOOKUP(tbl_OrderProduct[[#This Row],[ProductID]],tbl_Product[ProductID],tbl_Product[Category])</f>
        <v>Strategy</v>
      </c>
      <c r="D2639">
        <v>1</v>
      </c>
      <c r="E2639" s="3">
        <f>_xlfn.XLOOKUP(tbl_OrderProduct[[#This Row],[ProductID]],tbl_Product[ProductID],tbl_Product[ListPrice])*tbl_OrderProduct[[#This Row],[Quantity]]</f>
        <v>40.99</v>
      </c>
      <c r="F2639">
        <f>_xlfn.XLOOKUP(tbl_OrderProduct[[#This Row],[OrderID]],tbl_Order[OrderID],tbl_Order[Order Year])</f>
        <v>2022</v>
      </c>
      <c r="G2639" t="str">
        <f>_xlfn.XLOOKUP(tbl_OrderProduct[[#This Row],[OrderID]],tbl_Order[OrderID],tbl_Order[Order Month Name])</f>
        <v>May</v>
      </c>
      <c r="H2639" t="str">
        <f>_xlfn.XLOOKUP(tbl_OrderProduct[[#This Row],[ProductID]],tbl_Product[ProductID],tbl_Product[ProductName])</f>
        <v>Cells of Caledonia</v>
      </c>
      <c r="I2639" t="str">
        <f>_xlfn.XLOOKUP(tbl_OrderProduct[[#This Row],[OrderID]],tbl_Order[OrderID],tbl_Order[CustomerID])</f>
        <v>CUST1256</v>
      </c>
    </row>
    <row r="2640" spans="1:9" x14ac:dyDescent="0.4">
      <c r="A2640" t="s">
        <v>1258</v>
      </c>
      <c r="B2640" t="s">
        <v>141</v>
      </c>
      <c r="C2640" t="str">
        <f>_xlfn.XLOOKUP(tbl_OrderProduct[[#This Row],[ProductID]],tbl_Product[ProductID],tbl_Product[Category])</f>
        <v>Strategy</v>
      </c>
      <c r="D2640">
        <v>1</v>
      </c>
      <c r="E2640" s="3">
        <f>_xlfn.XLOOKUP(tbl_OrderProduct[[#This Row],[ProductID]],tbl_Product[ProductID],tbl_Product[ListPrice])*tbl_OrderProduct[[#This Row],[Quantity]]</f>
        <v>24</v>
      </c>
      <c r="F2640">
        <f>_xlfn.XLOOKUP(tbl_OrderProduct[[#This Row],[OrderID]],tbl_Order[OrderID],tbl_Order[Order Year])</f>
        <v>2022</v>
      </c>
      <c r="G2640" t="str">
        <f>_xlfn.XLOOKUP(tbl_OrderProduct[[#This Row],[OrderID]],tbl_Order[OrderID],tbl_Order[Order Month Name])</f>
        <v>May</v>
      </c>
      <c r="H2640" t="str">
        <f>_xlfn.XLOOKUP(tbl_OrderProduct[[#This Row],[ProductID]],tbl_Product[ProductID],tbl_Product[ProductName])</f>
        <v>Wingspanalytics</v>
      </c>
      <c r="I2640" t="str">
        <f>_xlfn.XLOOKUP(tbl_OrderProduct[[#This Row],[OrderID]],tbl_Order[OrderID],tbl_Order[CustomerID])</f>
        <v>CUST1256</v>
      </c>
    </row>
    <row r="2641" spans="1:9" x14ac:dyDescent="0.4">
      <c r="A2641" t="s">
        <v>1258</v>
      </c>
      <c r="B2641" t="s">
        <v>143</v>
      </c>
      <c r="C2641" t="str">
        <f>_xlfn.XLOOKUP(tbl_OrderProduct[[#This Row],[ProductID]],tbl_Product[ProductID],tbl_Product[Category])</f>
        <v>Party</v>
      </c>
      <c r="D2641">
        <v>2</v>
      </c>
      <c r="E2641" s="3">
        <f>_xlfn.XLOOKUP(tbl_OrderProduct[[#This Row],[ProductID]],tbl_Product[ProductID],tbl_Product[ListPrice])*tbl_OrderProduct[[#This Row],[Quantity]]</f>
        <v>43.9</v>
      </c>
      <c r="F2641">
        <f>_xlfn.XLOOKUP(tbl_OrderProduct[[#This Row],[OrderID]],tbl_Order[OrderID],tbl_Order[Order Year])</f>
        <v>2022</v>
      </c>
      <c r="G2641" t="str">
        <f>_xlfn.XLOOKUP(tbl_OrderProduct[[#This Row],[OrderID]],tbl_Order[OrderID],tbl_Order[Order Month Name])</f>
        <v>May</v>
      </c>
      <c r="H2641" t="str">
        <f>_xlfn.XLOOKUP(tbl_OrderProduct[[#This Row],[ProductID]],tbl_Product[ProductID],tbl_Product[ProductName])</f>
        <v>Sheets of Nottingham</v>
      </c>
      <c r="I2641" t="str">
        <f>_xlfn.XLOOKUP(tbl_OrderProduct[[#This Row],[OrderID]],tbl_Order[OrderID],tbl_Order[CustomerID])</f>
        <v>CUST1256</v>
      </c>
    </row>
    <row r="2642" spans="1:9" x14ac:dyDescent="0.4">
      <c r="A2642" t="s">
        <v>1258</v>
      </c>
      <c r="B2642" t="s">
        <v>157</v>
      </c>
      <c r="C2642" t="str">
        <f>_xlfn.XLOOKUP(tbl_OrderProduct[[#This Row],[ProductID]],tbl_Product[ProductID],tbl_Product[Category])</f>
        <v>Strategy</v>
      </c>
      <c r="D2642">
        <v>2</v>
      </c>
      <c r="E2642" s="3">
        <f>_xlfn.XLOOKUP(tbl_OrderProduct[[#This Row],[ProductID]],tbl_Product[ProductID],tbl_Product[ListPrice])*tbl_OrderProduct[[#This Row],[Quantity]]</f>
        <v>94</v>
      </c>
      <c r="F2642">
        <f>_xlfn.XLOOKUP(tbl_OrderProduct[[#This Row],[OrderID]],tbl_Order[OrderID],tbl_Order[Order Year])</f>
        <v>2022</v>
      </c>
      <c r="G2642" t="str">
        <f>_xlfn.XLOOKUP(tbl_OrderProduct[[#This Row],[OrderID]],tbl_Order[OrderID],tbl_Order[Order Month Name])</f>
        <v>May</v>
      </c>
      <c r="H2642" t="str">
        <f>_xlfn.XLOOKUP(tbl_OrderProduct[[#This Row],[ProductID]],tbl_Product[ProductID],tbl_Product[ProductName])</f>
        <v>A Dasboard Contrived</v>
      </c>
      <c r="I2642" t="str">
        <f>_xlfn.XLOOKUP(tbl_OrderProduct[[#This Row],[OrderID]],tbl_Order[OrderID],tbl_Order[CustomerID])</f>
        <v>CUST1256</v>
      </c>
    </row>
    <row r="2643" spans="1:9" x14ac:dyDescent="0.4">
      <c r="A2643" t="s">
        <v>1259</v>
      </c>
      <c r="B2643" t="s">
        <v>155</v>
      </c>
      <c r="C2643" t="str">
        <f>_xlfn.XLOOKUP(tbl_OrderProduct[[#This Row],[ProductID]],tbl_Product[ProductID],tbl_Product[Category])</f>
        <v>Strategy</v>
      </c>
      <c r="D2643">
        <v>1</v>
      </c>
      <c r="E2643" s="3">
        <f>_xlfn.XLOOKUP(tbl_OrderProduct[[#This Row],[ProductID]],tbl_Product[ProductID],tbl_Product[ListPrice])*tbl_OrderProduct[[#This Row],[Quantity]]</f>
        <v>27</v>
      </c>
      <c r="F2643">
        <f>_xlfn.XLOOKUP(tbl_OrderProduct[[#This Row],[OrderID]],tbl_Order[OrderID],tbl_Order[Order Year])</f>
        <v>2022</v>
      </c>
      <c r="G2643" t="str">
        <f>_xlfn.XLOOKUP(tbl_OrderProduct[[#This Row],[OrderID]],tbl_Order[OrderID],tbl_Order[Order Month Name])</f>
        <v>May</v>
      </c>
      <c r="H2643" t="str">
        <f>_xlfn.XLOOKUP(tbl_OrderProduct[[#This Row],[ProductID]],tbl_Product[ProductID],tbl_Product[ProductName])</f>
        <v>Depreciation Trail</v>
      </c>
      <c r="I2643" t="str">
        <f>_xlfn.XLOOKUP(tbl_OrderProduct[[#This Row],[OrderID]],tbl_Order[OrderID],tbl_Order[CustomerID])</f>
        <v>CUST1025</v>
      </c>
    </row>
    <row r="2644" spans="1:9" x14ac:dyDescent="0.4">
      <c r="A2644" t="s">
        <v>1259</v>
      </c>
      <c r="B2644" t="s">
        <v>140</v>
      </c>
      <c r="C2644" t="str">
        <f>_xlfn.XLOOKUP(tbl_OrderProduct[[#This Row],[ProductID]],tbl_Product[ProductID],tbl_Product[Category])</f>
        <v>Strategy</v>
      </c>
      <c r="D2644">
        <v>1</v>
      </c>
      <c r="E2644" s="3">
        <f>_xlfn.XLOOKUP(tbl_OrderProduct[[#This Row],[ProductID]],tbl_Product[ProductID],tbl_Product[ListPrice])*tbl_OrderProduct[[#This Row],[Quantity]]</f>
        <v>63.49</v>
      </c>
      <c r="F2644">
        <f>_xlfn.XLOOKUP(tbl_OrderProduct[[#This Row],[OrderID]],tbl_Order[OrderID],tbl_Order[Order Year])</f>
        <v>2022</v>
      </c>
      <c r="G2644" t="str">
        <f>_xlfn.XLOOKUP(tbl_OrderProduct[[#This Row],[OrderID]],tbl_Order[OrderID],tbl_Order[Order Month Name])</f>
        <v>May</v>
      </c>
      <c r="H2644" t="str">
        <f>_xlfn.XLOOKUP(tbl_OrderProduct[[#This Row],[ProductID]],tbl_Product[ProductID],tbl_Product[ProductName])</f>
        <v>The Castles of Mad King Lambda</v>
      </c>
      <c r="I2644" t="str">
        <f>_xlfn.XLOOKUP(tbl_OrderProduct[[#This Row],[OrderID]],tbl_Order[OrderID],tbl_Order[CustomerID])</f>
        <v>CUST1025</v>
      </c>
    </row>
    <row r="2645" spans="1:9" x14ac:dyDescent="0.4">
      <c r="A2645" t="s">
        <v>1259</v>
      </c>
      <c r="B2645" t="s">
        <v>2</v>
      </c>
      <c r="C2645" t="str">
        <f>_xlfn.XLOOKUP(tbl_OrderProduct[[#This Row],[ProductID]],tbl_Product[ProductID],tbl_Product[Category])</f>
        <v>Strategy</v>
      </c>
      <c r="D2645">
        <v>1</v>
      </c>
      <c r="E2645" s="3">
        <f>_xlfn.XLOOKUP(tbl_OrderProduct[[#This Row],[ProductID]],tbl_Product[ProductID],tbl_Product[ListPrice])*tbl_OrderProduct[[#This Row],[Quantity]]</f>
        <v>12.95</v>
      </c>
      <c r="F2645">
        <f>_xlfn.XLOOKUP(tbl_OrderProduct[[#This Row],[OrderID]],tbl_Order[OrderID],tbl_Order[Order Year])</f>
        <v>2022</v>
      </c>
      <c r="G2645" t="str">
        <f>_xlfn.XLOOKUP(tbl_OrderProduct[[#This Row],[OrderID]],tbl_Order[OrderID],tbl_Order[Order Month Name])</f>
        <v>May</v>
      </c>
      <c r="H2645" t="str">
        <f>_xlfn.XLOOKUP(tbl_OrderProduct[[#This Row],[ProductID]],tbl_Product[ProductID],tbl_Product[ProductName])</f>
        <v>DAX Machina</v>
      </c>
      <c r="I2645" t="str">
        <f>_xlfn.XLOOKUP(tbl_OrderProduct[[#This Row],[OrderID]],tbl_Order[OrderID],tbl_Order[CustomerID])</f>
        <v>CUST1025</v>
      </c>
    </row>
    <row r="2646" spans="1:9" x14ac:dyDescent="0.4">
      <c r="A2646" t="s">
        <v>1259</v>
      </c>
      <c r="B2646" t="s">
        <v>4</v>
      </c>
      <c r="C2646" t="str">
        <f>_xlfn.XLOOKUP(tbl_OrderProduct[[#This Row],[ProductID]],tbl_Product[ProductID],tbl_Product[Category])</f>
        <v>Strategy</v>
      </c>
      <c r="D2646">
        <v>1</v>
      </c>
      <c r="E2646" s="3">
        <f>_xlfn.XLOOKUP(tbl_OrderProduct[[#This Row],[ProductID]],tbl_Product[ProductID],tbl_Product[ListPrice])*tbl_OrderProduct[[#This Row],[Quantity]]</f>
        <v>34.99</v>
      </c>
      <c r="F2646">
        <f>_xlfn.XLOOKUP(tbl_OrderProduct[[#This Row],[OrderID]],tbl_Order[OrderID],tbl_Order[Order Year])</f>
        <v>2022</v>
      </c>
      <c r="G2646" t="str">
        <f>_xlfn.XLOOKUP(tbl_OrderProduct[[#This Row],[OrderID]],tbl_Order[OrderID],tbl_Order[Order Month Name])</f>
        <v>May</v>
      </c>
      <c r="H2646" t="str">
        <f>_xlfn.XLOOKUP(tbl_OrderProduct[[#This Row],[ProductID]],tbl_Product[ProductID],tbl_Product[ProductName])</f>
        <v>Root Cause Analysis</v>
      </c>
      <c r="I2646" t="str">
        <f>_xlfn.XLOOKUP(tbl_OrderProduct[[#This Row],[OrderID]],tbl_Order[OrderID],tbl_Order[CustomerID])</f>
        <v>CUST1025</v>
      </c>
    </row>
    <row r="2647" spans="1:9" x14ac:dyDescent="0.4">
      <c r="A2647" t="s">
        <v>1259</v>
      </c>
      <c r="B2647" t="s">
        <v>150</v>
      </c>
      <c r="C2647" t="str">
        <f>_xlfn.XLOOKUP(tbl_OrderProduct[[#This Row],[ProductID]],tbl_Product[ProductID],tbl_Product[Category])</f>
        <v>Party</v>
      </c>
      <c r="D2647">
        <v>1</v>
      </c>
      <c r="E2647" s="3">
        <f>_xlfn.XLOOKUP(tbl_OrderProduct[[#This Row],[ProductID]],tbl_Product[ProductID],tbl_Product[ListPrice])*tbl_OrderProduct[[#This Row],[Quantity]]</f>
        <v>35</v>
      </c>
      <c r="F2647">
        <f>_xlfn.XLOOKUP(tbl_OrderProduct[[#This Row],[OrderID]],tbl_Order[OrderID],tbl_Order[Order Year])</f>
        <v>2022</v>
      </c>
      <c r="G2647" t="str">
        <f>_xlfn.XLOOKUP(tbl_OrderProduct[[#This Row],[OrderID]],tbl_Order[OrderID],tbl_Order[Order Month Name])</f>
        <v>May</v>
      </c>
      <c r="H2647" t="str">
        <f>_xlfn.XLOOKUP(tbl_OrderProduct[[#This Row],[ProductID]],tbl_Product[ProductID],tbl_Product[ProductName])</f>
        <v>Data: The Resistance</v>
      </c>
      <c r="I2647" t="str">
        <f>_xlfn.XLOOKUP(tbl_OrderProduct[[#This Row],[OrderID]],tbl_Order[OrderID],tbl_Order[CustomerID])</f>
        <v>CUST1025</v>
      </c>
    </row>
    <row r="2648" spans="1:9" x14ac:dyDescent="0.4">
      <c r="A2648" t="s">
        <v>1260</v>
      </c>
      <c r="B2648" t="s">
        <v>162</v>
      </c>
      <c r="C2648" t="str">
        <f>_xlfn.XLOOKUP(tbl_OrderProduct[[#This Row],[ProductID]],tbl_Product[ProductID],tbl_Product[Category])</f>
        <v>Strategy</v>
      </c>
      <c r="D2648">
        <v>1</v>
      </c>
      <c r="E2648" s="3">
        <f>_xlfn.XLOOKUP(tbl_OrderProduct[[#This Row],[ProductID]],tbl_Product[ProductID],tbl_Product[ListPrice])*tbl_OrderProduct[[#This Row],[Quantity]]</f>
        <v>17.5</v>
      </c>
      <c r="F2648">
        <f>_xlfn.XLOOKUP(tbl_OrderProduct[[#This Row],[OrderID]],tbl_Order[OrderID],tbl_Order[Order Year])</f>
        <v>2022</v>
      </c>
      <c r="G2648" t="str">
        <f>_xlfn.XLOOKUP(tbl_OrderProduct[[#This Row],[OrderID]],tbl_Order[OrderID],tbl_Order[Order Month Name])</f>
        <v>May</v>
      </c>
      <c r="H2648" t="str">
        <f>_xlfn.XLOOKUP(tbl_OrderProduct[[#This Row],[ProductID]],tbl_Product[ProductID],tbl_Product[ProductName])</f>
        <v>Spreadsheet Legacy</v>
      </c>
      <c r="I2648" t="str">
        <f>_xlfn.XLOOKUP(tbl_OrderProduct[[#This Row],[OrderID]],tbl_Order[OrderID],tbl_Order[CustomerID])</f>
        <v>CUST0904</v>
      </c>
    </row>
    <row r="2649" spans="1:9" x14ac:dyDescent="0.4">
      <c r="A2649" t="s">
        <v>1260</v>
      </c>
      <c r="B2649" t="s">
        <v>4</v>
      </c>
      <c r="C2649" t="str">
        <f>_xlfn.XLOOKUP(tbl_OrderProduct[[#This Row],[ProductID]],tbl_Product[ProductID],tbl_Product[Category])</f>
        <v>Strategy</v>
      </c>
      <c r="D2649">
        <v>1</v>
      </c>
      <c r="E2649" s="3">
        <f>_xlfn.XLOOKUP(tbl_OrderProduct[[#This Row],[ProductID]],tbl_Product[ProductID],tbl_Product[ListPrice])*tbl_OrderProduct[[#This Row],[Quantity]]</f>
        <v>34.99</v>
      </c>
      <c r="F2649">
        <f>_xlfn.XLOOKUP(tbl_OrderProduct[[#This Row],[OrderID]],tbl_Order[OrderID],tbl_Order[Order Year])</f>
        <v>2022</v>
      </c>
      <c r="G2649" t="str">
        <f>_xlfn.XLOOKUP(tbl_OrderProduct[[#This Row],[OrderID]],tbl_Order[OrderID],tbl_Order[Order Month Name])</f>
        <v>May</v>
      </c>
      <c r="H2649" t="str">
        <f>_xlfn.XLOOKUP(tbl_OrderProduct[[#This Row],[ProductID]],tbl_Product[ProductID],tbl_Product[ProductName])</f>
        <v>Root Cause Analysis</v>
      </c>
      <c r="I2649" t="str">
        <f>_xlfn.XLOOKUP(tbl_OrderProduct[[#This Row],[OrderID]],tbl_Order[OrderID],tbl_Order[CustomerID])</f>
        <v>CUST0904</v>
      </c>
    </row>
    <row r="2650" spans="1:9" x14ac:dyDescent="0.4">
      <c r="A2650" t="s">
        <v>1261</v>
      </c>
      <c r="B2650" t="s">
        <v>150</v>
      </c>
      <c r="C2650" t="str">
        <f>_xlfn.XLOOKUP(tbl_OrderProduct[[#This Row],[ProductID]],tbl_Product[ProductID],tbl_Product[Category])</f>
        <v>Party</v>
      </c>
      <c r="D2650">
        <v>2</v>
      </c>
      <c r="E2650" s="3">
        <f>_xlfn.XLOOKUP(tbl_OrderProduct[[#This Row],[ProductID]],tbl_Product[ProductID],tbl_Product[ListPrice])*tbl_OrderProduct[[#This Row],[Quantity]]</f>
        <v>70</v>
      </c>
      <c r="F2650">
        <f>_xlfn.XLOOKUP(tbl_OrderProduct[[#This Row],[OrderID]],tbl_Order[OrderID],tbl_Order[Order Year])</f>
        <v>2022</v>
      </c>
      <c r="G2650" t="str">
        <f>_xlfn.XLOOKUP(tbl_OrderProduct[[#This Row],[OrderID]],tbl_Order[OrderID],tbl_Order[Order Month Name])</f>
        <v>May</v>
      </c>
      <c r="H2650" t="str">
        <f>_xlfn.XLOOKUP(tbl_OrderProduct[[#This Row],[ProductID]],tbl_Product[ProductID],tbl_Product[ProductName])</f>
        <v>Data: The Resistance</v>
      </c>
      <c r="I2650" t="str">
        <f>_xlfn.XLOOKUP(tbl_OrderProduct[[#This Row],[OrderID]],tbl_Order[OrderID],tbl_Order[CustomerID])</f>
        <v>CUST0626</v>
      </c>
    </row>
    <row r="2651" spans="1:9" x14ac:dyDescent="0.4">
      <c r="A2651" t="s">
        <v>1261</v>
      </c>
      <c r="B2651" t="s">
        <v>3</v>
      </c>
      <c r="C2651" t="str">
        <f>_xlfn.XLOOKUP(tbl_OrderProduct[[#This Row],[ProductID]],tbl_Product[ProductID],tbl_Product[Category])</f>
        <v>Co-op</v>
      </c>
      <c r="D2651">
        <v>1</v>
      </c>
      <c r="E2651" s="3">
        <f>_xlfn.XLOOKUP(tbl_OrderProduct[[#This Row],[ProductID]],tbl_Product[ProductID],tbl_Product[ListPrice])*tbl_OrderProduct[[#This Row],[Quantity]]</f>
        <v>34.950000000000003</v>
      </c>
      <c r="F2651">
        <f>_xlfn.XLOOKUP(tbl_OrderProduct[[#This Row],[OrderID]],tbl_Order[OrderID],tbl_Order[Order Year])</f>
        <v>2022</v>
      </c>
      <c r="G2651" t="str">
        <f>_xlfn.XLOOKUP(tbl_OrderProduct[[#This Row],[OrderID]],tbl_Order[OrderID],tbl_Order[Order Month Name])</f>
        <v>May</v>
      </c>
      <c r="H2651" t="str">
        <f>_xlfn.XLOOKUP(tbl_OrderProduct[[#This Row],[ProductID]],tbl_Product[ProductID],tbl_Product[ProductName])</f>
        <v>Pivot Panic!</v>
      </c>
      <c r="I2651" t="str">
        <f>_xlfn.XLOOKUP(tbl_OrderProduct[[#This Row],[OrderID]],tbl_Order[OrderID],tbl_Order[CustomerID])</f>
        <v>CUST0626</v>
      </c>
    </row>
    <row r="2652" spans="1:9" x14ac:dyDescent="0.4">
      <c r="A2652" t="s">
        <v>1261</v>
      </c>
      <c r="B2652" t="s">
        <v>7</v>
      </c>
      <c r="C2652" t="str">
        <f>_xlfn.XLOOKUP(tbl_OrderProduct[[#This Row],[ProductID]],tbl_Product[ProductID],tbl_Product[Category])</f>
        <v>Strategy</v>
      </c>
      <c r="D2652">
        <v>1</v>
      </c>
      <c r="E2652" s="3">
        <f>_xlfn.XLOOKUP(tbl_OrderProduct[[#This Row],[ProductID]],tbl_Product[ProductID],tbl_Product[ListPrice])*tbl_OrderProduct[[#This Row],[Quantity]]</f>
        <v>53</v>
      </c>
      <c r="F2652">
        <f>_xlfn.XLOOKUP(tbl_OrderProduct[[#This Row],[OrderID]],tbl_Order[OrderID],tbl_Order[Order Year])</f>
        <v>2022</v>
      </c>
      <c r="G2652" t="str">
        <f>_xlfn.XLOOKUP(tbl_OrderProduct[[#This Row],[OrderID]],tbl_Order[OrderID],tbl_Order[Order Month Name])</f>
        <v>May</v>
      </c>
      <c r="H2652" t="str">
        <f>_xlfn.XLOOKUP(tbl_OrderProduct[[#This Row],[ProductID]],tbl_Product[ProductID],tbl_Product[ProductName])</f>
        <v>Evercell</v>
      </c>
      <c r="I2652" t="str">
        <f>_xlfn.XLOOKUP(tbl_OrderProduct[[#This Row],[OrderID]],tbl_Order[OrderID],tbl_Order[CustomerID])</f>
        <v>CUST0626</v>
      </c>
    </row>
    <row r="2653" spans="1:9" x14ac:dyDescent="0.4">
      <c r="A2653" t="s">
        <v>1262</v>
      </c>
      <c r="B2653" t="s">
        <v>11</v>
      </c>
      <c r="C2653" t="str">
        <f>_xlfn.XLOOKUP(tbl_OrderProduct[[#This Row],[ProductID]],tbl_Product[ProductID],tbl_Product[Category])</f>
        <v>Adventure</v>
      </c>
      <c r="D2653">
        <v>2</v>
      </c>
      <c r="E2653" s="3">
        <f>_xlfn.XLOOKUP(tbl_OrderProduct[[#This Row],[ProductID]],tbl_Product[ProductID],tbl_Product[ListPrice])*tbl_OrderProduct[[#This Row],[Quantity]]</f>
        <v>39.9</v>
      </c>
      <c r="F2653">
        <f>_xlfn.XLOOKUP(tbl_OrderProduct[[#This Row],[OrderID]],tbl_Order[OrderID],tbl_Order[Order Year])</f>
        <v>2022</v>
      </c>
      <c r="G2653" t="str">
        <f>_xlfn.XLOOKUP(tbl_OrderProduct[[#This Row],[OrderID]],tbl_Order[OrderID],tbl_Order[Order Month Name])</f>
        <v>May</v>
      </c>
      <c r="H2653" t="str">
        <f>_xlfn.XLOOKUP(tbl_OrderProduct[[#This Row],[ProductID]],tbl_Product[ProductID],tbl_Product[ProductName])</f>
        <v>Dungeons &amp; Datasets</v>
      </c>
      <c r="I2653" t="str">
        <f>_xlfn.XLOOKUP(tbl_OrderProduct[[#This Row],[OrderID]],tbl_Order[OrderID],tbl_Order[CustomerID])</f>
        <v>CUST0693</v>
      </c>
    </row>
    <row r="2654" spans="1:9" x14ac:dyDescent="0.4">
      <c r="A2654" t="s">
        <v>1263</v>
      </c>
      <c r="B2654" t="s">
        <v>159</v>
      </c>
      <c r="C2654" t="str">
        <f>_xlfn.XLOOKUP(tbl_OrderProduct[[#This Row],[ProductID]],tbl_Product[ProductID],tbl_Product[Category])</f>
        <v>Strategy</v>
      </c>
      <c r="D2654">
        <v>1</v>
      </c>
      <c r="E2654" s="3">
        <f>_xlfn.XLOOKUP(tbl_OrderProduct[[#This Row],[ProductID]],tbl_Product[ProductID],tbl_Product[ListPrice])*tbl_OrderProduct[[#This Row],[Quantity]]</f>
        <v>58</v>
      </c>
      <c r="F2654">
        <f>_xlfn.XLOOKUP(tbl_OrderProduct[[#This Row],[OrderID]],tbl_Order[OrderID],tbl_Order[Order Year])</f>
        <v>2022</v>
      </c>
      <c r="G2654" t="str">
        <f>_xlfn.XLOOKUP(tbl_OrderProduct[[#This Row],[OrderID]],tbl_Order[OrderID],tbl_Order[Order Month Name])</f>
        <v>May</v>
      </c>
      <c r="H2654" t="str">
        <f>_xlfn.XLOOKUP(tbl_OrderProduct[[#This Row],[ProductID]],tbl_Product[ProductID],tbl_Product[ProductName])</f>
        <v>Welcome To … The Dashboard</v>
      </c>
      <c r="I2654" t="str">
        <f>_xlfn.XLOOKUP(tbl_OrderProduct[[#This Row],[OrderID]],tbl_Order[OrderID],tbl_Order[CustomerID])</f>
        <v>CUST0818</v>
      </c>
    </row>
    <row r="2655" spans="1:9" x14ac:dyDescent="0.4">
      <c r="A2655" t="s">
        <v>1263</v>
      </c>
      <c r="B2655" t="s">
        <v>141</v>
      </c>
      <c r="C2655" t="str">
        <f>_xlfn.XLOOKUP(tbl_OrderProduct[[#This Row],[ProductID]],tbl_Product[ProductID],tbl_Product[Category])</f>
        <v>Strategy</v>
      </c>
      <c r="D2655">
        <v>1</v>
      </c>
      <c r="E2655" s="3">
        <f>_xlfn.XLOOKUP(tbl_OrderProduct[[#This Row],[ProductID]],tbl_Product[ProductID],tbl_Product[ListPrice])*tbl_OrderProduct[[#This Row],[Quantity]]</f>
        <v>24</v>
      </c>
      <c r="F2655">
        <f>_xlfn.XLOOKUP(tbl_OrderProduct[[#This Row],[OrderID]],tbl_Order[OrderID],tbl_Order[Order Year])</f>
        <v>2022</v>
      </c>
      <c r="G2655" t="str">
        <f>_xlfn.XLOOKUP(tbl_OrderProduct[[#This Row],[OrderID]],tbl_Order[OrderID],tbl_Order[Order Month Name])</f>
        <v>May</v>
      </c>
      <c r="H2655" t="str">
        <f>_xlfn.XLOOKUP(tbl_OrderProduct[[#This Row],[ProductID]],tbl_Product[ProductID],tbl_Product[ProductName])</f>
        <v>Wingspanalytics</v>
      </c>
      <c r="I2655" t="str">
        <f>_xlfn.XLOOKUP(tbl_OrderProduct[[#This Row],[OrderID]],tbl_Order[OrderID],tbl_Order[CustomerID])</f>
        <v>CUST0818</v>
      </c>
    </row>
    <row r="2656" spans="1:9" x14ac:dyDescent="0.4">
      <c r="A2656" t="s">
        <v>1263</v>
      </c>
      <c r="B2656" t="s">
        <v>132</v>
      </c>
      <c r="C2656" t="str">
        <f>_xlfn.XLOOKUP(tbl_OrderProduct[[#This Row],[ProductID]],tbl_Product[ProductID],tbl_Product[Category])</f>
        <v>Strategy</v>
      </c>
      <c r="D2656">
        <v>1</v>
      </c>
      <c r="E2656" s="3">
        <f>_xlfn.XLOOKUP(tbl_OrderProduct[[#This Row],[ProductID]],tbl_Product[ProductID],tbl_Product[ListPrice])*tbl_OrderProduct[[#This Row],[Quantity]]</f>
        <v>16.5</v>
      </c>
      <c r="F2656">
        <f>_xlfn.XLOOKUP(tbl_OrderProduct[[#This Row],[OrderID]],tbl_Order[OrderID],tbl_Order[Order Year])</f>
        <v>2022</v>
      </c>
      <c r="G2656" t="str">
        <f>_xlfn.XLOOKUP(tbl_OrderProduct[[#This Row],[OrderID]],tbl_Order[OrderID],tbl_Order[Order Month Name])</f>
        <v>May</v>
      </c>
      <c r="H2656" t="str">
        <f>_xlfn.XLOOKUP(tbl_OrderProduct[[#This Row],[ProductID]],tbl_Product[ProductID],tbl_Product[ProductName])</f>
        <v>Pax Excel</v>
      </c>
      <c r="I2656" t="str">
        <f>_xlfn.XLOOKUP(tbl_OrderProduct[[#This Row],[OrderID]],tbl_Order[OrderID],tbl_Order[CustomerID])</f>
        <v>CUST0818</v>
      </c>
    </row>
    <row r="2657" spans="1:9" x14ac:dyDescent="0.4">
      <c r="A2657" t="s">
        <v>1263</v>
      </c>
      <c r="B2657" t="s">
        <v>11</v>
      </c>
      <c r="C2657" t="str">
        <f>_xlfn.XLOOKUP(tbl_OrderProduct[[#This Row],[ProductID]],tbl_Product[ProductID],tbl_Product[Category])</f>
        <v>Adventure</v>
      </c>
      <c r="D2657">
        <v>1</v>
      </c>
      <c r="E2657" s="3">
        <f>_xlfn.XLOOKUP(tbl_OrderProduct[[#This Row],[ProductID]],tbl_Product[ProductID],tbl_Product[ListPrice])*tbl_OrderProduct[[#This Row],[Quantity]]</f>
        <v>19.95</v>
      </c>
      <c r="F2657">
        <f>_xlfn.XLOOKUP(tbl_OrderProduct[[#This Row],[OrderID]],tbl_Order[OrderID],tbl_Order[Order Year])</f>
        <v>2022</v>
      </c>
      <c r="G2657" t="str">
        <f>_xlfn.XLOOKUP(tbl_OrderProduct[[#This Row],[OrderID]],tbl_Order[OrderID],tbl_Order[Order Month Name])</f>
        <v>May</v>
      </c>
      <c r="H2657" t="str">
        <f>_xlfn.XLOOKUP(tbl_OrderProduct[[#This Row],[ProductID]],tbl_Product[ProductID],tbl_Product[ProductName])</f>
        <v>Dungeons &amp; Datasets</v>
      </c>
      <c r="I2657" t="str">
        <f>_xlfn.XLOOKUP(tbl_OrderProduct[[#This Row],[OrderID]],tbl_Order[OrderID],tbl_Order[CustomerID])</f>
        <v>CUST0818</v>
      </c>
    </row>
    <row r="2658" spans="1:9" x14ac:dyDescent="0.4">
      <c r="A2658" t="s">
        <v>1264</v>
      </c>
      <c r="B2658" t="s">
        <v>8</v>
      </c>
      <c r="C2658" t="str">
        <f>_xlfn.XLOOKUP(tbl_OrderProduct[[#This Row],[ProductID]],tbl_Product[ProductID],tbl_Product[Category])</f>
        <v>Adventure</v>
      </c>
      <c r="D2658">
        <v>1</v>
      </c>
      <c r="E2658" s="3">
        <f>_xlfn.XLOOKUP(tbl_OrderProduct[[#This Row],[ProductID]],tbl_Product[ProductID],tbl_Product[ListPrice])*tbl_OrderProduct[[#This Row],[Quantity]]</f>
        <v>54.5</v>
      </c>
      <c r="F2658">
        <f>_xlfn.XLOOKUP(tbl_OrderProduct[[#This Row],[OrderID]],tbl_Order[OrderID],tbl_Order[Order Year])</f>
        <v>2022</v>
      </c>
      <c r="G2658" t="str">
        <f>_xlfn.XLOOKUP(tbl_OrderProduct[[#This Row],[OrderID]],tbl_Order[OrderID],tbl_Order[Order Month Name])</f>
        <v>May</v>
      </c>
      <c r="H2658" t="str">
        <f>_xlfn.XLOOKUP(tbl_OrderProduct[[#This Row],[ProductID]],tbl_Product[ProductID],tbl_Product[ProductName])</f>
        <v>Spreadsheets &amp; Sidequests</v>
      </c>
      <c r="I2658" t="str">
        <f>_xlfn.XLOOKUP(tbl_OrderProduct[[#This Row],[OrderID]],tbl_Order[OrderID],tbl_Order[CustomerID])</f>
        <v>CUST0327</v>
      </c>
    </row>
    <row r="2659" spans="1:9" x14ac:dyDescent="0.4">
      <c r="A2659" t="s">
        <v>1265</v>
      </c>
      <c r="B2659" t="s">
        <v>11</v>
      </c>
      <c r="C2659" t="str">
        <f>_xlfn.XLOOKUP(tbl_OrderProduct[[#This Row],[ProductID]],tbl_Product[ProductID],tbl_Product[Category])</f>
        <v>Adventure</v>
      </c>
      <c r="D2659">
        <v>1</v>
      </c>
      <c r="E2659" s="3">
        <f>_xlfn.XLOOKUP(tbl_OrderProduct[[#This Row],[ProductID]],tbl_Product[ProductID],tbl_Product[ListPrice])*tbl_OrderProduct[[#This Row],[Quantity]]</f>
        <v>19.95</v>
      </c>
      <c r="F2659">
        <f>_xlfn.XLOOKUP(tbl_OrderProduct[[#This Row],[OrderID]],tbl_Order[OrderID],tbl_Order[Order Year])</f>
        <v>2022</v>
      </c>
      <c r="G2659" t="str">
        <f>_xlfn.XLOOKUP(tbl_OrderProduct[[#This Row],[OrderID]],tbl_Order[OrderID],tbl_Order[Order Month Name])</f>
        <v>May</v>
      </c>
      <c r="H2659" t="str">
        <f>_xlfn.XLOOKUP(tbl_OrderProduct[[#This Row],[ProductID]],tbl_Product[ProductID],tbl_Product[ProductName])</f>
        <v>Dungeons &amp; Datasets</v>
      </c>
      <c r="I2659" t="str">
        <f>_xlfn.XLOOKUP(tbl_OrderProduct[[#This Row],[OrderID]],tbl_Order[OrderID],tbl_Order[CustomerID])</f>
        <v>CUST0057</v>
      </c>
    </row>
    <row r="2660" spans="1:9" x14ac:dyDescent="0.4">
      <c r="A2660" t="s">
        <v>1266</v>
      </c>
      <c r="B2660" t="s">
        <v>135</v>
      </c>
      <c r="C2660" t="str">
        <f>_xlfn.XLOOKUP(tbl_OrderProduct[[#This Row],[ProductID]],tbl_Product[ProductID],tbl_Product[Category])</f>
        <v>Classic</v>
      </c>
      <c r="D2660">
        <v>1</v>
      </c>
      <c r="E2660" s="3">
        <f>_xlfn.XLOOKUP(tbl_OrderProduct[[#This Row],[ProductID]],tbl_Product[ProductID],tbl_Product[ListPrice])*tbl_OrderProduct[[#This Row],[Quantity]]</f>
        <v>16.989999999999998</v>
      </c>
      <c r="F2660">
        <f>_xlfn.XLOOKUP(tbl_OrderProduct[[#This Row],[OrderID]],tbl_Order[OrderID],tbl_Order[Order Year])</f>
        <v>2022</v>
      </c>
      <c r="G2660" t="str">
        <f>_xlfn.XLOOKUP(tbl_OrderProduct[[#This Row],[OrderID]],tbl_Order[OrderID],tbl_Order[Order Month Name])</f>
        <v>May</v>
      </c>
      <c r="H2660" t="str">
        <f>_xlfn.XLOOKUP(tbl_OrderProduct[[#This Row],[ProductID]],tbl_Product[ProductID],tbl_Product[ProductName])</f>
        <v>Monopoly: Pivot Table Edition</v>
      </c>
      <c r="I2660" t="str">
        <f>_xlfn.XLOOKUP(tbl_OrderProduct[[#This Row],[OrderID]],tbl_Order[OrderID],tbl_Order[CustomerID])</f>
        <v>CUST0444</v>
      </c>
    </row>
    <row r="2661" spans="1:9" x14ac:dyDescent="0.4">
      <c r="A2661" t="s">
        <v>1266</v>
      </c>
      <c r="B2661" t="s">
        <v>155</v>
      </c>
      <c r="C2661" t="str">
        <f>_xlfn.XLOOKUP(tbl_OrderProduct[[#This Row],[ProductID]],tbl_Product[ProductID],tbl_Product[Category])</f>
        <v>Strategy</v>
      </c>
      <c r="D2661">
        <v>1</v>
      </c>
      <c r="E2661" s="3">
        <f>_xlfn.XLOOKUP(tbl_OrderProduct[[#This Row],[ProductID]],tbl_Product[ProductID],tbl_Product[ListPrice])*tbl_OrderProduct[[#This Row],[Quantity]]</f>
        <v>27</v>
      </c>
      <c r="F2661">
        <f>_xlfn.XLOOKUP(tbl_OrderProduct[[#This Row],[OrderID]],tbl_Order[OrderID],tbl_Order[Order Year])</f>
        <v>2022</v>
      </c>
      <c r="G2661" t="str">
        <f>_xlfn.XLOOKUP(tbl_OrderProduct[[#This Row],[OrderID]],tbl_Order[OrderID],tbl_Order[Order Month Name])</f>
        <v>May</v>
      </c>
      <c r="H2661" t="str">
        <f>_xlfn.XLOOKUP(tbl_OrderProduct[[#This Row],[ProductID]],tbl_Product[ProductID],tbl_Product[ProductName])</f>
        <v>Depreciation Trail</v>
      </c>
      <c r="I2661" t="str">
        <f>_xlfn.XLOOKUP(tbl_OrderProduct[[#This Row],[OrderID]],tbl_Order[OrderID],tbl_Order[CustomerID])</f>
        <v>CUST0444</v>
      </c>
    </row>
    <row r="2662" spans="1:9" x14ac:dyDescent="0.4">
      <c r="A2662" t="s">
        <v>1267</v>
      </c>
      <c r="B2662" t="s">
        <v>158</v>
      </c>
      <c r="C2662" t="str">
        <f>_xlfn.XLOOKUP(tbl_OrderProduct[[#This Row],[ProductID]],tbl_Product[ProductID],tbl_Product[Category])</f>
        <v>Classic</v>
      </c>
      <c r="D2662">
        <v>2</v>
      </c>
      <c r="E2662" s="3">
        <f>_xlfn.XLOOKUP(tbl_OrderProduct[[#This Row],[ProductID]],tbl_Product[ProductID],tbl_Product[ListPrice])*tbl_OrderProduct[[#This Row],[Quantity]]</f>
        <v>90</v>
      </c>
      <c r="F2662">
        <f>_xlfn.XLOOKUP(tbl_OrderProduct[[#This Row],[OrderID]],tbl_Order[OrderID],tbl_Order[Order Year])</f>
        <v>2022</v>
      </c>
      <c r="G2662" t="str">
        <f>_xlfn.XLOOKUP(tbl_OrderProduct[[#This Row],[OrderID]],tbl_Order[OrderID],tbl_Order[Order Month Name])</f>
        <v>Jun</v>
      </c>
      <c r="H2662" t="str">
        <f>_xlfn.XLOOKUP(tbl_OrderProduct[[#This Row],[ProductID]],tbl_Product[ProductID],tbl_Product[ProductName])</f>
        <v>Carcassone: Financial Quarters</v>
      </c>
      <c r="I2662" t="str">
        <f>_xlfn.XLOOKUP(tbl_OrderProduct[[#This Row],[OrderID]],tbl_Order[OrderID],tbl_Order[CustomerID])</f>
        <v>CUST0645</v>
      </c>
    </row>
    <row r="2663" spans="1:9" x14ac:dyDescent="0.4">
      <c r="A2663" t="s">
        <v>1268</v>
      </c>
      <c r="B2663" t="s">
        <v>140</v>
      </c>
      <c r="C2663" t="str">
        <f>_xlfn.XLOOKUP(tbl_OrderProduct[[#This Row],[ProductID]],tbl_Product[ProductID],tbl_Product[Category])</f>
        <v>Strategy</v>
      </c>
      <c r="D2663">
        <v>1</v>
      </c>
      <c r="E2663" s="3">
        <f>_xlfn.XLOOKUP(tbl_OrderProduct[[#This Row],[ProductID]],tbl_Product[ProductID],tbl_Product[ListPrice])*tbl_OrderProduct[[#This Row],[Quantity]]</f>
        <v>63.49</v>
      </c>
      <c r="F2663">
        <f>_xlfn.XLOOKUP(tbl_OrderProduct[[#This Row],[OrderID]],tbl_Order[OrderID],tbl_Order[Order Year])</f>
        <v>2022</v>
      </c>
      <c r="G2663" t="str">
        <f>_xlfn.XLOOKUP(tbl_OrderProduct[[#This Row],[OrderID]],tbl_Order[OrderID],tbl_Order[Order Month Name])</f>
        <v>Jun</v>
      </c>
      <c r="H2663" t="str">
        <f>_xlfn.XLOOKUP(tbl_OrderProduct[[#This Row],[ProductID]],tbl_Product[ProductID],tbl_Product[ProductName])</f>
        <v>The Castles of Mad King Lambda</v>
      </c>
      <c r="I2663" t="str">
        <f>_xlfn.XLOOKUP(tbl_OrderProduct[[#This Row],[OrderID]],tbl_Order[OrderID],tbl_Order[CustomerID])</f>
        <v>CUST0829</v>
      </c>
    </row>
    <row r="2664" spans="1:9" x14ac:dyDescent="0.4">
      <c r="A2664" t="s">
        <v>1268</v>
      </c>
      <c r="B2664" t="s">
        <v>143</v>
      </c>
      <c r="C2664" t="str">
        <f>_xlfn.XLOOKUP(tbl_OrderProduct[[#This Row],[ProductID]],tbl_Product[ProductID],tbl_Product[Category])</f>
        <v>Party</v>
      </c>
      <c r="D2664">
        <v>1</v>
      </c>
      <c r="E2664" s="3">
        <f>_xlfn.XLOOKUP(tbl_OrderProduct[[#This Row],[ProductID]],tbl_Product[ProductID],tbl_Product[ListPrice])*tbl_OrderProduct[[#This Row],[Quantity]]</f>
        <v>21.95</v>
      </c>
      <c r="F2664">
        <f>_xlfn.XLOOKUP(tbl_OrderProduct[[#This Row],[OrderID]],tbl_Order[OrderID],tbl_Order[Order Year])</f>
        <v>2022</v>
      </c>
      <c r="G2664" t="str">
        <f>_xlfn.XLOOKUP(tbl_OrderProduct[[#This Row],[OrderID]],tbl_Order[OrderID],tbl_Order[Order Month Name])</f>
        <v>Jun</v>
      </c>
      <c r="H2664" t="str">
        <f>_xlfn.XLOOKUP(tbl_OrderProduct[[#This Row],[ProductID]],tbl_Product[ProductID],tbl_Product[ProductName])</f>
        <v>Sheets of Nottingham</v>
      </c>
      <c r="I2664" t="str">
        <f>_xlfn.XLOOKUP(tbl_OrderProduct[[#This Row],[OrderID]],tbl_Order[OrderID],tbl_Order[CustomerID])</f>
        <v>CUST0829</v>
      </c>
    </row>
    <row r="2665" spans="1:9" x14ac:dyDescent="0.4">
      <c r="A2665" t="s">
        <v>1268</v>
      </c>
      <c r="B2665" t="s">
        <v>163</v>
      </c>
      <c r="C2665" t="str">
        <f>_xlfn.XLOOKUP(tbl_OrderProduct[[#This Row],[ProductID]],tbl_Product[ProductID],tbl_Product[Category])</f>
        <v>Party</v>
      </c>
      <c r="D2665">
        <v>1</v>
      </c>
      <c r="E2665" s="3">
        <f>_xlfn.XLOOKUP(tbl_OrderProduct[[#This Row],[ProductID]],tbl_Product[ProductID],tbl_Product[ListPrice])*tbl_OrderProduct[[#This Row],[Quantity]]</f>
        <v>38</v>
      </c>
      <c r="F2665">
        <f>_xlfn.XLOOKUP(tbl_OrderProduct[[#This Row],[OrderID]],tbl_Order[OrderID],tbl_Order[Order Year])</f>
        <v>2022</v>
      </c>
      <c r="G2665" t="str">
        <f>_xlfn.XLOOKUP(tbl_OrderProduct[[#This Row],[OrderID]],tbl_Order[OrderID],tbl_Order[Order Month Name])</f>
        <v>Jun</v>
      </c>
      <c r="H2665" t="str">
        <f>_xlfn.XLOOKUP(tbl_OrderProduct[[#This Row],[ProductID]],tbl_Product[ProductID],tbl_Product[ProductName])</f>
        <v>Charts Against Humanity</v>
      </c>
      <c r="I2665" t="str">
        <f>_xlfn.XLOOKUP(tbl_OrderProduct[[#This Row],[OrderID]],tbl_Order[OrderID],tbl_Order[CustomerID])</f>
        <v>CUST0829</v>
      </c>
    </row>
    <row r="2666" spans="1:9" x14ac:dyDescent="0.4">
      <c r="A2666" t="s">
        <v>1268</v>
      </c>
      <c r="B2666" t="s">
        <v>138</v>
      </c>
      <c r="C2666" t="str">
        <f>_xlfn.XLOOKUP(tbl_OrderProduct[[#This Row],[ProductID]],tbl_Product[ProductID],tbl_Product[Category])</f>
        <v>Classic</v>
      </c>
      <c r="D2666">
        <v>1</v>
      </c>
      <c r="E2666" s="3">
        <f>_xlfn.XLOOKUP(tbl_OrderProduct[[#This Row],[ProductID]],tbl_Product[ProductID],tbl_Product[ListPrice])*tbl_OrderProduct[[#This Row],[Quantity]]</f>
        <v>62</v>
      </c>
      <c r="F2666">
        <f>_xlfn.XLOOKUP(tbl_OrderProduct[[#This Row],[OrderID]],tbl_Order[OrderID],tbl_Order[Order Year])</f>
        <v>2022</v>
      </c>
      <c r="G2666" t="str">
        <f>_xlfn.XLOOKUP(tbl_OrderProduct[[#This Row],[OrderID]],tbl_Order[OrderID],tbl_Order[Order Month Name])</f>
        <v>Jun</v>
      </c>
      <c r="H2666" t="str">
        <f>_xlfn.XLOOKUP(tbl_OrderProduct[[#This Row],[ProductID]],tbl_Product[ProductID],tbl_Product[ProductName])</f>
        <v>YahtSheets</v>
      </c>
      <c r="I2666" t="str">
        <f>_xlfn.XLOOKUP(tbl_OrderProduct[[#This Row],[OrderID]],tbl_Order[OrderID],tbl_Order[CustomerID])</f>
        <v>CUST0829</v>
      </c>
    </row>
    <row r="2667" spans="1:9" x14ac:dyDescent="0.4">
      <c r="A2667" t="s">
        <v>1269</v>
      </c>
      <c r="B2667" t="s">
        <v>158</v>
      </c>
      <c r="C2667" t="str">
        <f>_xlfn.XLOOKUP(tbl_OrderProduct[[#This Row],[ProductID]],tbl_Product[ProductID],tbl_Product[Category])</f>
        <v>Classic</v>
      </c>
      <c r="D2667">
        <v>1</v>
      </c>
      <c r="E2667" s="3">
        <f>_xlfn.XLOOKUP(tbl_OrderProduct[[#This Row],[ProductID]],tbl_Product[ProductID],tbl_Product[ListPrice])*tbl_OrderProduct[[#This Row],[Quantity]]</f>
        <v>45</v>
      </c>
      <c r="F2667">
        <f>_xlfn.XLOOKUP(tbl_OrderProduct[[#This Row],[OrderID]],tbl_Order[OrderID],tbl_Order[Order Year])</f>
        <v>2022</v>
      </c>
      <c r="G2667" t="str">
        <f>_xlfn.XLOOKUP(tbl_OrderProduct[[#This Row],[OrderID]],tbl_Order[OrderID],tbl_Order[Order Month Name])</f>
        <v>Jun</v>
      </c>
      <c r="H2667" t="str">
        <f>_xlfn.XLOOKUP(tbl_OrderProduct[[#This Row],[ProductID]],tbl_Product[ProductID],tbl_Product[ProductName])</f>
        <v>Carcassone: Financial Quarters</v>
      </c>
      <c r="I2667" t="str">
        <f>_xlfn.XLOOKUP(tbl_OrderProduct[[#This Row],[OrderID]],tbl_Order[OrderID],tbl_Order[CustomerID])</f>
        <v>CUST1204</v>
      </c>
    </row>
    <row r="2668" spans="1:9" x14ac:dyDescent="0.4">
      <c r="A2668" t="s">
        <v>1269</v>
      </c>
      <c r="B2668" t="s">
        <v>10</v>
      </c>
      <c r="C2668" t="str">
        <f>_xlfn.XLOOKUP(tbl_OrderProduct[[#This Row],[ProductID]],tbl_Product[ProductID],tbl_Product[Category])</f>
        <v>Party</v>
      </c>
      <c r="D2668">
        <v>2</v>
      </c>
      <c r="E2668" s="3">
        <f>_xlfn.XLOOKUP(tbl_OrderProduct[[#This Row],[ProductID]],tbl_Product[ProductID],tbl_Product[ListPrice])*tbl_OrderProduct[[#This Row],[Quantity]]</f>
        <v>98</v>
      </c>
      <c r="F2668">
        <f>_xlfn.XLOOKUP(tbl_OrderProduct[[#This Row],[OrderID]],tbl_Order[OrderID],tbl_Order[Order Year])</f>
        <v>2022</v>
      </c>
      <c r="G2668" t="str">
        <f>_xlfn.XLOOKUP(tbl_OrderProduct[[#This Row],[OrderID]],tbl_Order[OrderID],tbl_Order[Order Month Name])</f>
        <v>Jun</v>
      </c>
      <c r="H2668" t="str">
        <f>_xlfn.XLOOKUP(tbl_OrderProduct[[#This Row],[ProductID]],tbl_Product[ProductID],tbl_Product[ProductName])</f>
        <v>Pivot or Perish</v>
      </c>
      <c r="I2668" t="str">
        <f>_xlfn.XLOOKUP(tbl_OrderProduct[[#This Row],[OrderID]],tbl_Order[OrderID],tbl_Order[CustomerID])</f>
        <v>CUST1204</v>
      </c>
    </row>
    <row r="2669" spans="1:9" x14ac:dyDescent="0.4">
      <c r="A2669" t="s">
        <v>1269</v>
      </c>
      <c r="B2669" t="s">
        <v>140</v>
      </c>
      <c r="C2669" t="str">
        <f>_xlfn.XLOOKUP(tbl_OrderProduct[[#This Row],[ProductID]],tbl_Product[ProductID],tbl_Product[Category])</f>
        <v>Strategy</v>
      </c>
      <c r="D2669">
        <v>2</v>
      </c>
      <c r="E2669" s="3">
        <f>_xlfn.XLOOKUP(tbl_OrderProduct[[#This Row],[ProductID]],tbl_Product[ProductID],tbl_Product[ListPrice])*tbl_OrderProduct[[#This Row],[Quantity]]</f>
        <v>126.98</v>
      </c>
      <c r="F2669">
        <f>_xlfn.XLOOKUP(tbl_OrderProduct[[#This Row],[OrderID]],tbl_Order[OrderID],tbl_Order[Order Year])</f>
        <v>2022</v>
      </c>
      <c r="G2669" t="str">
        <f>_xlfn.XLOOKUP(tbl_OrderProduct[[#This Row],[OrderID]],tbl_Order[OrderID],tbl_Order[Order Month Name])</f>
        <v>Jun</v>
      </c>
      <c r="H2669" t="str">
        <f>_xlfn.XLOOKUP(tbl_OrderProduct[[#This Row],[ProductID]],tbl_Product[ProductID],tbl_Product[ProductName])</f>
        <v>The Castles of Mad King Lambda</v>
      </c>
      <c r="I2669" t="str">
        <f>_xlfn.XLOOKUP(tbl_OrderProduct[[#This Row],[OrderID]],tbl_Order[OrderID],tbl_Order[CustomerID])</f>
        <v>CUST1204</v>
      </c>
    </row>
    <row r="2670" spans="1:9" x14ac:dyDescent="0.4">
      <c r="A2670" t="s">
        <v>1269</v>
      </c>
      <c r="B2670" t="s">
        <v>163</v>
      </c>
      <c r="C2670" t="str">
        <f>_xlfn.XLOOKUP(tbl_OrderProduct[[#This Row],[ProductID]],tbl_Product[ProductID],tbl_Product[Category])</f>
        <v>Party</v>
      </c>
      <c r="D2670">
        <v>2</v>
      </c>
      <c r="E2670" s="3">
        <f>_xlfn.XLOOKUP(tbl_OrderProduct[[#This Row],[ProductID]],tbl_Product[ProductID],tbl_Product[ListPrice])*tbl_OrderProduct[[#This Row],[Quantity]]</f>
        <v>76</v>
      </c>
      <c r="F2670">
        <f>_xlfn.XLOOKUP(tbl_OrderProduct[[#This Row],[OrderID]],tbl_Order[OrderID],tbl_Order[Order Year])</f>
        <v>2022</v>
      </c>
      <c r="G2670" t="str">
        <f>_xlfn.XLOOKUP(tbl_OrderProduct[[#This Row],[OrderID]],tbl_Order[OrderID],tbl_Order[Order Month Name])</f>
        <v>Jun</v>
      </c>
      <c r="H2670" t="str">
        <f>_xlfn.XLOOKUP(tbl_OrderProduct[[#This Row],[ProductID]],tbl_Product[ProductID],tbl_Product[ProductName])</f>
        <v>Charts Against Humanity</v>
      </c>
      <c r="I2670" t="str">
        <f>_xlfn.XLOOKUP(tbl_OrderProduct[[#This Row],[OrderID]],tbl_Order[OrderID],tbl_Order[CustomerID])</f>
        <v>CUST1204</v>
      </c>
    </row>
    <row r="2671" spans="1:9" x14ac:dyDescent="0.4">
      <c r="A2671" t="s">
        <v>1270</v>
      </c>
      <c r="B2671" t="s">
        <v>141</v>
      </c>
      <c r="C2671" t="str">
        <f>_xlfn.XLOOKUP(tbl_OrderProduct[[#This Row],[ProductID]],tbl_Product[ProductID],tbl_Product[Category])</f>
        <v>Strategy</v>
      </c>
      <c r="D2671">
        <v>2</v>
      </c>
      <c r="E2671" s="3">
        <f>_xlfn.XLOOKUP(tbl_OrderProduct[[#This Row],[ProductID]],tbl_Product[ProductID],tbl_Product[ListPrice])*tbl_OrderProduct[[#This Row],[Quantity]]</f>
        <v>48</v>
      </c>
      <c r="F2671">
        <f>_xlfn.XLOOKUP(tbl_OrderProduct[[#This Row],[OrderID]],tbl_Order[OrderID],tbl_Order[Order Year])</f>
        <v>2022</v>
      </c>
      <c r="G2671" t="str">
        <f>_xlfn.XLOOKUP(tbl_OrderProduct[[#This Row],[OrderID]],tbl_Order[OrderID],tbl_Order[Order Month Name])</f>
        <v>Jun</v>
      </c>
      <c r="H2671" t="str">
        <f>_xlfn.XLOOKUP(tbl_OrderProduct[[#This Row],[ProductID]],tbl_Product[ProductID],tbl_Product[ProductName])</f>
        <v>Wingspanalytics</v>
      </c>
      <c r="I2671" t="str">
        <f>_xlfn.XLOOKUP(tbl_OrderProduct[[#This Row],[OrderID]],tbl_Order[OrderID],tbl_Order[CustomerID])</f>
        <v>CUST0097</v>
      </c>
    </row>
    <row r="2672" spans="1:9" x14ac:dyDescent="0.4">
      <c r="A2672" t="s">
        <v>1270</v>
      </c>
      <c r="B2672" t="s">
        <v>139</v>
      </c>
      <c r="C2672" t="str">
        <f>_xlfn.XLOOKUP(tbl_OrderProduct[[#This Row],[ProductID]],tbl_Product[ProductID],tbl_Product[Category])</f>
        <v>Strategy</v>
      </c>
      <c r="D2672">
        <v>1</v>
      </c>
      <c r="E2672" s="3">
        <f>_xlfn.XLOOKUP(tbl_OrderProduct[[#This Row],[ProductID]],tbl_Product[ProductID],tbl_Product[ListPrice])*tbl_OrderProduct[[#This Row],[Quantity]]</f>
        <v>54.99</v>
      </c>
      <c r="F2672">
        <f>_xlfn.XLOOKUP(tbl_OrderProduct[[#This Row],[OrderID]],tbl_Order[OrderID],tbl_Order[Order Year])</f>
        <v>2022</v>
      </c>
      <c r="G2672" t="str">
        <f>_xlfn.XLOOKUP(tbl_OrderProduct[[#This Row],[OrderID]],tbl_Order[OrderID],tbl_Order[Order Month Name])</f>
        <v>Jun</v>
      </c>
      <c r="H2672" t="str">
        <f>_xlfn.XLOOKUP(tbl_OrderProduct[[#This Row],[ProductID]],tbl_Product[ProductID],tbl_Product[ProductName])</f>
        <v>Azul: Pie Chart Edition</v>
      </c>
      <c r="I2672" t="str">
        <f>_xlfn.XLOOKUP(tbl_OrderProduct[[#This Row],[OrderID]],tbl_Order[OrderID],tbl_Order[CustomerID])</f>
        <v>CUST0097</v>
      </c>
    </row>
    <row r="2673" spans="1:9" x14ac:dyDescent="0.4">
      <c r="A2673" t="s">
        <v>1271</v>
      </c>
      <c r="B2673" t="s">
        <v>150</v>
      </c>
      <c r="C2673" t="str">
        <f>_xlfn.XLOOKUP(tbl_OrderProduct[[#This Row],[ProductID]],tbl_Product[ProductID],tbl_Product[Category])</f>
        <v>Party</v>
      </c>
      <c r="D2673">
        <v>1</v>
      </c>
      <c r="E2673" s="3">
        <f>_xlfn.XLOOKUP(tbl_OrderProduct[[#This Row],[ProductID]],tbl_Product[ProductID],tbl_Product[ListPrice])*tbl_OrderProduct[[#This Row],[Quantity]]</f>
        <v>35</v>
      </c>
      <c r="F2673">
        <f>_xlfn.XLOOKUP(tbl_OrderProduct[[#This Row],[OrderID]],tbl_Order[OrderID],tbl_Order[Order Year])</f>
        <v>2022</v>
      </c>
      <c r="G2673" t="str">
        <f>_xlfn.XLOOKUP(tbl_OrderProduct[[#This Row],[OrderID]],tbl_Order[OrderID],tbl_Order[Order Month Name])</f>
        <v>Jun</v>
      </c>
      <c r="H2673" t="str">
        <f>_xlfn.XLOOKUP(tbl_OrderProduct[[#This Row],[ProductID]],tbl_Product[ProductID],tbl_Product[ProductName])</f>
        <v>Data: The Resistance</v>
      </c>
      <c r="I2673" t="str">
        <f>_xlfn.XLOOKUP(tbl_OrderProduct[[#This Row],[OrderID]],tbl_Order[OrderID],tbl_Order[CustomerID])</f>
        <v>CUST0162</v>
      </c>
    </row>
    <row r="2674" spans="1:9" x14ac:dyDescent="0.4">
      <c r="A2674" t="s">
        <v>1271</v>
      </c>
      <c r="B2674" t="s">
        <v>6</v>
      </c>
      <c r="C2674" t="str">
        <f>_xlfn.XLOOKUP(tbl_OrderProduct[[#This Row],[ProductID]],tbl_Product[ProductID],tbl_Product[Category])</f>
        <v>Adventure</v>
      </c>
      <c r="D2674">
        <v>1</v>
      </c>
      <c r="E2674" s="3">
        <f>_xlfn.XLOOKUP(tbl_OrderProduct[[#This Row],[ProductID]],tbl_Product[ProductID],tbl_Product[ListPrice])*tbl_OrderProduct[[#This Row],[Quantity]]</f>
        <v>17</v>
      </c>
      <c r="F2674">
        <f>_xlfn.XLOOKUP(tbl_OrderProduct[[#This Row],[OrderID]],tbl_Order[OrderID],tbl_Order[Order Year])</f>
        <v>2022</v>
      </c>
      <c r="G2674" t="str">
        <f>_xlfn.XLOOKUP(tbl_OrderProduct[[#This Row],[OrderID]],tbl_Order[OrderID],tbl_Order[Order Month Name])</f>
        <v>Jun</v>
      </c>
      <c r="H2674" t="str">
        <f>_xlfn.XLOOKUP(tbl_OrderProduct[[#This Row],[ProductID]],tbl_Product[ProductID],tbl_Product[ProductName])</f>
        <v>Pivot &amp; Paper</v>
      </c>
      <c r="I2674" t="str">
        <f>_xlfn.XLOOKUP(tbl_OrderProduct[[#This Row],[OrderID]],tbl_Order[OrderID],tbl_Order[CustomerID])</f>
        <v>CUST0162</v>
      </c>
    </row>
    <row r="2675" spans="1:9" x14ac:dyDescent="0.4">
      <c r="A2675" t="s">
        <v>1272</v>
      </c>
      <c r="B2675" t="s">
        <v>2</v>
      </c>
      <c r="C2675" t="str">
        <f>_xlfn.XLOOKUP(tbl_OrderProduct[[#This Row],[ProductID]],tbl_Product[ProductID],tbl_Product[Category])</f>
        <v>Strategy</v>
      </c>
      <c r="D2675">
        <v>1</v>
      </c>
      <c r="E2675" s="3">
        <f>_xlfn.XLOOKUP(tbl_OrderProduct[[#This Row],[ProductID]],tbl_Product[ProductID],tbl_Product[ListPrice])*tbl_OrderProduct[[#This Row],[Quantity]]</f>
        <v>12.95</v>
      </c>
      <c r="F2675">
        <f>_xlfn.XLOOKUP(tbl_OrderProduct[[#This Row],[OrderID]],tbl_Order[OrderID],tbl_Order[Order Year])</f>
        <v>2022</v>
      </c>
      <c r="G2675" t="str">
        <f>_xlfn.XLOOKUP(tbl_OrderProduct[[#This Row],[OrderID]],tbl_Order[OrderID],tbl_Order[Order Month Name])</f>
        <v>Jun</v>
      </c>
      <c r="H2675" t="str">
        <f>_xlfn.XLOOKUP(tbl_OrderProduct[[#This Row],[ProductID]],tbl_Product[ProductID],tbl_Product[ProductName])</f>
        <v>DAX Machina</v>
      </c>
      <c r="I2675" t="str">
        <f>_xlfn.XLOOKUP(tbl_OrderProduct[[#This Row],[OrderID]],tbl_Order[OrderID],tbl_Order[CustomerID])</f>
        <v>CUST0763</v>
      </c>
    </row>
    <row r="2676" spans="1:9" x14ac:dyDescent="0.4">
      <c r="A2676" t="s">
        <v>1273</v>
      </c>
      <c r="B2676" t="s">
        <v>143</v>
      </c>
      <c r="C2676" t="str">
        <f>_xlfn.XLOOKUP(tbl_OrderProduct[[#This Row],[ProductID]],tbl_Product[ProductID],tbl_Product[Category])</f>
        <v>Party</v>
      </c>
      <c r="D2676">
        <v>3</v>
      </c>
      <c r="E2676" s="3">
        <f>_xlfn.XLOOKUP(tbl_OrderProduct[[#This Row],[ProductID]],tbl_Product[ProductID],tbl_Product[ListPrice])*tbl_OrderProduct[[#This Row],[Quantity]]</f>
        <v>65.849999999999994</v>
      </c>
      <c r="F2676">
        <f>_xlfn.XLOOKUP(tbl_OrderProduct[[#This Row],[OrderID]],tbl_Order[OrderID],tbl_Order[Order Year])</f>
        <v>2022</v>
      </c>
      <c r="G2676" t="str">
        <f>_xlfn.XLOOKUP(tbl_OrderProduct[[#This Row],[OrderID]],tbl_Order[OrderID],tbl_Order[Order Month Name])</f>
        <v>Jun</v>
      </c>
      <c r="H2676" t="str">
        <f>_xlfn.XLOOKUP(tbl_OrderProduct[[#This Row],[ProductID]],tbl_Product[ProductID],tbl_Product[ProductName])</f>
        <v>Sheets of Nottingham</v>
      </c>
      <c r="I2676" t="str">
        <f>_xlfn.XLOOKUP(tbl_OrderProduct[[#This Row],[OrderID]],tbl_Order[OrderID],tbl_Order[CustomerID])</f>
        <v>CUST1106</v>
      </c>
    </row>
    <row r="2677" spans="1:9" x14ac:dyDescent="0.4">
      <c r="A2677" t="s">
        <v>1273</v>
      </c>
      <c r="B2677" t="s">
        <v>141</v>
      </c>
      <c r="C2677" t="str">
        <f>_xlfn.XLOOKUP(tbl_OrderProduct[[#This Row],[ProductID]],tbl_Product[ProductID],tbl_Product[Category])</f>
        <v>Strategy</v>
      </c>
      <c r="D2677">
        <v>1</v>
      </c>
      <c r="E2677" s="3">
        <f>_xlfn.XLOOKUP(tbl_OrderProduct[[#This Row],[ProductID]],tbl_Product[ProductID],tbl_Product[ListPrice])*tbl_OrderProduct[[#This Row],[Quantity]]</f>
        <v>24</v>
      </c>
      <c r="F2677">
        <f>_xlfn.XLOOKUP(tbl_OrderProduct[[#This Row],[OrderID]],tbl_Order[OrderID],tbl_Order[Order Year])</f>
        <v>2022</v>
      </c>
      <c r="G2677" t="str">
        <f>_xlfn.XLOOKUP(tbl_OrderProduct[[#This Row],[OrderID]],tbl_Order[OrderID],tbl_Order[Order Month Name])</f>
        <v>Jun</v>
      </c>
      <c r="H2677" t="str">
        <f>_xlfn.XLOOKUP(tbl_OrderProduct[[#This Row],[ProductID]],tbl_Product[ProductID],tbl_Product[ProductName])</f>
        <v>Wingspanalytics</v>
      </c>
      <c r="I2677" t="str">
        <f>_xlfn.XLOOKUP(tbl_OrderProduct[[#This Row],[OrderID]],tbl_Order[OrderID],tbl_Order[CustomerID])</f>
        <v>CUST1106</v>
      </c>
    </row>
    <row r="2678" spans="1:9" x14ac:dyDescent="0.4">
      <c r="A2678" t="s">
        <v>1273</v>
      </c>
      <c r="B2678" t="s">
        <v>144</v>
      </c>
      <c r="C2678" t="str">
        <f>_xlfn.XLOOKUP(tbl_OrderProduct[[#This Row],[ProductID]],tbl_Product[ProductID],tbl_Product[Category])</f>
        <v>Strategy</v>
      </c>
      <c r="D2678">
        <v>2</v>
      </c>
      <c r="E2678" s="3">
        <f>_xlfn.XLOOKUP(tbl_OrderProduct[[#This Row],[ProductID]],tbl_Product[ProductID],tbl_Product[ListPrice])*tbl_OrderProduct[[#This Row],[Quantity]]</f>
        <v>129.9</v>
      </c>
      <c r="F2678">
        <f>_xlfn.XLOOKUP(tbl_OrderProduct[[#This Row],[OrderID]],tbl_Order[OrderID],tbl_Order[Order Year])</f>
        <v>2022</v>
      </c>
      <c r="G2678" t="str">
        <f>_xlfn.XLOOKUP(tbl_OrderProduct[[#This Row],[OrderID]],tbl_Order[OrderID],tbl_Order[Order Month Name])</f>
        <v>Jun</v>
      </c>
      <c r="H2678" t="str">
        <f>_xlfn.XLOOKUP(tbl_OrderProduct[[#This Row],[ProductID]],tbl_Product[ProductID],tbl_Product[ProductName])</f>
        <v>Between Two Spreadsheets</v>
      </c>
      <c r="I2678" t="str">
        <f>_xlfn.XLOOKUP(tbl_OrderProduct[[#This Row],[OrderID]],tbl_Order[OrderID],tbl_Order[CustomerID])</f>
        <v>CUST1106</v>
      </c>
    </row>
    <row r="2679" spans="1:9" x14ac:dyDescent="0.4">
      <c r="A2679" t="s">
        <v>1273</v>
      </c>
      <c r="B2679" t="s">
        <v>153</v>
      </c>
      <c r="C2679" t="str">
        <f>_xlfn.XLOOKUP(tbl_OrderProduct[[#This Row],[ProductID]],tbl_Product[ProductID],tbl_Product[Category])</f>
        <v>Strategy</v>
      </c>
      <c r="D2679">
        <v>1</v>
      </c>
      <c r="E2679" s="3">
        <f>_xlfn.XLOOKUP(tbl_OrderProduct[[#This Row],[ProductID]],tbl_Product[ProductID],tbl_Product[ListPrice])*tbl_OrderProduct[[#This Row],[Quantity]]</f>
        <v>37.950000000000003</v>
      </c>
      <c r="F2679">
        <f>_xlfn.XLOOKUP(tbl_OrderProduct[[#This Row],[OrderID]],tbl_Order[OrderID],tbl_Order[Order Year])</f>
        <v>2022</v>
      </c>
      <c r="G2679" t="str">
        <f>_xlfn.XLOOKUP(tbl_OrderProduct[[#This Row],[OrderID]],tbl_Order[OrderID],tbl_Order[Order Month Name])</f>
        <v>Jun</v>
      </c>
      <c r="H2679" t="str">
        <f>_xlfn.XLOOKUP(tbl_OrderProduct[[#This Row],[ProductID]],tbl_Product[ProductID],tbl_Product[ProductName])</f>
        <v>Sheetstorm</v>
      </c>
      <c r="I2679" t="str">
        <f>_xlfn.XLOOKUP(tbl_OrderProduct[[#This Row],[OrderID]],tbl_Order[OrderID],tbl_Order[CustomerID])</f>
        <v>CUST1106</v>
      </c>
    </row>
    <row r="2680" spans="1:9" x14ac:dyDescent="0.4">
      <c r="A2680" t="s">
        <v>1274</v>
      </c>
      <c r="B2680" t="s">
        <v>147</v>
      </c>
      <c r="C2680" t="str">
        <f>_xlfn.XLOOKUP(tbl_OrderProduct[[#This Row],[ProductID]],tbl_Product[ProductID],tbl_Product[Category])</f>
        <v>Classic</v>
      </c>
      <c r="D2680">
        <v>1</v>
      </c>
      <c r="E2680" s="3">
        <f>_xlfn.XLOOKUP(tbl_OrderProduct[[#This Row],[ProductID]],tbl_Product[ProductID],tbl_Product[ListPrice])*tbl_OrderProduct[[#This Row],[Quantity]]</f>
        <v>40.950000000000003</v>
      </c>
      <c r="F2680">
        <f>_xlfn.XLOOKUP(tbl_OrderProduct[[#This Row],[OrderID]],tbl_Order[OrderID],tbl_Order[Order Year])</f>
        <v>2022</v>
      </c>
      <c r="G2680" t="str">
        <f>_xlfn.XLOOKUP(tbl_OrderProduct[[#This Row],[OrderID]],tbl_Order[OrderID],tbl_Order[Order Month Name])</f>
        <v>Jun</v>
      </c>
      <c r="H2680" t="str">
        <f>_xlfn.XLOOKUP(tbl_OrderProduct[[#This Row],[ProductID]],tbl_Product[ProductID],tbl_Product[ProductName])</f>
        <v>Formula Scrabble</v>
      </c>
      <c r="I2680" t="str">
        <f>_xlfn.XLOOKUP(tbl_OrderProduct[[#This Row],[OrderID]],tbl_Order[OrderID],tbl_Order[CustomerID])</f>
        <v>CUST0956</v>
      </c>
    </row>
    <row r="2681" spans="1:9" x14ac:dyDescent="0.4">
      <c r="A2681" t="s">
        <v>1275</v>
      </c>
      <c r="B2681" t="s">
        <v>9</v>
      </c>
      <c r="C2681" t="str">
        <f>_xlfn.XLOOKUP(tbl_OrderProduct[[#This Row],[ProductID]],tbl_Product[ProductID],tbl_Product[Category])</f>
        <v>Strategy</v>
      </c>
      <c r="D2681">
        <v>2</v>
      </c>
      <c r="E2681" s="3">
        <f>_xlfn.XLOOKUP(tbl_OrderProduct[[#This Row],[ProductID]],tbl_Product[ProductID],tbl_Product[ListPrice])*tbl_OrderProduct[[#This Row],[Quantity]]</f>
        <v>147.9</v>
      </c>
      <c r="F2681">
        <f>_xlfn.XLOOKUP(tbl_OrderProduct[[#This Row],[OrderID]],tbl_Order[OrderID],tbl_Order[Order Year])</f>
        <v>2022</v>
      </c>
      <c r="G2681" t="str">
        <f>_xlfn.XLOOKUP(tbl_OrderProduct[[#This Row],[OrderID]],tbl_Order[OrderID],tbl_Order[Order Month Name])</f>
        <v>Jun</v>
      </c>
      <c r="H2681" t="str">
        <f>_xlfn.XLOOKUP(tbl_OrderProduct[[#This Row],[ProductID]],tbl_Product[ProductID],tbl_Product[ProductName])</f>
        <v>Tiny Epic Formulas</v>
      </c>
      <c r="I2681" t="str">
        <f>_xlfn.XLOOKUP(tbl_OrderProduct[[#This Row],[OrderID]],tbl_Order[OrderID],tbl_Order[CustomerID])</f>
        <v>CUST0147</v>
      </c>
    </row>
    <row r="2682" spans="1:9" x14ac:dyDescent="0.4">
      <c r="A2682" t="s">
        <v>1276</v>
      </c>
      <c r="B2682" t="s">
        <v>8</v>
      </c>
      <c r="C2682" t="str">
        <f>_xlfn.XLOOKUP(tbl_OrderProduct[[#This Row],[ProductID]],tbl_Product[ProductID],tbl_Product[Category])</f>
        <v>Adventure</v>
      </c>
      <c r="D2682">
        <v>2</v>
      </c>
      <c r="E2682" s="3">
        <f>_xlfn.XLOOKUP(tbl_OrderProduct[[#This Row],[ProductID]],tbl_Product[ProductID],tbl_Product[ListPrice])*tbl_OrderProduct[[#This Row],[Quantity]]</f>
        <v>109</v>
      </c>
      <c r="F2682">
        <f>_xlfn.XLOOKUP(tbl_OrderProduct[[#This Row],[OrderID]],tbl_Order[OrderID],tbl_Order[Order Year])</f>
        <v>2022</v>
      </c>
      <c r="G2682" t="str">
        <f>_xlfn.XLOOKUP(tbl_OrderProduct[[#This Row],[OrderID]],tbl_Order[OrderID],tbl_Order[Order Month Name])</f>
        <v>Jun</v>
      </c>
      <c r="H2682" t="str">
        <f>_xlfn.XLOOKUP(tbl_OrderProduct[[#This Row],[ProductID]],tbl_Product[ProductID],tbl_Product[ProductName])</f>
        <v>Spreadsheets &amp; Sidequests</v>
      </c>
      <c r="I2682" t="str">
        <f>_xlfn.XLOOKUP(tbl_OrderProduct[[#This Row],[OrderID]],tbl_Order[OrderID],tbl_Order[CustomerID])</f>
        <v>CUST0913</v>
      </c>
    </row>
    <row r="2683" spans="1:9" x14ac:dyDescent="0.4">
      <c r="A2683" t="s">
        <v>1276</v>
      </c>
      <c r="B2683" t="s">
        <v>153</v>
      </c>
      <c r="C2683" t="str">
        <f>_xlfn.XLOOKUP(tbl_OrderProduct[[#This Row],[ProductID]],tbl_Product[ProductID],tbl_Product[Category])</f>
        <v>Strategy</v>
      </c>
      <c r="D2683">
        <v>1</v>
      </c>
      <c r="E2683" s="3">
        <f>_xlfn.XLOOKUP(tbl_OrderProduct[[#This Row],[ProductID]],tbl_Product[ProductID],tbl_Product[ListPrice])*tbl_OrderProduct[[#This Row],[Quantity]]</f>
        <v>37.950000000000003</v>
      </c>
      <c r="F2683">
        <f>_xlfn.XLOOKUP(tbl_OrderProduct[[#This Row],[OrderID]],tbl_Order[OrderID],tbl_Order[Order Year])</f>
        <v>2022</v>
      </c>
      <c r="G2683" t="str">
        <f>_xlfn.XLOOKUP(tbl_OrderProduct[[#This Row],[OrderID]],tbl_Order[OrderID],tbl_Order[Order Month Name])</f>
        <v>Jun</v>
      </c>
      <c r="H2683" t="str">
        <f>_xlfn.XLOOKUP(tbl_OrderProduct[[#This Row],[ProductID]],tbl_Product[ProductID],tbl_Product[ProductName])</f>
        <v>Sheetstorm</v>
      </c>
      <c r="I2683" t="str">
        <f>_xlfn.XLOOKUP(tbl_OrderProduct[[#This Row],[OrderID]],tbl_Order[OrderID],tbl_Order[CustomerID])</f>
        <v>CUST0913</v>
      </c>
    </row>
    <row r="2684" spans="1:9" x14ac:dyDescent="0.4">
      <c r="A2684" t="s">
        <v>1277</v>
      </c>
      <c r="B2684" t="s">
        <v>134</v>
      </c>
      <c r="C2684" t="str">
        <f>_xlfn.XLOOKUP(tbl_OrderProduct[[#This Row],[ProductID]],tbl_Product[ProductID],tbl_Product[Category])</f>
        <v>Co-op</v>
      </c>
      <c r="D2684">
        <v>1</v>
      </c>
      <c r="E2684" s="3">
        <f>_xlfn.XLOOKUP(tbl_OrderProduct[[#This Row],[ProductID]],tbl_Product[ProductID],tbl_Product[ListPrice])*tbl_OrderProduct[[#This Row],[Quantity]]</f>
        <v>33.5</v>
      </c>
      <c r="F2684">
        <f>_xlfn.XLOOKUP(tbl_OrderProduct[[#This Row],[OrderID]],tbl_Order[OrderID],tbl_Order[Order Year])</f>
        <v>2022</v>
      </c>
      <c r="G2684" t="str">
        <f>_xlfn.XLOOKUP(tbl_OrderProduct[[#This Row],[OrderID]],tbl_Order[OrderID],tbl_Order[Order Month Name])</f>
        <v>Jun</v>
      </c>
      <c r="H2684" t="str">
        <f>_xlfn.XLOOKUP(tbl_OrderProduct[[#This Row],[ProductID]],tbl_Product[ProductID],tbl_Product[ProductName])</f>
        <v>The Spill: Data Breach</v>
      </c>
      <c r="I2684" t="str">
        <f>_xlfn.XLOOKUP(tbl_OrderProduct[[#This Row],[OrderID]],tbl_Order[OrderID],tbl_Order[CustomerID])</f>
        <v>CUST0324</v>
      </c>
    </row>
    <row r="2685" spans="1:9" x14ac:dyDescent="0.4">
      <c r="A2685" t="s">
        <v>1278</v>
      </c>
      <c r="B2685" t="s">
        <v>139</v>
      </c>
      <c r="C2685" t="str">
        <f>_xlfn.XLOOKUP(tbl_OrderProduct[[#This Row],[ProductID]],tbl_Product[ProductID],tbl_Product[Category])</f>
        <v>Strategy</v>
      </c>
      <c r="D2685">
        <v>1</v>
      </c>
      <c r="E2685" s="3">
        <f>_xlfn.XLOOKUP(tbl_OrderProduct[[#This Row],[ProductID]],tbl_Product[ProductID],tbl_Product[ListPrice])*tbl_OrderProduct[[#This Row],[Quantity]]</f>
        <v>54.99</v>
      </c>
      <c r="F2685">
        <f>_xlfn.XLOOKUP(tbl_OrderProduct[[#This Row],[OrderID]],tbl_Order[OrderID],tbl_Order[Order Year])</f>
        <v>2022</v>
      </c>
      <c r="G2685" t="str">
        <f>_xlfn.XLOOKUP(tbl_OrderProduct[[#This Row],[OrderID]],tbl_Order[OrderID],tbl_Order[Order Month Name])</f>
        <v>Jul</v>
      </c>
      <c r="H2685" t="str">
        <f>_xlfn.XLOOKUP(tbl_OrderProduct[[#This Row],[ProductID]],tbl_Product[ProductID],tbl_Product[ProductName])</f>
        <v>Azul: Pie Chart Edition</v>
      </c>
      <c r="I2685" t="str">
        <f>_xlfn.XLOOKUP(tbl_OrderProduct[[#This Row],[OrderID]],tbl_Order[OrderID],tbl_Order[CustomerID])</f>
        <v>CUST0315</v>
      </c>
    </row>
    <row r="2686" spans="1:9" x14ac:dyDescent="0.4">
      <c r="A2686" t="s">
        <v>1279</v>
      </c>
      <c r="B2686" t="s">
        <v>143</v>
      </c>
      <c r="C2686" t="str">
        <f>_xlfn.XLOOKUP(tbl_OrderProduct[[#This Row],[ProductID]],tbl_Product[ProductID],tbl_Product[Category])</f>
        <v>Party</v>
      </c>
      <c r="D2686">
        <v>3</v>
      </c>
      <c r="E2686" s="3">
        <f>_xlfn.XLOOKUP(tbl_OrderProduct[[#This Row],[ProductID]],tbl_Product[ProductID],tbl_Product[ListPrice])*tbl_OrderProduct[[#This Row],[Quantity]]</f>
        <v>65.849999999999994</v>
      </c>
      <c r="F2686">
        <f>_xlfn.XLOOKUP(tbl_OrderProduct[[#This Row],[OrderID]],tbl_Order[OrderID],tbl_Order[Order Year])</f>
        <v>2022</v>
      </c>
      <c r="G2686" t="str">
        <f>_xlfn.XLOOKUP(tbl_OrderProduct[[#This Row],[OrderID]],tbl_Order[OrderID],tbl_Order[Order Month Name])</f>
        <v>Jul</v>
      </c>
      <c r="H2686" t="str">
        <f>_xlfn.XLOOKUP(tbl_OrderProduct[[#This Row],[ProductID]],tbl_Product[ProductID],tbl_Product[ProductName])</f>
        <v>Sheets of Nottingham</v>
      </c>
      <c r="I2686" t="str">
        <f>_xlfn.XLOOKUP(tbl_OrderProduct[[#This Row],[OrderID]],tbl_Order[OrderID],tbl_Order[CustomerID])</f>
        <v>CUST0989</v>
      </c>
    </row>
    <row r="2687" spans="1:9" x14ac:dyDescent="0.4">
      <c r="A2687" t="s">
        <v>1279</v>
      </c>
      <c r="B2687" t="s">
        <v>149</v>
      </c>
      <c r="C2687" t="str">
        <f>_xlfn.XLOOKUP(tbl_OrderProduct[[#This Row],[ProductID]],tbl_Product[ProductID],tbl_Product[Category])</f>
        <v>Co-op</v>
      </c>
      <c r="D2687">
        <v>1</v>
      </c>
      <c r="E2687" s="3">
        <f>_xlfn.XLOOKUP(tbl_OrderProduct[[#This Row],[ProductID]],tbl_Product[ProductID],tbl_Product[ListPrice])*tbl_OrderProduct[[#This Row],[Quantity]]</f>
        <v>20.99</v>
      </c>
      <c r="F2687">
        <f>_xlfn.XLOOKUP(tbl_OrderProduct[[#This Row],[OrderID]],tbl_Order[OrderID],tbl_Order[Order Year])</f>
        <v>2022</v>
      </c>
      <c r="G2687" t="str">
        <f>_xlfn.XLOOKUP(tbl_OrderProduct[[#This Row],[OrderID]],tbl_Order[OrderID],tbl_Order[Order Month Name])</f>
        <v>Jul</v>
      </c>
      <c r="H2687" t="str">
        <f>_xlfn.XLOOKUP(tbl_OrderProduct[[#This Row],[ProductID]],tbl_Product[ProductID],tbl_Product[ProductName])</f>
        <v>Pandemic: #REF! Outbreak</v>
      </c>
      <c r="I2687" t="str">
        <f>_xlfn.XLOOKUP(tbl_OrderProduct[[#This Row],[OrderID]],tbl_Order[OrderID],tbl_Order[CustomerID])</f>
        <v>CUST0989</v>
      </c>
    </row>
    <row r="2688" spans="1:9" x14ac:dyDescent="0.4">
      <c r="A2688" t="s">
        <v>1279</v>
      </c>
      <c r="B2688" t="s">
        <v>146</v>
      </c>
      <c r="C2688" t="str">
        <f>_xlfn.XLOOKUP(tbl_OrderProduct[[#This Row],[ProductID]],tbl_Product[ProductID],tbl_Product[Category])</f>
        <v>Strategy</v>
      </c>
      <c r="D2688">
        <v>1</v>
      </c>
      <c r="E2688" s="3">
        <f>_xlfn.XLOOKUP(tbl_OrderProduct[[#This Row],[ProductID]],tbl_Product[ProductID],tbl_Product[ListPrice])*tbl_OrderProduct[[#This Row],[Quantity]]</f>
        <v>49.49</v>
      </c>
      <c r="F2688">
        <f>_xlfn.XLOOKUP(tbl_OrderProduct[[#This Row],[OrderID]],tbl_Order[OrderID],tbl_Order[Order Year])</f>
        <v>2022</v>
      </c>
      <c r="G2688" t="str">
        <f>_xlfn.XLOOKUP(tbl_OrderProduct[[#This Row],[OrderID]],tbl_Order[OrderID],tbl_Order[Order Month Name])</f>
        <v>Jul</v>
      </c>
      <c r="H2688" t="str">
        <f>_xlfn.XLOOKUP(tbl_OrderProduct[[#This Row],[ProductID]],tbl_Product[ProductID],tbl_Product[ProductName])</f>
        <v>Terraforming Tableau</v>
      </c>
      <c r="I2688" t="str">
        <f>_xlfn.XLOOKUP(tbl_OrderProduct[[#This Row],[OrderID]],tbl_Order[OrderID],tbl_Order[CustomerID])</f>
        <v>CUST0989</v>
      </c>
    </row>
    <row r="2689" spans="1:9" x14ac:dyDescent="0.4">
      <c r="A2689" t="s">
        <v>1279</v>
      </c>
      <c r="B2689" t="s">
        <v>11</v>
      </c>
      <c r="C2689" t="str">
        <f>_xlfn.XLOOKUP(tbl_OrderProduct[[#This Row],[ProductID]],tbl_Product[ProductID],tbl_Product[Category])</f>
        <v>Adventure</v>
      </c>
      <c r="D2689">
        <v>1</v>
      </c>
      <c r="E2689" s="3">
        <f>_xlfn.XLOOKUP(tbl_OrderProduct[[#This Row],[ProductID]],tbl_Product[ProductID],tbl_Product[ListPrice])*tbl_OrderProduct[[#This Row],[Quantity]]</f>
        <v>19.95</v>
      </c>
      <c r="F2689">
        <f>_xlfn.XLOOKUP(tbl_OrderProduct[[#This Row],[OrderID]],tbl_Order[OrderID],tbl_Order[Order Year])</f>
        <v>2022</v>
      </c>
      <c r="G2689" t="str">
        <f>_xlfn.XLOOKUP(tbl_OrderProduct[[#This Row],[OrderID]],tbl_Order[OrderID],tbl_Order[Order Month Name])</f>
        <v>Jul</v>
      </c>
      <c r="H2689" t="str">
        <f>_xlfn.XLOOKUP(tbl_OrderProduct[[#This Row],[ProductID]],tbl_Product[ProductID],tbl_Product[ProductName])</f>
        <v>Dungeons &amp; Datasets</v>
      </c>
      <c r="I2689" t="str">
        <f>_xlfn.XLOOKUP(tbl_OrderProduct[[#This Row],[OrderID]],tbl_Order[OrderID],tbl_Order[CustomerID])</f>
        <v>CUST0989</v>
      </c>
    </row>
    <row r="2690" spans="1:9" x14ac:dyDescent="0.4">
      <c r="A2690" t="s">
        <v>1280</v>
      </c>
      <c r="B2690" t="s">
        <v>162</v>
      </c>
      <c r="C2690" t="str">
        <f>_xlfn.XLOOKUP(tbl_OrderProduct[[#This Row],[ProductID]],tbl_Product[ProductID],tbl_Product[Category])</f>
        <v>Strategy</v>
      </c>
      <c r="D2690">
        <v>1</v>
      </c>
      <c r="E2690" s="3">
        <f>_xlfn.XLOOKUP(tbl_OrderProduct[[#This Row],[ProductID]],tbl_Product[ProductID],tbl_Product[ListPrice])*tbl_OrderProduct[[#This Row],[Quantity]]</f>
        <v>17.5</v>
      </c>
      <c r="F2690">
        <f>_xlfn.XLOOKUP(tbl_OrderProduct[[#This Row],[OrderID]],tbl_Order[OrderID],tbl_Order[Order Year])</f>
        <v>2022</v>
      </c>
      <c r="G2690" t="str">
        <f>_xlfn.XLOOKUP(tbl_OrderProduct[[#This Row],[OrderID]],tbl_Order[OrderID],tbl_Order[Order Month Name])</f>
        <v>Jul</v>
      </c>
      <c r="H2690" t="str">
        <f>_xlfn.XLOOKUP(tbl_OrderProduct[[#This Row],[ProductID]],tbl_Product[ProductID],tbl_Product[ProductName])</f>
        <v>Spreadsheet Legacy</v>
      </c>
      <c r="I2690" t="str">
        <f>_xlfn.XLOOKUP(tbl_OrderProduct[[#This Row],[OrderID]],tbl_Order[OrderID],tbl_Order[CustomerID])</f>
        <v>CUST0688</v>
      </c>
    </row>
    <row r="2691" spans="1:9" x14ac:dyDescent="0.4">
      <c r="A2691" t="s">
        <v>1281</v>
      </c>
      <c r="B2691" t="s">
        <v>140</v>
      </c>
      <c r="C2691" t="str">
        <f>_xlfn.XLOOKUP(tbl_OrderProduct[[#This Row],[ProductID]],tbl_Product[ProductID],tbl_Product[Category])</f>
        <v>Strategy</v>
      </c>
      <c r="D2691">
        <v>3</v>
      </c>
      <c r="E2691" s="3">
        <f>_xlfn.XLOOKUP(tbl_OrderProduct[[#This Row],[ProductID]],tbl_Product[ProductID],tbl_Product[ListPrice])*tbl_OrderProduct[[#This Row],[Quantity]]</f>
        <v>190.47</v>
      </c>
      <c r="F2691">
        <f>_xlfn.XLOOKUP(tbl_OrderProduct[[#This Row],[OrderID]],tbl_Order[OrderID],tbl_Order[Order Year])</f>
        <v>2022</v>
      </c>
      <c r="G2691" t="str">
        <f>_xlfn.XLOOKUP(tbl_OrderProduct[[#This Row],[OrderID]],tbl_Order[OrderID],tbl_Order[Order Month Name])</f>
        <v>Jul</v>
      </c>
      <c r="H2691" t="str">
        <f>_xlfn.XLOOKUP(tbl_OrderProduct[[#This Row],[ProductID]],tbl_Product[ProductID],tbl_Product[ProductName])</f>
        <v>The Castles of Mad King Lambda</v>
      </c>
      <c r="I2691" t="str">
        <f>_xlfn.XLOOKUP(tbl_OrderProduct[[#This Row],[OrderID]],tbl_Order[OrderID],tbl_Order[CustomerID])</f>
        <v>CUST0060</v>
      </c>
    </row>
    <row r="2692" spans="1:9" x14ac:dyDescent="0.4">
      <c r="A2692" t="s">
        <v>1281</v>
      </c>
      <c r="B2692" t="s">
        <v>3</v>
      </c>
      <c r="C2692" t="str">
        <f>_xlfn.XLOOKUP(tbl_OrderProduct[[#This Row],[ProductID]],tbl_Product[ProductID],tbl_Product[Category])</f>
        <v>Co-op</v>
      </c>
      <c r="D2692">
        <v>1</v>
      </c>
      <c r="E2692" s="3">
        <f>_xlfn.XLOOKUP(tbl_OrderProduct[[#This Row],[ProductID]],tbl_Product[ProductID],tbl_Product[ListPrice])*tbl_OrderProduct[[#This Row],[Quantity]]</f>
        <v>34.950000000000003</v>
      </c>
      <c r="F2692">
        <f>_xlfn.XLOOKUP(tbl_OrderProduct[[#This Row],[OrderID]],tbl_Order[OrderID],tbl_Order[Order Year])</f>
        <v>2022</v>
      </c>
      <c r="G2692" t="str">
        <f>_xlfn.XLOOKUP(tbl_OrderProduct[[#This Row],[OrderID]],tbl_Order[OrderID],tbl_Order[Order Month Name])</f>
        <v>Jul</v>
      </c>
      <c r="H2692" t="str">
        <f>_xlfn.XLOOKUP(tbl_OrderProduct[[#This Row],[ProductID]],tbl_Product[ProductID],tbl_Product[ProductName])</f>
        <v>Pivot Panic!</v>
      </c>
      <c r="I2692" t="str">
        <f>_xlfn.XLOOKUP(tbl_OrderProduct[[#This Row],[OrderID]],tbl_Order[OrderID],tbl_Order[CustomerID])</f>
        <v>CUST0060</v>
      </c>
    </row>
    <row r="2693" spans="1:9" x14ac:dyDescent="0.4">
      <c r="A2693" t="s">
        <v>1282</v>
      </c>
      <c r="B2693" t="s">
        <v>161</v>
      </c>
      <c r="C2693" t="str">
        <f>_xlfn.XLOOKUP(tbl_OrderProduct[[#This Row],[ProductID]],tbl_Product[ProductID],tbl_Product[Category])</f>
        <v>Strategy</v>
      </c>
      <c r="D2693">
        <v>1</v>
      </c>
      <c r="E2693" s="3">
        <f>_xlfn.XLOOKUP(tbl_OrderProduct[[#This Row],[ProductID]],tbl_Product[ProductID],tbl_Product[ListPrice])*tbl_OrderProduct[[#This Row],[Quantity]]</f>
        <v>55.95</v>
      </c>
      <c r="F2693">
        <f>_xlfn.XLOOKUP(tbl_OrderProduct[[#This Row],[OrderID]],tbl_Order[OrderID],tbl_Order[Order Year])</f>
        <v>2022</v>
      </c>
      <c r="G2693" t="str">
        <f>_xlfn.XLOOKUP(tbl_OrderProduct[[#This Row],[OrderID]],tbl_Order[OrderID],tbl_Order[Order Month Name])</f>
        <v>Jul</v>
      </c>
      <c r="H2693" t="str">
        <f>_xlfn.XLOOKUP(tbl_OrderProduct[[#This Row],[ProductID]],tbl_Product[ProductID],tbl_Product[ProductName])</f>
        <v>The Quacks of Quarterburg</v>
      </c>
      <c r="I2693" t="str">
        <f>_xlfn.XLOOKUP(tbl_OrderProduct[[#This Row],[OrderID]],tbl_Order[OrderID],tbl_Order[CustomerID])</f>
        <v>CUST0331</v>
      </c>
    </row>
    <row r="2694" spans="1:9" x14ac:dyDescent="0.4">
      <c r="A2694" t="s">
        <v>1282</v>
      </c>
      <c r="B2694" t="s">
        <v>7</v>
      </c>
      <c r="C2694" t="str">
        <f>_xlfn.XLOOKUP(tbl_OrderProduct[[#This Row],[ProductID]],tbl_Product[ProductID],tbl_Product[Category])</f>
        <v>Strategy</v>
      </c>
      <c r="D2694">
        <v>2</v>
      </c>
      <c r="E2694" s="3">
        <f>_xlfn.XLOOKUP(tbl_OrderProduct[[#This Row],[ProductID]],tbl_Product[ProductID],tbl_Product[ListPrice])*tbl_OrderProduct[[#This Row],[Quantity]]</f>
        <v>106</v>
      </c>
      <c r="F2694">
        <f>_xlfn.XLOOKUP(tbl_OrderProduct[[#This Row],[OrderID]],tbl_Order[OrderID],tbl_Order[Order Year])</f>
        <v>2022</v>
      </c>
      <c r="G2694" t="str">
        <f>_xlfn.XLOOKUP(tbl_OrderProduct[[#This Row],[OrderID]],tbl_Order[OrderID],tbl_Order[Order Month Name])</f>
        <v>Jul</v>
      </c>
      <c r="H2694" t="str">
        <f>_xlfn.XLOOKUP(tbl_OrderProduct[[#This Row],[ProductID]],tbl_Product[ProductID],tbl_Product[ProductName])</f>
        <v>Evercell</v>
      </c>
      <c r="I2694" t="str">
        <f>_xlfn.XLOOKUP(tbl_OrderProduct[[#This Row],[OrderID]],tbl_Order[OrderID],tbl_Order[CustomerID])</f>
        <v>CUST0331</v>
      </c>
    </row>
    <row r="2695" spans="1:9" x14ac:dyDescent="0.4">
      <c r="A2695" t="s">
        <v>1282</v>
      </c>
      <c r="B2695" t="s">
        <v>9</v>
      </c>
      <c r="C2695" t="str">
        <f>_xlfn.XLOOKUP(tbl_OrderProduct[[#This Row],[ProductID]],tbl_Product[ProductID],tbl_Product[Category])</f>
        <v>Strategy</v>
      </c>
      <c r="D2695">
        <v>1</v>
      </c>
      <c r="E2695" s="3">
        <f>_xlfn.XLOOKUP(tbl_OrderProduct[[#This Row],[ProductID]],tbl_Product[ProductID],tbl_Product[ListPrice])*tbl_OrderProduct[[#This Row],[Quantity]]</f>
        <v>73.95</v>
      </c>
      <c r="F2695">
        <f>_xlfn.XLOOKUP(tbl_OrderProduct[[#This Row],[OrderID]],tbl_Order[OrderID],tbl_Order[Order Year])</f>
        <v>2022</v>
      </c>
      <c r="G2695" t="str">
        <f>_xlfn.XLOOKUP(tbl_OrderProduct[[#This Row],[OrderID]],tbl_Order[OrderID],tbl_Order[Order Month Name])</f>
        <v>Jul</v>
      </c>
      <c r="H2695" t="str">
        <f>_xlfn.XLOOKUP(tbl_OrderProduct[[#This Row],[ProductID]],tbl_Product[ProductID],tbl_Product[ProductName])</f>
        <v>Tiny Epic Formulas</v>
      </c>
      <c r="I2695" t="str">
        <f>_xlfn.XLOOKUP(tbl_OrderProduct[[#This Row],[OrderID]],tbl_Order[OrderID],tbl_Order[CustomerID])</f>
        <v>CUST0331</v>
      </c>
    </row>
    <row r="2696" spans="1:9" x14ac:dyDescent="0.4">
      <c r="A2696" t="s">
        <v>1282</v>
      </c>
      <c r="B2696" t="s">
        <v>144</v>
      </c>
      <c r="C2696" t="str">
        <f>_xlfn.XLOOKUP(tbl_OrderProduct[[#This Row],[ProductID]],tbl_Product[ProductID],tbl_Product[Category])</f>
        <v>Strategy</v>
      </c>
      <c r="D2696">
        <v>2</v>
      </c>
      <c r="E2696" s="3">
        <f>_xlfn.XLOOKUP(tbl_OrderProduct[[#This Row],[ProductID]],tbl_Product[ProductID],tbl_Product[ListPrice])*tbl_OrderProduct[[#This Row],[Quantity]]</f>
        <v>129.9</v>
      </c>
      <c r="F2696">
        <f>_xlfn.XLOOKUP(tbl_OrderProduct[[#This Row],[OrderID]],tbl_Order[OrderID],tbl_Order[Order Year])</f>
        <v>2022</v>
      </c>
      <c r="G2696" t="str">
        <f>_xlfn.XLOOKUP(tbl_OrderProduct[[#This Row],[OrderID]],tbl_Order[OrderID],tbl_Order[Order Month Name])</f>
        <v>Jul</v>
      </c>
      <c r="H2696" t="str">
        <f>_xlfn.XLOOKUP(tbl_OrderProduct[[#This Row],[ProductID]],tbl_Product[ProductID],tbl_Product[ProductName])</f>
        <v>Between Two Spreadsheets</v>
      </c>
      <c r="I2696" t="str">
        <f>_xlfn.XLOOKUP(tbl_OrderProduct[[#This Row],[OrderID]],tbl_Order[OrderID],tbl_Order[CustomerID])</f>
        <v>CUST0331</v>
      </c>
    </row>
    <row r="2697" spans="1:9" x14ac:dyDescent="0.4">
      <c r="A2697" t="s">
        <v>1283</v>
      </c>
      <c r="B2697" t="s">
        <v>131</v>
      </c>
      <c r="C2697" t="str">
        <f>_xlfn.XLOOKUP(tbl_OrderProduct[[#This Row],[ProductID]],tbl_Product[ProductID],tbl_Product[Category])</f>
        <v>Strategy</v>
      </c>
      <c r="D2697">
        <v>1</v>
      </c>
      <c r="E2697" s="3">
        <f>_xlfn.XLOOKUP(tbl_OrderProduct[[#This Row],[ProductID]],tbl_Product[ProductID],tbl_Product[ListPrice])*tbl_OrderProduct[[#This Row],[Quantity]]</f>
        <v>49</v>
      </c>
      <c r="F2697">
        <f>_xlfn.XLOOKUP(tbl_OrderProduct[[#This Row],[OrderID]],tbl_Order[OrderID],tbl_Order[Order Year])</f>
        <v>2022</v>
      </c>
      <c r="G2697" t="str">
        <f>_xlfn.XLOOKUP(tbl_OrderProduct[[#This Row],[OrderID]],tbl_Order[OrderID],tbl_Order[Order Month Name])</f>
        <v>Jul</v>
      </c>
      <c r="H2697" t="str">
        <f>_xlfn.XLOOKUP(tbl_OrderProduct[[#This Row],[ProductID]],tbl_Product[ProductID],tbl_Product[ProductName])</f>
        <v>7 Chart Wonders</v>
      </c>
      <c r="I2697" t="str">
        <f>_xlfn.XLOOKUP(tbl_OrderProduct[[#This Row],[OrderID]],tbl_Order[OrderID],tbl_Order[CustomerID])</f>
        <v>CUST1154</v>
      </c>
    </row>
    <row r="2698" spans="1:9" x14ac:dyDescent="0.4">
      <c r="A2698" t="s">
        <v>1283</v>
      </c>
      <c r="B2698" t="s">
        <v>160</v>
      </c>
      <c r="C2698" t="str">
        <f>_xlfn.XLOOKUP(tbl_OrderProduct[[#This Row],[ProductID]],tbl_Product[ProductID],tbl_Product[Category])</f>
        <v>Co-op</v>
      </c>
      <c r="D2698">
        <v>1</v>
      </c>
      <c r="E2698" s="3">
        <f>_xlfn.XLOOKUP(tbl_OrderProduct[[#This Row],[ProductID]],tbl_Product[ProductID],tbl_Product[ListPrice])*tbl_OrderProduct[[#This Row],[Quantity]]</f>
        <v>38.49</v>
      </c>
      <c r="F2698">
        <f>_xlfn.XLOOKUP(tbl_OrderProduct[[#This Row],[OrderID]],tbl_Order[OrderID],tbl_Order[Order Year])</f>
        <v>2022</v>
      </c>
      <c r="G2698" t="str">
        <f>_xlfn.XLOOKUP(tbl_OrderProduct[[#This Row],[OrderID]],tbl_Order[OrderID],tbl_Order[Order Month Name])</f>
        <v>Jul</v>
      </c>
      <c r="H2698" t="str">
        <f>_xlfn.XLOOKUP(tbl_OrderProduct[[#This Row],[ProductID]],tbl_Product[ProductID],tbl_Product[ProductName])</f>
        <v>Forbidden Functions</v>
      </c>
      <c r="I2698" t="str">
        <f>_xlfn.XLOOKUP(tbl_OrderProduct[[#This Row],[OrderID]],tbl_Order[OrderID],tbl_Order[CustomerID])</f>
        <v>CUST1154</v>
      </c>
    </row>
    <row r="2699" spans="1:9" x14ac:dyDescent="0.4">
      <c r="A2699" t="s">
        <v>1284</v>
      </c>
      <c r="B2699" t="s">
        <v>138</v>
      </c>
      <c r="C2699" t="str">
        <f>_xlfn.XLOOKUP(tbl_OrderProduct[[#This Row],[ProductID]],tbl_Product[ProductID],tbl_Product[Category])</f>
        <v>Classic</v>
      </c>
      <c r="D2699">
        <v>1</v>
      </c>
      <c r="E2699" s="3">
        <f>_xlfn.XLOOKUP(tbl_OrderProduct[[#This Row],[ProductID]],tbl_Product[ProductID],tbl_Product[ListPrice])*tbl_OrderProduct[[#This Row],[Quantity]]</f>
        <v>62</v>
      </c>
      <c r="F2699">
        <f>_xlfn.XLOOKUP(tbl_OrderProduct[[#This Row],[OrderID]],tbl_Order[OrderID],tbl_Order[Order Year])</f>
        <v>2022</v>
      </c>
      <c r="G2699" t="str">
        <f>_xlfn.XLOOKUP(tbl_OrderProduct[[#This Row],[OrderID]],tbl_Order[OrderID],tbl_Order[Order Month Name])</f>
        <v>Jul</v>
      </c>
      <c r="H2699" t="str">
        <f>_xlfn.XLOOKUP(tbl_OrderProduct[[#This Row],[ProductID]],tbl_Product[ProductID],tbl_Product[ProductName])</f>
        <v>YahtSheets</v>
      </c>
      <c r="I2699" t="str">
        <f>_xlfn.XLOOKUP(tbl_OrderProduct[[#This Row],[OrderID]],tbl_Order[OrderID],tbl_Order[CustomerID])</f>
        <v>CUST0585</v>
      </c>
    </row>
    <row r="2700" spans="1:9" x14ac:dyDescent="0.4">
      <c r="A2700" t="s">
        <v>1284</v>
      </c>
      <c r="B2700" t="s">
        <v>153</v>
      </c>
      <c r="C2700" t="str">
        <f>_xlfn.XLOOKUP(tbl_OrderProduct[[#This Row],[ProductID]],tbl_Product[ProductID],tbl_Product[Category])</f>
        <v>Strategy</v>
      </c>
      <c r="D2700">
        <v>2</v>
      </c>
      <c r="E2700" s="3">
        <f>_xlfn.XLOOKUP(tbl_OrderProduct[[#This Row],[ProductID]],tbl_Product[ProductID],tbl_Product[ListPrice])*tbl_OrderProduct[[#This Row],[Quantity]]</f>
        <v>75.900000000000006</v>
      </c>
      <c r="F2700">
        <f>_xlfn.XLOOKUP(tbl_OrderProduct[[#This Row],[OrderID]],tbl_Order[OrderID],tbl_Order[Order Year])</f>
        <v>2022</v>
      </c>
      <c r="G2700" t="str">
        <f>_xlfn.XLOOKUP(tbl_OrderProduct[[#This Row],[OrderID]],tbl_Order[OrderID],tbl_Order[Order Month Name])</f>
        <v>Jul</v>
      </c>
      <c r="H2700" t="str">
        <f>_xlfn.XLOOKUP(tbl_OrderProduct[[#This Row],[ProductID]],tbl_Product[ProductID],tbl_Product[ProductName])</f>
        <v>Sheetstorm</v>
      </c>
      <c r="I2700" t="str">
        <f>_xlfn.XLOOKUP(tbl_OrderProduct[[#This Row],[OrderID]],tbl_Order[OrderID],tbl_Order[CustomerID])</f>
        <v>CUST0585</v>
      </c>
    </row>
    <row r="2701" spans="1:9" x14ac:dyDescent="0.4">
      <c r="A2701" t="s">
        <v>1284</v>
      </c>
      <c r="B2701" t="s">
        <v>151</v>
      </c>
      <c r="C2701" t="str">
        <f>_xlfn.XLOOKUP(tbl_OrderProduct[[#This Row],[ProductID]],tbl_Product[ProductID],tbl_Product[Category])</f>
        <v>Adventure</v>
      </c>
      <c r="D2701">
        <v>1</v>
      </c>
      <c r="E2701" s="3">
        <f>_xlfn.XLOOKUP(tbl_OrderProduct[[#This Row],[ProductID]],tbl_Product[ProductID],tbl_Product[ListPrice])*tbl_OrderProduct[[#This Row],[Quantity]]</f>
        <v>60.95</v>
      </c>
      <c r="F2701">
        <f>_xlfn.XLOOKUP(tbl_OrderProduct[[#This Row],[OrderID]],tbl_Order[OrderID],tbl_Order[Order Year])</f>
        <v>2022</v>
      </c>
      <c r="G2701" t="str">
        <f>_xlfn.XLOOKUP(tbl_OrderProduct[[#This Row],[OrderID]],tbl_Order[OrderID],tbl_Order[Order Month Name])</f>
        <v>Jul</v>
      </c>
      <c r="H2701" t="str">
        <f>_xlfn.XLOOKUP(tbl_OrderProduct[[#This Row],[ProductID]],tbl_Product[ProductID],tbl_Product[ProductName])</f>
        <v>Unmatched: Analyst's Edition</v>
      </c>
      <c r="I2701" t="str">
        <f>_xlfn.XLOOKUP(tbl_OrderProduct[[#This Row],[OrderID]],tbl_Order[OrderID],tbl_Order[CustomerID])</f>
        <v>CUST0585</v>
      </c>
    </row>
    <row r="2702" spans="1:9" x14ac:dyDescent="0.4">
      <c r="A2702" t="s">
        <v>1284</v>
      </c>
      <c r="B2702" t="s">
        <v>7</v>
      </c>
      <c r="C2702" t="str">
        <f>_xlfn.XLOOKUP(tbl_OrderProduct[[#This Row],[ProductID]],tbl_Product[ProductID],tbl_Product[Category])</f>
        <v>Strategy</v>
      </c>
      <c r="D2702">
        <v>1</v>
      </c>
      <c r="E2702" s="3">
        <f>_xlfn.XLOOKUP(tbl_OrderProduct[[#This Row],[ProductID]],tbl_Product[ProductID],tbl_Product[ListPrice])*tbl_OrderProduct[[#This Row],[Quantity]]</f>
        <v>53</v>
      </c>
      <c r="F2702">
        <f>_xlfn.XLOOKUP(tbl_OrderProduct[[#This Row],[OrderID]],tbl_Order[OrderID],tbl_Order[Order Year])</f>
        <v>2022</v>
      </c>
      <c r="G2702" t="str">
        <f>_xlfn.XLOOKUP(tbl_OrderProduct[[#This Row],[OrderID]],tbl_Order[OrderID],tbl_Order[Order Month Name])</f>
        <v>Jul</v>
      </c>
      <c r="H2702" t="str">
        <f>_xlfn.XLOOKUP(tbl_OrderProduct[[#This Row],[ProductID]],tbl_Product[ProductID],tbl_Product[ProductName])</f>
        <v>Evercell</v>
      </c>
      <c r="I2702" t="str">
        <f>_xlfn.XLOOKUP(tbl_OrderProduct[[#This Row],[OrderID]],tbl_Order[OrderID],tbl_Order[CustomerID])</f>
        <v>CUST0585</v>
      </c>
    </row>
    <row r="2703" spans="1:9" x14ac:dyDescent="0.4">
      <c r="A2703" t="s">
        <v>1284</v>
      </c>
      <c r="B2703" t="s">
        <v>143</v>
      </c>
      <c r="C2703" t="str">
        <f>_xlfn.XLOOKUP(tbl_OrderProduct[[#This Row],[ProductID]],tbl_Product[ProductID],tbl_Product[Category])</f>
        <v>Party</v>
      </c>
      <c r="D2703">
        <v>1</v>
      </c>
      <c r="E2703" s="3">
        <f>_xlfn.XLOOKUP(tbl_OrderProduct[[#This Row],[ProductID]],tbl_Product[ProductID],tbl_Product[ListPrice])*tbl_OrderProduct[[#This Row],[Quantity]]</f>
        <v>21.95</v>
      </c>
      <c r="F2703">
        <f>_xlfn.XLOOKUP(tbl_OrderProduct[[#This Row],[OrderID]],tbl_Order[OrderID],tbl_Order[Order Year])</f>
        <v>2022</v>
      </c>
      <c r="G2703" t="str">
        <f>_xlfn.XLOOKUP(tbl_OrderProduct[[#This Row],[OrderID]],tbl_Order[OrderID],tbl_Order[Order Month Name])</f>
        <v>Jul</v>
      </c>
      <c r="H2703" t="str">
        <f>_xlfn.XLOOKUP(tbl_OrderProduct[[#This Row],[ProductID]],tbl_Product[ProductID],tbl_Product[ProductName])</f>
        <v>Sheets of Nottingham</v>
      </c>
      <c r="I2703" t="str">
        <f>_xlfn.XLOOKUP(tbl_OrderProduct[[#This Row],[OrderID]],tbl_Order[OrderID],tbl_Order[CustomerID])</f>
        <v>CUST0585</v>
      </c>
    </row>
    <row r="2704" spans="1:9" x14ac:dyDescent="0.4">
      <c r="A2704" t="s">
        <v>1285</v>
      </c>
      <c r="B2704" t="s">
        <v>135</v>
      </c>
      <c r="C2704" t="str">
        <f>_xlfn.XLOOKUP(tbl_OrderProduct[[#This Row],[ProductID]],tbl_Product[ProductID],tbl_Product[Category])</f>
        <v>Classic</v>
      </c>
      <c r="D2704">
        <v>1</v>
      </c>
      <c r="E2704" s="3">
        <f>_xlfn.XLOOKUP(tbl_OrderProduct[[#This Row],[ProductID]],tbl_Product[ProductID],tbl_Product[ListPrice])*tbl_OrderProduct[[#This Row],[Quantity]]</f>
        <v>16.989999999999998</v>
      </c>
      <c r="F2704">
        <f>_xlfn.XLOOKUP(tbl_OrderProduct[[#This Row],[OrderID]],tbl_Order[OrderID],tbl_Order[Order Year])</f>
        <v>2022</v>
      </c>
      <c r="G2704" t="str">
        <f>_xlfn.XLOOKUP(tbl_OrderProduct[[#This Row],[OrderID]],tbl_Order[OrderID],tbl_Order[Order Month Name])</f>
        <v>Jul</v>
      </c>
      <c r="H2704" t="str">
        <f>_xlfn.XLOOKUP(tbl_OrderProduct[[#This Row],[ProductID]],tbl_Product[ProductID],tbl_Product[ProductName])</f>
        <v>Monopoly: Pivot Table Edition</v>
      </c>
      <c r="I2704" t="str">
        <f>_xlfn.XLOOKUP(tbl_OrderProduct[[#This Row],[OrderID]],tbl_Order[OrderID],tbl_Order[CustomerID])</f>
        <v>CUST0076</v>
      </c>
    </row>
    <row r="2705" spans="1:9" x14ac:dyDescent="0.4">
      <c r="A2705" t="s">
        <v>1285</v>
      </c>
      <c r="B2705" t="s">
        <v>5</v>
      </c>
      <c r="C2705" t="str">
        <f>_xlfn.XLOOKUP(tbl_OrderProduct[[#This Row],[ProductID]],tbl_Product[ProductID],tbl_Product[Category])</f>
        <v>Strategy</v>
      </c>
      <c r="D2705">
        <v>1</v>
      </c>
      <c r="E2705" s="3">
        <f>_xlfn.XLOOKUP(tbl_OrderProduct[[#This Row],[ProductID]],tbl_Product[ProductID],tbl_Product[ListPrice])*tbl_OrderProduct[[#This Row],[Quantity]]</f>
        <v>49.95</v>
      </c>
      <c r="F2705">
        <f>_xlfn.XLOOKUP(tbl_OrderProduct[[#This Row],[OrderID]],tbl_Order[OrderID],tbl_Order[Order Year])</f>
        <v>2022</v>
      </c>
      <c r="G2705" t="str">
        <f>_xlfn.XLOOKUP(tbl_OrderProduct[[#This Row],[OrderID]],tbl_Order[OrderID],tbl_Order[Order Month Name])</f>
        <v>Jul</v>
      </c>
      <c r="H2705" t="str">
        <f>_xlfn.XLOOKUP(tbl_OrderProduct[[#This Row],[ProductID]],tbl_Product[ProductID],tbl_Product[ProductName])</f>
        <v>Power B.I. the Board Game</v>
      </c>
      <c r="I2705" t="str">
        <f>_xlfn.XLOOKUP(tbl_OrderProduct[[#This Row],[OrderID]],tbl_Order[OrderID],tbl_Order[CustomerID])</f>
        <v>CUST0076</v>
      </c>
    </row>
    <row r="2706" spans="1:9" x14ac:dyDescent="0.4">
      <c r="A2706" t="s">
        <v>1285</v>
      </c>
      <c r="B2706" t="s">
        <v>9</v>
      </c>
      <c r="C2706" t="str">
        <f>_xlfn.XLOOKUP(tbl_OrderProduct[[#This Row],[ProductID]],tbl_Product[ProductID],tbl_Product[Category])</f>
        <v>Strategy</v>
      </c>
      <c r="D2706">
        <v>1</v>
      </c>
      <c r="E2706" s="3">
        <f>_xlfn.XLOOKUP(tbl_OrderProduct[[#This Row],[ProductID]],tbl_Product[ProductID],tbl_Product[ListPrice])*tbl_OrderProduct[[#This Row],[Quantity]]</f>
        <v>73.95</v>
      </c>
      <c r="F2706">
        <f>_xlfn.XLOOKUP(tbl_OrderProduct[[#This Row],[OrderID]],tbl_Order[OrderID],tbl_Order[Order Year])</f>
        <v>2022</v>
      </c>
      <c r="G2706" t="str">
        <f>_xlfn.XLOOKUP(tbl_OrderProduct[[#This Row],[OrderID]],tbl_Order[OrderID],tbl_Order[Order Month Name])</f>
        <v>Jul</v>
      </c>
      <c r="H2706" t="str">
        <f>_xlfn.XLOOKUP(tbl_OrderProduct[[#This Row],[ProductID]],tbl_Product[ProductID],tbl_Product[ProductName])</f>
        <v>Tiny Epic Formulas</v>
      </c>
      <c r="I2706" t="str">
        <f>_xlfn.XLOOKUP(tbl_OrderProduct[[#This Row],[OrderID]],tbl_Order[OrderID],tbl_Order[CustomerID])</f>
        <v>CUST0076</v>
      </c>
    </row>
    <row r="2707" spans="1:9" x14ac:dyDescent="0.4">
      <c r="A2707" t="s">
        <v>1286</v>
      </c>
      <c r="B2707" t="s">
        <v>139</v>
      </c>
      <c r="C2707" t="str">
        <f>_xlfn.XLOOKUP(tbl_OrderProduct[[#This Row],[ProductID]],tbl_Product[ProductID],tbl_Product[Category])</f>
        <v>Strategy</v>
      </c>
      <c r="D2707">
        <v>1</v>
      </c>
      <c r="E2707" s="3">
        <f>_xlfn.XLOOKUP(tbl_OrderProduct[[#This Row],[ProductID]],tbl_Product[ProductID],tbl_Product[ListPrice])*tbl_OrderProduct[[#This Row],[Quantity]]</f>
        <v>54.99</v>
      </c>
      <c r="F2707">
        <f>_xlfn.XLOOKUP(tbl_OrderProduct[[#This Row],[OrderID]],tbl_Order[OrderID],tbl_Order[Order Year])</f>
        <v>2022</v>
      </c>
      <c r="G2707" t="str">
        <f>_xlfn.XLOOKUP(tbl_OrderProduct[[#This Row],[OrderID]],tbl_Order[OrderID],tbl_Order[Order Month Name])</f>
        <v>Jul</v>
      </c>
      <c r="H2707" t="str">
        <f>_xlfn.XLOOKUP(tbl_OrderProduct[[#This Row],[ProductID]],tbl_Product[ProductID],tbl_Product[ProductName])</f>
        <v>Azul: Pie Chart Edition</v>
      </c>
      <c r="I2707" t="str">
        <f>_xlfn.XLOOKUP(tbl_OrderProduct[[#This Row],[OrderID]],tbl_Order[OrderID],tbl_Order[CustomerID])</f>
        <v>CUST0263</v>
      </c>
    </row>
    <row r="2708" spans="1:9" x14ac:dyDescent="0.4">
      <c r="A2708" t="s">
        <v>1286</v>
      </c>
      <c r="B2708" t="s">
        <v>130</v>
      </c>
      <c r="C2708" t="str">
        <f>_xlfn.XLOOKUP(tbl_OrderProduct[[#This Row],[ProductID]],tbl_Product[ProductID],tbl_Product[Category])</f>
        <v>Strategy</v>
      </c>
      <c r="D2708">
        <v>1</v>
      </c>
      <c r="E2708" s="3">
        <f>_xlfn.XLOOKUP(tbl_OrderProduct[[#This Row],[ProductID]],tbl_Product[ProductID],tbl_Product[ListPrice])*tbl_OrderProduct[[#This Row],[Quantity]]</f>
        <v>15.5</v>
      </c>
      <c r="F2708">
        <f>_xlfn.XLOOKUP(tbl_OrderProduct[[#This Row],[OrderID]],tbl_Order[OrderID],tbl_Order[Order Year])</f>
        <v>2022</v>
      </c>
      <c r="G2708" t="str">
        <f>_xlfn.XLOOKUP(tbl_OrderProduct[[#This Row],[OrderID]],tbl_Order[OrderID],tbl_Order[Order Month Name])</f>
        <v>Jul</v>
      </c>
      <c r="H2708" t="str">
        <f>_xlfn.XLOOKUP(tbl_OrderProduct[[#This Row],[ProductID]],tbl_Product[ProductID],tbl_Product[ProductName])</f>
        <v>Brass: Budget</v>
      </c>
      <c r="I2708" t="str">
        <f>_xlfn.XLOOKUP(tbl_OrderProduct[[#This Row],[OrderID]],tbl_Order[OrderID],tbl_Order[CustomerID])</f>
        <v>CUST0263</v>
      </c>
    </row>
    <row r="2709" spans="1:9" x14ac:dyDescent="0.4">
      <c r="A2709" t="s">
        <v>1286</v>
      </c>
      <c r="B2709" t="s">
        <v>164</v>
      </c>
      <c r="C2709" t="str">
        <f>_xlfn.XLOOKUP(tbl_OrderProduct[[#This Row],[ProductID]],tbl_Product[ProductID],tbl_Product[Category])</f>
        <v>Strategy</v>
      </c>
      <c r="D2709">
        <v>1</v>
      </c>
      <c r="E2709" s="3">
        <f>_xlfn.XLOOKUP(tbl_OrderProduct[[#This Row],[ProductID]],tbl_Product[ProductID],tbl_Product[ListPrice])*tbl_OrderProduct[[#This Row],[Quantity]]</f>
        <v>29</v>
      </c>
      <c r="F2709">
        <f>_xlfn.XLOOKUP(tbl_OrderProduct[[#This Row],[OrderID]],tbl_Order[OrderID],tbl_Order[Order Year])</f>
        <v>2022</v>
      </c>
      <c r="G2709" t="str">
        <f>_xlfn.XLOOKUP(tbl_OrderProduct[[#This Row],[OrderID]],tbl_Order[OrderID],tbl_Order[Order Month Name])</f>
        <v>Jul</v>
      </c>
      <c r="H2709" t="str">
        <f>_xlfn.XLOOKUP(tbl_OrderProduct[[#This Row],[ProductID]],tbl_Product[ProductID],tbl_Product[ProductName])</f>
        <v>Great Western Lookup</v>
      </c>
      <c r="I2709" t="str">
        <f>_xlfn.XLOOKUP(tbl_OrderProduct[[#This Row],[OrderID]],tbl_Order[OrderID],tbl_Order[CustomerID])</f>
        <v>CUST0263</v>
      </c>
    </row>
    <row r="2710" spans="1:9" x14ac:dyDescent="0.4">
      <c r="A2710" t="s">
        <v>1287</v>
      </c>
      <c r="B2710" t="s">
        <v>9</v>
      </c>
      <c r="C2710" t="str">
        <f>_xlfn.XLOOKUP(tbl_OrderProduct[[#This Row],[ProductID]],tbl_Product[ProductID],tbl_Product[Category])</f>
        <v>Strategy</v>
      </c>
      <c r="D2710">
        <v>2</v>
      </c>
      <c r="E2710" s="3">
        <f>_xlfn.XLOOKUP(tbl_OrderProduct[[#This Row],[ProductID]],tbl_Product[ProductID],tbl_Product[ListPrice])*tbl_OrderProduct[[#This Row],[Quantity]]</f>
        <v>147.9</v>
      </c>
      <c r="F2710">
        <f>_xlfn.XLOOKUP(tbl_OrderProduct[[#This Row],[OrderID]],tbl_Order[OrderID],tbl_Order[Order Year])</f>
        <v>2022</v>
      </c>
      <c r="G2710" t="str">
        <f>_xlfn.XLOOKUP(tbl_OrderProduct[[#This Row],[OrderID]],tbl_Order[OrderID],tbl_Order[Order Month Name])</f>
        <v>Jul</v>
      </c>
      <c r="H2710" t="str">
        <f>_xlfn.XLOOKUP(tbl_OrderProduct[[#This Row],[ProductID]],tbl_Product[ProductID],tbl_Product[ProductName])</f>
        <v>Tiny Epic Formulas</v>
      </c>
      <c r="I2710" t="str">
        <f>_xlfn.XLOOKUP(tbl_OrderProduct[[#This Row],[OrderID]],tbl_Order[OrderID],tbl_Order[CustomerID])</f>
        <v>CUST0764</v>
      </c>
    </row>
    <row r="2711" spans="1:9" x14ac:dyDescent="0.4">
      <c r="A2711" t="s">
        <v>1287</v>
      </c>
      <c r="B2711" t="s">
        <v>131</v>
      </c>
      <c r="C2711" t="str">
        <f>_xlfn.XLOOKUP(tbl_OrderProduct[[#This Row],[ProductID]],tbl_Product[ProductID],tbl_Product[Category])</f>
        <v>Strategy</v>
      </c>
      <c r="D2711">
        <v>1</v>
      </c>
      <c r="E2711" s="3">
        <f>_xlfn.XLOOKUP(tbl_OrderProduct[[#This Row],[ProductID]],tbl_Product[ProductID],tbl_Product[ListPrice])*tbl_OrderProduct[[#This Row],[Quantity]]</f>
        <v>49</v>
      </c>
      <c r="F2711">
        <f>_xlfn.XLOOKUP(tbl_OrderProduct[[#This Row],[OrderID]],tbl_Order[OrderID],tbl_Order[Order Year])</f>
        <v>2022</v>
      </c>
      <c r="G2711" t="str">
        <f>_xlfn.XLOOKUP(tbl_OrderProduct[[#This Row],[OrderID]],tbl_Order[OrderID],tbl_Order[Order Month Name])</f>
        <v>Jul</v>
      </c>
      <c r="H2711" t="str">
        <f>_xlfn.XLOOKUP(tbl_OrderProduct[[#This Row],[ProductID]],tbl_Product[ProductID],tbl_Product[ProductName])</f>
        <v>7 Chart Wonders</v>
      </c>
      <c r="I2711" t="str">
        <f>_xlfn.XLOOKUP(tbl_OrderProduct[[#This Row],[OrderID]],tbl_Order[OrderID],tbl_Order[CustomerID])</f>
        <v>CUST0764</v>
      </c>
    </row>
    <row r="2712" spans="1:9" x14ac:dyDescent="0.4">
      <c r="A2712" t="s">
        <v>1287</v>
      </c>
      <c r="B2712" t="s">
        <v>161</v>
      </c>
      <c r="C2712" t="str">
        <f>_xlfn.XLOOKUP(tbl_OrderProduct[[#This Row],[ProductID]],tbl_Product[ProductID],tbl_Product[Category])</f>
        <v>Strategy</v>
      </c>
      <c r="D2712">
        <v>1</v>
      </c>
      <c r="E2712" s="3">
        <f>_xlfn.XLOOKUP(tbl_OrderProduct[[#This Row],[ProductID]],tbl_Product[ProductID],tbl_Product[ListPrice])*tbl_OrderProduct[[#This Row],[Quantity]]</f>
        <v>55.95</v>
      </c>
      <c r="F2712">
        <f>_xlfn.XLOOKUP(tbl_OrderProduct[[#This Row],[OrderID]],tbl_Order[OrderID],tbl_Order[Order Year])</f>
        <v>2022</v>
      </c>
      <c r="G2712" t="str">
        <f>_xlfn.XLOOKUP(tbl_OrderProduct[[#This Row],[OrderID]],tbl_Order[OrderID],tbl_Order[Order Month Name])</f>
        <v>Jul</v>
      </c>
      <c r="H2712" t="str">
        <f>_xlfn.XLOOKUP(tbl_OrderProduct[[#This Row],[ProductID]],tbl_Product[ProductID],tbl_Product[ProductName])</f>
        <v>The Quacks of Quarterburg</v>
      </c>
      <c r="I2712" t="str">
        <f>_xlfn.XLOOKUP(tbl_OrderProduct[[#This Row],[OrderID]],tbl_Order[OrderID],tbl_Order[CustomerID])</f>
        <v>CUST0764</v>
      </c>
    </row>
    <row r="2713" spans="1:9" x14ac:dyDescent="0.4">
      <c r="A2713" t="s">
        <v>1287</v>
      </c>
      <c r="B2713" t="s">
        <v>150</v>
      </c>
      <c r="C2713" t="str">
        <f>_xlfn.XLOOKUP(tbl_OrderProduct[[#This Row],[ProductID]],tbl_Product[ProductID],tbl_Product[Category])</f>
        <v>Party</v>
      </c>
      <c r="D2713">
        <v>1</v>
      </c>
      <c r="E2713" s="3">
        <f>_xlfn.XLOOKUP(tbl_OrderProduct[[#This Row],[ProductID]],tbl_Product[ProductID],tbl_Product[ListPrice])*tbl_OrderProduct[[#This Row],[Quantity]]</f>
        <v>35</v>
      </c>
      <c r="F2713">
        <f>_xlfn.XLOOKUP(tbl_OrderProduct[[#This Row],[OrderID]],tbl_Order[OrderID],tbl_Order[Order Year])</f>
        <v>2022</v>
      </c>
      <c r="G2713" t="str">
        <f>_xlfn.XLOOKUP(tbl_OrderProduct[[#This Row],[OrderID]],tbl_Order[OrderID],tbl_Order[Order Month Name])</f>
        <v>Jul</v>
      </c>
      <c r="H2713" t="str">
        <f>_xlfn.XLOOKUP(tbl_OrderProduct[[#This Row],[ProductID]],tbl_Product[ProductID],tbl_Product[ProductName])</f>
        <v>Data: The Resistance</v>
      </c>
      <c r="I2713" t="str">
        <f>_xlfn.XLOOKUP(tbl_OrderProduct[[#This Row],[OrderID]],tbl_Order[OrderID],tbl_Order[CustomerID])</f>
        <v>CUST0764</v>
      </c>
    </row>
    <row r="2714" spans="1:9" x14ac:dyDescent="0.4">
      <c r="A2714" t="s">
        <v>1287</v>
      </c>
      <c r="B2714" t="s">
        <v>153</v>
      </c>
      <c r="C2714" t="str">
        <f>_xlfn.XLOOKUP(tbl_OrderProduct[[#This Row],[ProductID]],tbl_Product[ProductID],tbl_Product[Category])</f>
        <v>Strategy</v>
      </c>
      <c r="D2714">
        <v>1</v>
      </c>
      <c r="E2714" s="3">
        <f>_xlfn.XLOOKUP(tbl_OrderProduct[[#This Row],[ProductID]],tbl_Product[ProductID],tbl_Product[ListPrice])*tbl_OrderProduct[[#This Row],[Quantity]]</f>
        <v>37.950000000000003</v>
      </c>
      <c r="F2714">
        <f>_xlfn.XLOOKUP(tbl_OrderProduct[[#This Row],[OrderID]],tbl_Order[OrderID],tbl_Order[Order Year])</f>
        <v>2022</v>
      </c>
      <c r="G2714" t="str">
        <f>_xlfn.XLOOKUP(tbl_OrderProduct[[#This Row],[OrderID]],tbl_Order[OrderID],tbl_Order[Order Month Name])</f>
        <v>Jul</v>
      </c>
      <c r="H2714" t="str">
        <f>_xlfn.XLOOKUP(tbl_OrderProduct[[#This Row],[ProductID]],tbl_Product[ProductID],tbl_Product[ProductName])</f>
        <v>Sheetstorm</v>
      </c>
      <c r="I2714" t="str">
        <f>_xlfn.XLOOKUP(tbl_OrderProduct[[#This Row],[OrderID]],tbl_Order[OrderID],tbl_Order[CustomerID])</f>
        <v>CUST0764</v>
      </c>
    </row>
    <row r="2715" spans="1:9" x14ac:dyDescent="0.4">
      <c r="A2715" t="s">
        <v>1287</v>
      </c>
      <c r="B2715" t="s">
        <v>6</v>
      </c>
      <c r="C2715" t="str">
        <f>_xlfn.XLOOKUP(tbl_OrderProduct[[#This Row],[ProductID]],tbl_Product[ProductID],tbl_Product[Category])</f>
        <v>Adventure</v>
      </c>
      <c r="D2715">
        <v>1</v>
      </c>
      <c r="E2715" s="3">
        <f>_xlfn.XLOOKUP(tbl_OrderProduct[[#This Row],[ProductID]],tbl_Product[ProductID],tbl_Product[ListPrice])*tbl_OrderProduct[[#This Row],[Quantity]]</f>
        <v>17</v>
      </c>
      <c r="F2715">
        <f>_xlfn.XLOOKUP(tbl_OrderProduct[[#This Row],[OrderID]],tbl_Order[OrderID],tbl_Order[Order Year])</f>
        <v>2022</v>
      </c>
      <c r="G2715" t="str">
        <f>_xlfn.XLOOKUP(tbl_OrderProduct[[#This Row],[OrderID]],tbl_Order[OrderID],tbl_Order[Order Month Name])</f>
        <v>Jul</v>
      </c>
      <c r="H2715" t="str">
        <f>_xlfn.XLOOKUP(tbl_OrderProduct[[#This Row],[ProductID]],tbl_Product[ProductID],tbl_Product[ProductName])</f>
        <v>Pivot &amp; Paper</v>
      </c>
      <c r="I2715" t="str">
        <f>_xlfn.XLOOKUP(tbl_OrderProduct[[#This Row],[OrderID]],tbl_Order[OrderID],tbl_Order[CustomerID])</f>
        <v>CUST0764</v>
      </c>
    </row>
    <row r="2716" spans="1:9" x14ac:dyDescent="0.4">
      <c r="A2716" t="s">
        <v>1288</v>
      </c>
      <c r="B2716" t="s">
        <v>4</v>
      </c>
      <c r="C2716" t="str">
        <f>_xlfn.XLOOKUP(tbl_OrderProduct[[#This Row],[ProductID]],tbl_Product[ProductID],tbl_Product[Category])</f>
        <v>Strategy</v>
      </c>
      <c r="D2716">
        <v>2</v>
      </c>
      <c r="E2716" s="3">
        <f>_xlfn.XLOOKUP(tbl_OrderProduct[[#This Row],[ProductID]],tbl_Product[ProductID],tbl_Product[ListPrice])*tbl_OrderProduct[[#This Row],[Quantity]]</f>
        <v>69.98</v>
      </c>
      <c r="F2716">
        <f>_xlfn.XLOOKUP(tbl_OrderProduct[[#This Row],[OrderID]],tbl_Order[OrderID],tbl_Order[Order Year])</f>
        <v>2022</v>
      </c>
      <c r="G2716" t="str">
        <f>_xlfn.XLOOKUP(tbl_OrderProduct[[#This Row],[OrderID]],tbl_Order[OrderID],tbl_Order[Order Month Name])</f>
        <v>Jul</v>
      </c>
      <c r="H2716" t="str">
        <f>_xlfn.XLOOKUP(tbl_OrderProduct[[#This Row],[ProductID]],tbl_Product[ProductID],tbl_Product[ProductName])</f>
        <v>Root Cause Analysis</v>
      </c>
      <c r="I2716" t="str">
        <f>_xlfn.XLOOKUP(tbl_OrderProduct[[#This Row],[OrderID]],tbl_Order[OrderID],tbl_Order[CustomerID])</f>
        <v>CUST1112</v>
      </c>
    </row>
    <row r="2717" spans="1:9" x14ac:dyDescent="0.4">
      <c r="A2717" t="s">
        <v>1288</v>
      </c>
      <c r="B2717" t="s">
        <v>151</v>
      </c>
      <c r="C2717" t="str">
        <f>_xlfn.XLOOKUP(tbl_OrderProduct[[#This Row],[ProductID]],tbl_Product[ProductID],tbl_Product[Category])</f>
        <v>Adventure</v>
      </c>
      <c r="D2717">
        <v>1</v>
      </c>
      <c r="E2717" s="3">
        <f>_xlfn.XLOOKUP(tbl_OrderProduct[[#This Row],[ProductID]],tbl_Product[ProductID],tbl_Product[ListPrice])*tbl_OrderProduct[[#This Row],[Quantity]]</f>
        <v>60.95</v>
      </c>
      <c r="F2717">
        <f>_xlfn.XLOOKUP(tbl_OrderProduct[[#This Row],[OrderID]],tbl_Order[OrderID],tbl_Order[Order Year])</f>
        <v>2022</v>
      </c>
      <c r="G2717" t="str">
        <f>_xlfn.XLOOKUP(tbl_OrderProduct[[#This Row],[OrderID]],tbl_Order[OrderID],tbl_Order[Order Month Name])</f>
        <v>Jul</v>
      </c>
      <c r="H2717" t="str">
        <f>_xlfn.XLOOKUP(tbl_OrderProduct[[#This Row],[ProductID]],tbl_Product[ProductID],tbl_Product[ProductName])</f>
        <v>Unmatched: Analyst's Edition</v>
      </c>
      <c r="I2717" t="str">
        <f>_xlfn.XLOOKUP(tbl_OrderProduct[[#This Row],[OrderID]],tbl_Order[OrderID],tbl_Order[CustomerID])</f>
        <v>CUST1112</v>
      </c>
    </row>
    <row r="2718" spans="1:9" x14ac:dyDescent="0.4">
      <c r="A2718" t="s">
        <v>1288</v>
      </c>
      <c r="B2718" t="s">
        <v>138</v>
      </c>
      <c r="C2718" t="str">
        <f>_xlfn.XLOOKUP(tbl_OrderProduct[[#This Row],[ProductID]],tbl_Product[ProductID],tbl_Product[Category])</f>
        <v>Classic</v>
      </c>
      <c r="D2718">
        <v>1</v>
      </c>
      <c r="E2718" s="3">
        <f>_xlfn.XLOOKUP(tbl_OrderProduct[[#This Row],[ProductID]],tbl_Product[ProductID],tbl_Product[ListPrice])*tbl_OrderProduct[[#This Row],[Quantity]]</f>
        <v>62</v>
      </c>
      <c r="F2718">
        <f>_xlfn.XLOOKUP(tbl_OrderProduct[[#This Row],[OrderID]],tbl_Order[OrderID],tbl_Order[Order Year])</f>
        <v>2022</v>
      </c>
      <c r="G2718" t="str">
        <f>_xlfn.XLOOKUP(tbl_OrderProduct[[#This Row],[OrderID]],tbl_Order[OrderID],tbl_Order[Order Month Name])</f>
        <v>Jul</v>
      </c>
      <c r="H2718" t="str">
        <f>_xlfn.XLOOKUP(tbl_OrderProduct[[#This Row],[ProductID]],tbl_Product[ProductID],tbl_Product[ProductName])</f>
        <v>YahtSheets</v>
      </c>
      <c r="I2718" t="str">
        <f>_xlfn.XLOOKUP(tbl_OrderProduct[[#This Row],[OrderID]],tbl_Order[OrderID],tbl_Order[CustomerID])</f>
        <v>CUST1112</v>
      </c>
    </row>
    <row r="2719" spans="1:9" x14ac:dyDescent="0.4">
      <c r="A2719" t="s">
        <v>1288</v>
      </c>
      <c r="B2719" t="s">
        <v>162</v>
      </c>
      <c r="C2719" t="str">
        <f>_xlfn.XLOOKUP(tbl_OrderProduct[[#This Row],[ProductID]],tbl_Product[ProductID],tbl_Product[Category])</f>
        <v>Strategy</v>
      </c>
      <c r="D2719">
        <v>1</v>
      </c>
      <c r="E2719" s="3">
        <f>_xlfn.XLOOKUP(tbl_OrderProduct[[#This Row],[ProductID]],tbl_Product[ProductID],tbl_Product[ListPrice])*tbl_OrderProduct[[#This Row],[Quantity]]</f>
        <v>17.5</v>
      </c>
      <c r="F2719">
        <f>_xlfn.XLOOKUP(tbl_OrderProduct[[#This Row],[OrderID]],tbl_Order[OrderID],tbl_Order[Order Year])</f>
        <v>2022</v>
      </c>
      <c r="G2719" t="str">
        <f>_xlfn.XLOOKUP(tbl_OrderProduct[[#This Row],[OrderID]],tbl_Order[OrderID],tbl_Order[Order Month Name])</f>
        <v>Jul</v>
      </c>
      <c r="H2719" t="str">
        <f>_xlfn.XLOOKUP(tbl_OrderProduct[[#This Row],[ProductID]],tbl_Product[ProductID],tbl_Product[ProductName])</f>
        <v>Spreadsheet Legacy</v>
      </c>
      <c r="I2719" t="str">
        <f>_xlfn.XLOOKUP(tbl_OrderProduct[[#This Row],[OrderID]],tbl_Order[OrderID],tbl_Order[CustomerID])</f>
        <v>CUST1112</v>
      </c>
    </row>
    <row r="2720" spans="1:9" x14ac:dyDescent="0.4">
      <c r="A2720" t="s">
        <v>1289</v>
      </c>
      <c r="B2720" t="s">
        <v>154</v>
      </c>
      <c r="C2720" t="str">
        <f>_xlfn.XLOOKUP(tbl_OrderProduct[[#This Row],[ProductID]],tbl_Product[ProductID],tbl_Product[Category])</f>
        <v>Strategy</v>
      </c>
      <c r="D2720">
        <v>1</v>
      </c>
      <c r="E2720" s="3">
        <f>_xlfn.XLOOKUP(tbl_OrderProduct[[#This Row],[ProductID]],tbl_Product[ProductID],tbl_Product[ListPrice])*tbl_OrderProduct[[#This Row],[Quantity]]</f>
        <v>31</v>
      </c>
      <c r="F2720">
        <f>_xlfn.XLOOKUP(tbl_OrderProduct[[#This Row],[OrderID]],tbl_Order[OrderID],tbl_Order[Order Year])</f>
        <v>2022</v>
      </c>
      <c r="G2720" t="str">
        <f>_xlfn.XLOOKUP(tbl_OrderProduct[[#This Row],[OrderID]],tbl_Order[OrderID],tbl_Order[Order Month Name])</f>
        <v>Jul</v>
      </c>
      <c r="H2720" t="str">
        <f>_xlfn.XLOOKUP(tbl_OrderProduct[[#This Row],[ProductID]],tbl_Product[ProductID],tbl_Product[ProductName])</f>
        <v>Roll for Regression</v>
      </c>
      <c r="I2720" t="str">
        <f>_xlfn.XLOOKUP(tbl_OrderProduct[[#This Row],[OrderID]],tbl_Order[OrderID],tbl_Order[CustomerID])</f>
        <v>CUST0526</v>
      </c>
    </row>
    <row r="2721" spans="1:9" x14ac:dyDescent="0.4">
      <c r="A2721" t="s">
        <v>1290</v>
      </c>
      <c r="B2721" t="s">
        <v>156</v>
      </c>
      <c r="C2721" t="str">
        <f>_xlfn.XLOOKUP(tbl_OrderProduct[[#This Row],[ProductID]],tbl_Product[ProductID],tbl_Product[Category])</f>
        <v>Strategy</v>
      </c>
      <c r="D2721">
        <v>2</v>
      </c>
      <c r="E2721" s="3">
        <f>_xlfn.XLOOKUP(tbl_OrderProduct[[#This Row],[ProductID]],tbl_Product[ProductID],tbl_Product[ListPrice])*tbl_OrderProduct[[#This Row],[Quantity]]</f>
        <v>81.98</v>
      </c>
      <c r="F2721">
        <f>_xlfn.XLOOKUP(tbl_OrderProduct[[#This Row],[OrderID]],tbl_Order[OrderID],tbl_Order[Order Year])</f>
        <v>2022</v>
      </c>
      <c r="G2721" t="str">
        <f>_xlfn.XLOOKUP(tbl_OrderProduct[[#This Row],[OrderID]],tbl_Order[OrderID],tbl_Order[Order Month Name])</f>
        <v>Jul</v>
      </c>
      <c r="H2721" t="str">
        <f>_xlfn.XLOOKUP(tbl_OrderProduct[[#This Row],[ProductID]],tbl_Product[ProductID],tbl_Product[ProductName])</f>
        <v>Cells of Caledonia</v>
      </c>
      <c r="I2721" t="str">
        <f>_xlfn.XLOOKUP(tbl_OrderProduct[[#This Row],[OrderID]],tbl_Order[OrderID],tbl_Order[CustomerID])</f>
        <v>CUST0913</v>
      </c>
    </row>
    <row r="2722" spans="1:9" x14ac:dyDescent="0.4">
      <c r="A2722" t="s">
        <v>1290</v>
      </c>
      <c r="B2722" t="s">
        <v>135</v>
      </c>
      <c r="C2722" t="str">
        <f>_xlfn.XLOOKUP(tbl_OrderProduct[[#This Row],[ProductID]],tbl_Product[ProductID],tbl_Product[Category])</f>
        <v>Classic</v>
      </c>
      <c r="D2722">
        <v>1</v>
      </c>
      <c r="E2722" s="3">
        <f>_xlfn.XLOOKUP(tbl_OrderProduct[[#This Row],[ProductID]],tbl_Product[ProductID],tbl_Product[ListPrice])*tbl_OrderProduct[[#This Row],[Quantity]]</f>
        <v>16.989999999999998</v>
      </c>
      <c r="F2722">
        <f>_xlfn.XLOOKUP(tbl_OrderProduct[[#This Row],[OrderID]],tbl_Order[OrderID],tbl_Order[Order Year])</f>
        <v>2022</v>
      </c>
      <c r="G2722" t="str">
        <f>_xlfn.XLOOKUP(tbl_OrderProduct[[#This Row],[OrderID]],tbl_Order[OrderID],tbl_Order[Order Month Name])</f>
        <v>Jul</v>
      </c>
      <c r="H2722" t="str">
        <f>_xlfn.XLOOKUP(tbl_OrderProduct[[#This Row],[ProductID]],tbl_Product[ProductID],tbl_Product[ProductName])</f>
        <v>Monopoly: Pivot Table Edition</v>
      </c>
      <c r="I2722" t="str">
        <f>_xlfn.XLOOKUP(tbl_OrderProduct[[#This Row],[OrderID]],tbl_Order[OrderID],tbl_Order[CustomerID])</f>
        <v>CUST0913</v>
      </c>
    </row>
    <row r="2723" spans="1:9" x14ac:dyDescent="0.4">
      <c r="A2723" t="s">
        <v>1291</v>
      </c>
      <c r="B2723" t="s">
        <v>141</v>
      </c>
      <c r="C2723" t="str">
        <f>_xlfn.XLOOKUP(tbl_OrderProduct[[#This Row],[ProductID]],tbl_Product[ProductID],tbl_Product[Category])</f>
        <v>Strategy</v>
      </c>
      <c r="D2723">
        <v>2</v>
      </c>
      <c r="E2723" s="3">
        <f>_xlfn.XLOOKUP(tbl_OrderProduct[[#This Row],[ProductID]],tbl_Product[ProductID],tbl_Product[ListPrice])*tbl_OrderProduct[[#This Row],[Quantity]]</f>
        <v>48</v>
      </c>
      <c r="F2723">
        <f>_xlfn.XLOOKUP(tbl_OrderProduct[[#This Row],[OrderID]],tbl_Order[OrderID],tbl_Order[Order Year])</f>
        <v>2022</v>
      </c>
      <c r="G2723" t="str">
        <f>_xlfn.XLOOKUP(tbl_OrderProduct[[#This Row],[OrderID]],tbl_Order[OrderID],tbl_Order[Order Month Name])</f>
        <v>Aug</v>
      </c>
      <c r="H2723" t="str">
        <f>_xlfn.XLOOKUP(tbl_OrderProduct[[#This Row],[ProductID]],tbl_Product[ProductID],tbl_Product[ProductName])</f>
        <v>Wingspanalytics</v>
      </c>
      <c r="I2723" t="str">
        <f>_xlfn.XLOOKUP(tbl_OrderProduct[[#This Row],[OrderID]],tbl_Order[OrderID],tbl_Order[CustomerID])</f>
        <v>CUST0318</v>
      </c>
    </row>
    <row r="2724" spans="1:9" x14ac:dyDescent="0.4">
      <c r="A2724" t="s">
        <v>1291</v>
      </c>
      <c r="B2724" t="s">
        <v>159</v>
      </c>
      <c r="C2724" t="str">
        <f>_xlfn.XLOOKUP(tbl_OrderProduct[[#This Row],[ProductID]],tbl_Product[ProductID],tbl_Product[Category])</f>
        <v>Strategy</v>
      </c>
      <c r="D2724">
        <v>1</v>
      </c>
      <c r="E2724" s="3">
        <f>_xlfn.XLOOKUP(tbl_OrderProduct[[#This Row],[ProductID]],tbl_Product[ProductID],tbl_Product[ListPrice])*tbl_OrderProduct[[#This Row],[Quantity]]</f>
        <v>58</v>
      </c>
      <c r="F2724">
        <f>_xlfn.XLOOKUP(tbl_OrderProduct[[#This Row],[OrderID]],tbl_Order[OrderID],tbl_Order[Order Year])</f>
        <v>2022</v>
      </c>
      <c r="G2724" t="str">
        <f>_xlfn.XLOOKUP(tbl_OrderProduct[[#This Row],[OrderID]],tbl_Order[OrderID],tbl_Order[Order Month Name])</f>
        <v>Aug</v>
      </c>
      <c r="H2724" t="str">
        <f>_xlfn.XLOOKUP(tbl_OrderProduct[[#This Row],[ProductID]],tbl_Product[ProductID],tbl_Product[ProductName])</f>
        <v>Welcome To … The Dashboard</v>
      </c>
      <c r="I2724" t="str">
        <f>_xlfn.XLOOKUP(tbl_OrderProduct[[#This Row],[OrderID]],tbl_Order[OrderID],tbl_Order[CustomerID])</f>
        <v>CUST0318</v>
      </c>
    </row>
    <row r="2725" spans="1:9" x14ac:dyDescent="0.4">
      <c r="A2725" t="s">
        <v>1291</v>
      </c>
      <c r="B2725" t="s">
        <v>7</v>
      </c>
      <c r="C2725" t="str">
        <f>_xlfn.XLOOKUP(tbl_OrderProduct[[#This Row],[ProductID]],tbl_Product[ProductID],tbl_Product[Category])</f>
        <v>Strategy</v>
      </c>
      <c r="D2725">
        <v>2</v>
      </c>
      <c r="E2725" s="3">
        <f>_xlfn.XLOOKUP(tbl_OrderProduct[[#This Row],[ProductID]],tbl_Product[ProductID],tbl_Product[ListPrice])*tbl_OrderProduct[[#This Row],[Quantity]]</f>
        <v>106</v>
      </c>
      <c r="F2725">
        <f>_xlfn.XLOOKUP(tbl_OrderProduct[[#This Row],[OrderID]],tbl_Order[OrderID],tbl_Order[Order Year])</f>
        <v>2022</v>
      </c>
      <c r="G2725" t="str">
        <f>_xlfn.XLOOKUP(tbl_OrderProduct[[#This Row],[OrderID]],tbl_Order[OrderID],tbl_Order[Order Month Name])</f>
        <v>Aug</v>
      </c>
      <c r="H2725" t="str">
        <f>_xlfn.XLOOKUP(tbl_OrderProduct[[#This Row],[ProductID]],tbl_Product[ProductID],tbl_Product[ProductName])</f>
        <v>Evercell</v>
      </c>
      <c r="I2725" t="str">
        <f>_xlfn.XLOOKUP(tbl_OrderProduct[[#This Row],[OrderID]],tbl_Order[OrderID],tbl_Order[CustomerID])</f>
        <v>CUST0318</v>
      </c>
    </row>
    <row r="2726" spans="1:9" x14ac:dyDescent="0.4">
      <c r="A2726" t="s">
        <v>1291</v>
      </c>
      <c r="B2726" t="s">
        <v>144</v>
      </c>
      <c r="C2726" t="str">
        <f>_xlfn.XLOOKUP(tbl_OrderProduct[[#This Row],[ProductID]],tbl_Product[ProductID],tbl_Product[Category])</f>
        <v>Strategy</v>
      </c>
      <c r="D2726">
        <v>1</v>
      </c>
      <c r="E2726" s="3">
        <f>_xlfn.XLOOKUP(tbl_OrderProduct[[#This Row],[ProductID]],tbl_Product[ProductID],tbl_Product[ListPrice])*tbl_OrderProduct[[#This Row],[Quantity]]</f>
        <v>64.95</v>
      </c>
      <c r="F2726">
        <f>_xlfn.XLOOKUP(tbl_OrderProduct[[#This Row],[OrderID]],tbl_Order[OrderID],tbl_Order[Order Year])</f>
        <v>2022</v>
      </c>
      <c r="G2726" t="str">
        <f>_xlfn.XLOOKUP(tbl_OrderProduct[[#This Row],[OrderID]],tbl_Order[OrderID],tbl_Order[Order Month Name])</f>
        <v>Aug</v>
      </c>
      <c r="H2726" t="str">
        <f>_xlfn.XLOOKUP(tbl_OrderProduct[[#This Row],[ProductID]],tbl_Product[ProductID],tbl_Product[ProductName])</f>
        <v>Between Two Spreadsheets</v>
      </c>
      <c r="I2726" t="str">
        <f>_xlfn.XLOOKUP(tbl_OrderProduct[[#This Row],[OrderID]],tbl_Order[OrderID],tbl_Order[CustomerID])</f>
        <v>CUST0318</v>
      </c>
    </row>
    <row r="2727" spans="1:9" x14ac:dyDescent="0.4">
      <c r="A2727" t="s">
        <v>1292</v>
      </c>
      <c r="B2727" t="s">
        <v>165</v>
      </c>
      <c r="C2727" t="str">
        <f>_xlfn.XLOOKUP(tbl_OrderProduct[[#This Row],[ProductID]],tbl_Product[ProductID],tbl_Product[Category])</f>
        <v>Party</v>
      </c>
      <c r="D2727">
        <v>2</v>
      </c>
      <c r="E2727" s="3">
        <f>_xlfn.XLOOKUP(tbl_OrderProduct[[#This Row],[ProductID]],tbl_Product[ProductID],tbl_Product[ListPrice])*tbl_OrderProduct[[#This Row],[Quantity]]</f>
        <v>52.98</v>
      </c>
      <c r="F2727">
        <f>_xlfn.XLOOKUP(tbl_OrderProduct[[#This Row],[OrderID]],tbl_Order[OrderID],tbl_Order[Order Year])</f>
        <v>2022</v>
      </c>
      <c r="G2727" t="str">
        <f>_xlfn.XLOOKUP(tbl_OrderProduct[[#This Row],[OrderID]],tbl_Order[OrderID],tbl_Order[Order Month Name])</f>
        <v>Aug</v>
      </c>
      <c r="H2727" t="str">
        <f>_xlfn.XLOOKUP(tbl_OrderProduct[[#This Row],[ProductID]],tbl_Product[ProductID],tbl_Product[ProductName])</f>
        <v>Dashboard Wavelength</v>
      </c>
      <c r="I2727" t="str">
        <f>_xlfn.XLOOKUP(tbl_OrderProduct[[#This Row],[OrderID]],tbl_Order[OrderID],tbl_Order[CustomerID])</f>
        <v>CUST0664</v>
      </c>
    </row>
    <row r="2728" spans="1:9" x14ac:dyDescent="0.4">
      <c r="A2728" t="s">
        <v>1292</v>
      </c>
      <c r="B2728" t="s">
        <v>154</v>
      </c>
      <c r="C2728" t="str">
        <f>_xlfn.XLOOKUP(tbl_OrderProduct[[#This Row],[ProductID]],tbl_Product[ProductID],tbl_Product[Category])</f>
        <v>Strategy</v>
      </c>
      <c r="D2728">
        <v>1</v>
      </c>
      <c r="E2728" s="3">
        <f>_xlfn.XLOOKUP(tbl_OrderProduct[[#This Row],[ProductID]],tbl_Product[ProductID],tbl_Product[ListPrice])*tbl_OrderProduct[[#This Row],[Quantity]]</f>
        <v>31</v>
      </c>
      <c r="F2728">
        <f>_xlfn.XLOOKUP(tbl_OrderProduct[[#This Row],[OrderID]],tbl_Order[OrderID],tbl_Order[Order Year])</f>
        <v>2022</v>
      </c>
      <c r="G2728" t="str">
        <f>_xlfn.XLOOKUP(tbl_OrderProduct[[#This Row],[OrderID]],tbl_Order[OrderID],tbl_Order[Order Month Name])</f>
        <v>Aug</v>
      </c>
      <c r="H2728" t="str">
        <f>_xlfn.XLOOKUP(tbl_OrderProduct[[#This Row],[ProductID]],tbl_Product[ProductID],tbl_Product[ProductName])</f>
        <v>Roll for Regression</v>
      </c>
      <c r="I2728" t="str">
        <f>_xlfn.XLOOKUP(tbl_OrderProduct[[#This Row],[OrderID]],tbl_Order[OrderID],tbl_Order[CustomerID])</f>
        <v>CUST0664</v>
      </c>
    </row>
    <row r="2729" spans="1:9" x14ac:dyDescent="0.4">
      <c r="A2729" t="s">
        <v>1292</v>
      </c>
      <c r="B2729" t="s">
        <v>11</v>
      </c>
      <c r="C2729" t="str">
        <f>_xlfn.XLOOKUP(tbl_OrderProduct[[#This Row],[ProductID]],tbl_Product[ProductID],tbl_Product[Category])</f>
        <v>Adventure</v>
      </c>
      <c r="D2729">
        <v>3</v>
      </c>
      <c r="E2729" s="3">
        <f>_xlfn.XLOOKUP(tbl_OrderProduct[[#This Row],[ProductID]],tbl_Product[ProductID],tbl_Product[ListPrice])*tbl_OrderProduct[[#This Row],[Quantity]]</f>
        <v>59.849999999999994</v>
      </c>
      <c r="F2729">
        <f>_xlfn.XLOOKUP(tbl_OrderProduct[[#This Row],[OrderID]],tbl_Order[OrderID],tbl_Order[Order Year])</f>
        <v>2022</v>
      </c>
      <c r="G2729" t="str">
        <f>_xlfn.XLOOKUP(tbl_OrderProduct[[#This Row],[OrderID]],tbl_Order[OrderID],tbl_Order[Order Month Name])</f>
        <v>Aug</v>
      </c>
      <c r="H2729" t="str">
        <f>_xlfn.XLOOKUP(tbl_OrderProduct[[#This Row],[ProductID]],tbl_Product[ProductID],tbl_Product[ProductName])</f>
        <v>Dungeons &amp; Datasets</v>
      </c>
      <c r="I2729" t="str">
        <f>_xlfn.XLOOKUP(tbl_OrderProduct[[#This Row],[OrderID]],tbl_Order[OrderID],tbl_Order[CustomerID])</f>
        <v>CUST0664</v>
      </c>
    </row>
    <row r="2730" spans="1:9" x14ac:dyDescent="0.4">
      <c r="A2730" t="s">
        <v>1292</v>
      </c>
      <c r="B2730" t="s">
        <v>136</v>
      </c>
      <c r="C2730" t="str">
        <f>_xlfn.XLOOKUP(tbl_OrderProduct[[#This Row],[ProductID]],tbl_Product[ProductID],tbl_Product[Category])</f>
        <v>Party</v>
      </c>
      <c r="D2730">
        <v>2</v>
      </c>
      <c r="E2730" s="3">
        <f>_xlfn.XLOOKUP(tbl_OrderProduct[[#This Row],[ProductID]],tbl_Product[ProductID],tbl_Product[ListPrice])*tbl_OrderProduct[[#This Row],[Quantity]]</f>
        <v>66</v>
      </c>
      <c r="F2730">
        <f>_xlfn.XLOOKUP(tbl_OrderProduct[[#This Row],[OrderID]],tbl_Order[OrderID],tbl_Order[Order Year])</f>
        <v>2022</v>
      </c>
      <c r="G2730" t="str">
        <f>_xlfn.XLOOKUP(tbl_OrderProduct[[#This Row],[OrderID]],tbl_Order[OrderID],tbl_Order[Order Month Name])</f>
        <v>Aug</v>
      </c>
      <c r="H2730" t="str">
        <f>_xlfn.XLOOKUP(tbl_OrderProduct[[#This Row],[ProductID]],tbl_Product[ProductID],tbl_Product[ProductName])</f>
        <v>Don't Split the Data</v>
      </c>
      <c r="I2730" t="str">
        <f>_xlfn.XLOOKUP(tbl_OrderProduct[[#This Row],[OrderID]],tbl_Order[OrderID],tbl_Order[CustomerID])</f>
        <v>CUST0664</v>
      </c>
    </row>
    <row r="2731" spans="1:9" x14ac:dyDescent="0.4">
      <c r="A2731" t="s">
        <v>1292</v>
      </c>
      <c r="B2731" t="s">
        <v>138</v>
      </c>
      <c r="C2731" t="str">
        <f>_xlfn.XLOOKUP(tbl_OrderProduct[[#This Row],[ProductID]],tbl_Product[ProductID],tbl_Product[Category])</f>
        <v>Classic</v>
      </c>
      <c r="D2731">
        <v>1</v>
      </c>
      <c r="E2731" s="3">
        <f>_xlfn.XLOOKUP(tbl_OrderProduct[[#This Row],[ProductID]],tbl_Product[ProductID],tbl_Product[ListPrice])*tbl_OrderProduct[[#This Row],[Quantity]]</f>
        <v>62</v>
      </c>
      <c r="F2731">
        <f>_xlfn.XLOOKUP(tbl_OrderProduct[[#This Row],[OrderID]],tbl_Order[OrderID],tbl_Order[Order Year])</f>
        <v>2022</v>
      </c>
      <c r="G2731" t="str">
        <f>_xlfn.XLOOKUP(tbl_OrderProduct[[#This Row],[OrderID]],tbl_Order[OrderID],tbl_Order[Order Month Name])</f>
        <v>Aug</v>
      </c>
      <c r="H2731" t="str">
        <f>_xlfn.XLOOKUP(tbl_OrderProduct[[#This Row],[ProductID]],tbl_Product[ProductID],tbl_Product[ProductName])</f>
        <v>YahtSheets</v>
      </c>
      <c r="I2731" t="str">
        <f>_xlfn.XLOOKUP(tbl_OrderProduct[[#This Row],[OrderID]],tbl_Order[OrderID],tbl_Order[CustomerID])</f>
        <v>CUST0664</v>
      </c>
    </row>
    <row r="2732" spans="1:9" x14ac:dyDescent="0.4">
      <c r="A2732" t="s">
        <v>1292</v>
      </c>
      <c r="B2732" t="s">
        <v>3</v>
      </c>
      <c r="C2732" t="str">
        <f>_xlfn.XLOOKUP(tbl_OrderProduct[[#This Row],[ProductID]],tbl_Product[ProductID],tbl_Product[Category])</f>
        <v>Co-op</v>
      </c>
      <c r="D2732">
        <v>1</v>
      </c>
      <c r="E2732" s="3">
        <f>_xlfn.XLOOKUP(tbl_OrderProduct[[#This Row],[ProductID]],tbl_Product[ProductID],tbl_Product[ListPrice])*tbl_OrderProduct[[#This Row],[Quantity]]</f>
        <v>34.950000000000003</v>
      </c>
      <c r="F2732">
        <f>_xlfn.XLOOKUP(tbl_OrderProduct[[#This Row],[OrderID]],tbl_Order[OrderID],tbl_Order[Order Year])</f>
        <v>2022</v>
      </c>
      <c r="G2732" t="str">
        <f>_xlfn.XLOOKUP(tbl_OrderProduct[[#This Row],[OrderID]],tbl_Order[OrderID],tbl_Order[Order Month Name])</f>
        <v>Aug</v>
      </c>
      <c r="H2732" t="str">
        <f>_xlfn.XLOOKUP(tbl_OrderProduct[[#This Row],[ProductID]],tbl_Product[ProductID],tbl_Product[ProductName])</f>
        <v>Pivot Panic!</v>
      </c>
      <c r="I2732" t="str">
        <f>_xlfn.XLOOKUP(tbl_OrderProduct[[#This Row],[OrderID]],tbl_Order[OrderID],tbl_Order[CustomerID])</f>
        <v>CUST0664</v>
      </c>
    </row>
    <row r="2733" spans="1:9" x14ac:dyDescent="0.4">
      <c r="A2733" t="s">
        <v>1293</v>
      </c>
      <c r="B2733" t="s">
        <v>131</v>
      </c>
      <c r="C2733" t="str">
        <f>_xlfn.XLOOKUP(tbl_OrderProduct[[#This Row],[ProductID]],tbl_Product[ProductID],tbl_Product[Category])</f>
        <v>Strategy</v>
      </c>
      <c r="D2733">
        <v>1</v>
      </c>
      <c r="E2733" s="3">
        <f>_xlfn.XLOOKUP(tbl_OrderProduct[[#This Row],[ProductID]],tbl_Product[ProductID],tbl_Product[ListPrice])*tbl_OrderProduct[[#This Row],[Quantity]]</f>
        <v>49</v>
      </c>
      <c r="F2733">
        <f>_xlfn.XLOOKUP(tbl_OrderProduct[[#This Row],[OrderID]],tbl_Order[OrderID],tbl_Order[Order Year])</f>
        <v>2022</v>
      </c>
      <c r="G2733" t="str">
        <f>_xlfn.XLOOKUP(tbl_OrderProduct[[#This Row],[OrderID]],tbl_Order[OrderID],tbl_Order[Order Month Name])</f>
        <v>Aug</v>
      </c>
      <c r="H2733" t="str">
        <f>_xlfn.XLOOKUP(tbl_OrderProduct[[#This Row],[ProductID]],tbl_Product[ProductID],tbl_Product[ProductName])</f>
        <v>7 Chart Wonders</v>
      </c>
      <c r="I2733" t="str">
        <f>_xlfn.XLOOKUP(tbl_OrderProduct[[#This Row],[OrderID]],tbl_Order[OrderID],tbl_Order[CustomerID])</f>
        <v>CUST0005</v>
      </c>
    </row>
    <row r="2734" spans="1:9" x14ac:dyDescent="0.4">
      <c r="A2734" t="s">
        <v>1293</v>
      </c>
      <c r="B2734" t="s">
        <v>4</v>
      </c>
      <c r="C2734" t="str">
        <f>_xlfn.XLOOKUP(tbl_OrderProduct[[#This Row],[ProductID]],tbl_Product[ProductID],tbl_Product[Category])</f>
        <v>Strategy</v>
      </c>
      <c r="D2734">
        <v>1</v>
      </c>
      <c r="E2734" s="3">
        <f>_xlfn.XLOOKUP(tbl_OrderProduct[[#This Row],[ProductID]],tbl_Product[ProductID],tbl_Product[ListPrice])*tbl_OrderProduct[[#This Row],[Quantity]]</f>
        <v>34.99</v>
      </c>
      <c r="F2734">
        <f>_xlfn.XLOOKUP(tbl_OrderProduct[[#This Row],[OrderID]],tbl_Order[OrderID],tbl_Order[Order Year])</f>
        <v>2022</v>
      </c>
      <c r="G2734" t="str">
        <f>_xlfn.XLOOKUP(tbl_OrderProduct[[#This Row],[OrderID]],tbl_Order[OrderID],tbl_Order[Order Month Name])</f>
        <v>Aug</v>
      </c>
      <c r="H2734" t="str">
        <f>_xlfn.XLOOKUP(tbl_OrderProduct[[#This Row],[ProductID]],tbl_Product[ProductID],tbl_Product[ProductName])</f>
        <v>Root Cause Analysis</v>
      </c>
      <c r="I2734" t="str">
        <f>_xlfn.XLOOKUP(tbl_OrderProduct[[#This Row],[OrderID]],tbl_Order[OrderID],tbl_Order[CustomerID])</f>
        <v>CUST0005</v>
      </c>
    </row>
    <row r="2735" spans="1:9" x14ac:dyDescent="0.4">
      <c r="A2735" t="s">
        <v>1294</v>
      </c>
      <c r="B2735" t="s">
        <v>158</v>
      </c>
      <c r="C2735" t="str">
        <f>_xlfn.XLOOKUP(tbl_OrderProduct[[#This Row],[ProductID]],tbl_Product[ProductID],tbl_Product[Category])</f>
        <v>Classic</v>
      </c>
      <c r="D2735">
        <v>1</v>
      </c>
      <c r="E2735" s="3">
        <f>_xlfn.XLOOKUP(tbl_OrderProduct[[#This Row],[ProductID]],tbl_Product[ProductID],tbl_Product[ListPrice])*tbl_OrderProduct[[#This Row],[Quantity]]</f>
        <v>45</v>
      </c>
      <c r="F2735">
        <f>_xlfn.XLOOKUP(tbl_OrderProduct[[#This Row],[OrderID]],tbl_Order[OrderID],tbl_Order[Order Year])</f>
        <v>2022</v>
      </c>
      <c r="G2735" t="str">
        <f>_xlfn.XLOOKUP(tbl_OrderProduct[[#This Row],[OrderID]],tbl_Order[OrderID],tbl_Order[Order Month Name])</f>
        <v>Aug</v>
      </c>
      <c r="H2735" t="str">
        <f>_xlfn.XLOOKUP(tbl_OrderProduct[[#This Row],[ProductID]],tbl_Product[ProductID],tbl_Product[ProductName])</f>
        <v>Carcassone: Financial Quarters</v>
      </c>
      <c r="I2735" t="str">
        <f>_xlfn.XLOOKUP(tbl_OrderProduct[[#This Row],[OrderID]],tbl_Order[OrderID],tbl_Order[CustomerID])</f>
        <v>CUST0283</v>
      </c>
    </row>
    <row r="2736" spans="1:9" x14ac:dyDescent="0.4">
      <c r="A2736" t="s">
        <v>1295</v>
      </c>
      <c r="B2736" t="s">
        <v>148</v>
      </c>
      <c r="C2736" t="str">
        <f>_xlfn.XLOOKUP(tbl_OrderProduct[[#This Row],[ProductID]],tbl_Product[ProductID],tbl_Product[Category])</f>
        <v>Strategy</v>
      </c>
      <c r="D2736">
        <v>2</v>
      </c>
      <c r="E2736" s="3">
        <f>_xlfn.XLOOKUP(tbl_OrderProduct[[#This Row],[ProductID]],tbl_Product[ProductID],tbl_Product[ListPrice])*tbl_OrderProduct[[#This Row],[Quantity]]</f>
        <v>40.98</v>
      </c>
      <c r="F2736">
        <f>_xlfn.XLOOKUP(tbl_OrderProduct[[#This Row],[OrderID]],tbl_Order[OrderID],tbl_Order[Order Year])</f>
        <v>2022</v>
      </c>
      <c r="G2736" t="str">
        <f>_xlfn.XLOOKUP(tbl_OrderProduct[[#This Row],[OrderID]],tbl_Order[OrderID],tbl_Order[Order Month Name])</f>
        <v>Aug</v>
      </c>
      <c r="H2736" t="str">
        <f>_xlfn.XLOOKUP(tbl_OrderProduct[[#This Row],[ProductID]],tbl_Product[ProductID],tbl_Product[ProductName])</f>
        <v>Cashflow Cascadia</v>
      </c>
      <c r="I2736" t="str">
        <f>_xlfn.XLOOKUP(tbl_OrderProduct[[#This Row],[OrderID]],tbl_Order[OrderID],tbl_Order[CustomerID])</f>
        <v>CUST0403</v>
      </c>
    </row>
    <row r="2737" spans="1:9" x14ac:dyDescent="0.4">
      <c r="A2737" t="s">
        <v>1295</v>
      </c>
      <c r="B2737" t="s">
        <v>132</v>
      </c>
      <c r="C2737" t="str">
        <f>_xlfn.XLOOKUP(tbl_OrderProduct[[#This Row],[ProductID]],tbl_Product[ProductID],tbl_Product[Category])</f>
        <v>Strategy</v>
      </c>
      <c r="D2737">
        <v>1</v>
      </c>
      <c r="E2737" s="3">
        <f>_xlfn.XLOOKUP(tbl_OrderProduct[[#This Row],[ProductID]],tbl_Product[ProductID],tbl_Product[ListPrice])*tbl_OrderProduct[[#This Row],[Quantity]]</f>
        <v>16.5</v>
      </c>
      <c r="F2737">
        <f>_xlfn.XLOOKUP(tbl_OrderProduct[[#This Row],[OrderID]],tbl_Order[OrderID],tbl_Order[Order Year])</f>
        <v>2022</v>
      </c>
      <c r="G2737" t="str">
        <f>_xlfn.XLOOKUP(tbl_OrderProduct[[#This Row],[OrderID]],tbl_Order[OrderID],tbl_Order[Order Month Name])</f>
        <v>Aug</v>
      </c>
      <c r="H2737" t="str">
        <f>_xlfn.XLOOKUP(tbl_OrderProduct[[#This Row],[ProductID]],tbl_Product[ProductID],tbl_Product[ProductName])</f>
        <v>Pax Excel</v>
      </c>
      <c r="I2737" t="str">
        <f>_xlfn.XLOOKUP(tbl_OrderProduct[[#This Row],[OrderID]],tbl_Order[OrderID],tbl_Order[CustomerID])</f>
        <v>CUST0403</v>
      </c>
    </row>
    <row r="2738" spans="1:9" x14ac:dyDescent="0.4">
      <c r="A2738" t="s">
        <v>1295</v>
      </c>
      <c r="B2738" t="s">
        <v>164</v>
      </c>
      <c r="C2738" t="str">
        <f>_xlfn.XLOOKUP(tbl_OrderProduct[[#This Row],[ProductID]],tbl_Product[ProductID],tbl_Product[Category])</f>
        <v>Strategy</v>
      </c>
      <c r="D2738">
        <v>1</v>
      </c>
      <c r="E2738" s="3">
        <f>_xlfn.XLOOKUP(tbl_OrderProduct[[#This Row],[ProductID]],tbl_Product[ProductID],tbl_Product[ListPrice])*tbl_OrderProduct[[#This Row],[Quantity]]</f>
        <v>29</v>
      </c>
      <c r="F2738">
        <f>_xlfn.XLOOKUP(tbl_OrderProduct[[#This Row],[OrderID]],tbl_Order[OrderID],tbl_Order[Order Year])</f>
        <v>2022</v>
      </c>
      <c r="G2738" t="str">
        <f>_xlfn.XLOOKUP(tbl_OrderProduct[[#This Row],[OrderID]],tbl_Order[OrderID],tbl_Order[Order Month Name])</f>
        <v>Aug</v>
      </c>
      <c r="H2738" t="str">
        <f>_xlfn.XLOOKUP(tbl_OrderProduct[[#This Row],[ProductID]],tbl_Product[ProductID],tbl_Product[ProductName])</f>
        <v>Great Western Lookup</v>
      </c>
      <c r="I2738" t="str">
        <f>_xlfn.XLOOKUP(tbl_OrderProduct[[#This Row],[OrderID]],tbl_Order[OrderID],tbl_Order[CustomerID])</f>
        <v>CUST0403</v>
      </c>
    </row>
    <row r="2739" spans="1:9" x14ac:dyDescent="0.4">
      <c r="A2739" t="s">
        <v>1295</v>
      </c>
      <c r="B2739" t="s">
        <v>4</v>
      </c>
      <c r="C2739" t="str">
        <f>_xlfn.XLOOKUP(tbl_OrderProduct[[#This Row],[ProductID]],tbl_Product[ProductID],tbl_Product[Category])</f>
        <v>Strategy</v>
      </c>
      <c r="D2739">
        <v>1</v>
      </c>
      <c r="E2739" s="3">
        <f>_xlfn.XLOOKUP(tbl_OrderProduct[[#This Row],[ProductID]],tbl_Product[ProductID],tbl_Product[ListPrice])*tbl_OrderProduct[[#This Row],[Quantity]]</f>
        <v>34.99</v>
      </c>
      <c r="F2739">
        <f>_xlfn.XLOOKUP(tbl_OrderProduct[[#This Row],[OrderID]],tbl_Order[OrderID],tbl_Order[Order Year])</f>
        <v>2022</v>
      </c>
      <c r="G2739" t="str">
        <f>_xlfn.XLOOKUP(tbl_OrderProduct[[#This Row],[OrderID]],tbl_Order[OrderID],tbl_Order[Order Month Name])</f>
        <v>Aug</v>
      </c>
      <c r="H2739" t="str">
        <f>_xlfn.XLOOKUP(tbl_OrderProduct[[#This Row],[ProductID]],tbl_Product[ProductID],tbl_Product[ProductName])</f>
        <v>Root Cause Analysis</v>
      </c>
      <c r="I2739" t="str">
        <f>_xlfn.XLOOKUP(tbl_OrderProduct[[#This Row],[OrderID]],tbl_Order[OrderID],tbl_Order[CustomerID])</f>
        <v>CUST0403</v>
      </c>
    </row>
    <row r="2740" spans="1:9" x14ac:dyDescent="0.4">
      <c r="A2740" t="s">
        <v>1295</v>
      </c>
      <c r="B2740" t="s">
        <v>160</v>
      </c>
      <c r="C2740" t="str">
        <f>_xlfn.XLOOKUP(tbl_OrderProduct[[#This Row],[ProductID]],tbl_Product[ProductID],tbl_Product[Category])</f>
        <v>Co-op</v>
      </c>
      <c r="D2740">
        <v>1</v>
      </c>
      <c r="E2740" s="3">
        <f>_xlfn.XLOOKUP(tbl_OrderProduct[[#This Row],[ProductID]],tbl_Product[ProductID],tbl_Product[ListPrice])*tbl_OrderProduct[[#This Row],[Quantity]]</f>
        <v>38.49</v>
      </c>
      <c r="F2740">
        <f>_xlfn.XLOOKUP(tbl_OrderProduct[[#This Row],[OrderID]],tbl_Order[OrderID],tbl_Order[Order Year])</f>
        <v>2022</v>
      </c>
      <c r="G2740" t="str">
        <f>_xlfn.XLOOKUP(tbl_OrderProduct[[#This Row],[OrderID]],tbl_Order[OrderID],tbl_Order[Order Month Name])</f>
        <v>Aug</v>
      </c>
      <c r="H2740" t="str">
        <f>_xlfn.XLOOKUP(tbl_OrderProduct[[#This Row],[ProductID]],tbl_Product[ProductID],tbl_Product[ProductName])</f>
        <v>Forbidden Functions</v>
      </c>
      <c r="I2740" t="str">
        <f>_xlfn.XLOOKUP(tbl_OrderProduct[[#This Row],[OrderID]],tbl_Order[OrderID],tbl_Order[CustomerID])</f>
        <v>CUST0403</v>
      </c>
    </row>
    <row r="2741" spans="1:9" x14ac:dyDescent="0.4">
      <c r="A2741" t="s">
        <v>1296</v>
      </c>
      <c r="B2741" t="s">
        <v>149</v>
      </c>
      <c r="C2741" t="str">
        <f>_xlfn.XLOOKUP(tbl_OrderProduct[[#This Row],[ProductID]],tbl_Product[ProductID],tbl_Product[Category])</f>
        <v>Co-op</v>
      </c>
      <c r="D2741">
        <v>1</v>
      </c>
      <c r="E2741" s="3">
        <f>_xlfn.XLOOKUP(tbl_OrderProduct[[#This Row],[ProductID]],tbl_Product[ProductID],tbl_Product[ListPrice])*tbl_OrderProduct[[#This Row],[Quantity]]</f>
        <v>20.99</v>
      </c>
      <c r="F2741">
        <f>_xlfn.XLOOKUP(tbl_OrderProduct[[#This Row],[OrderID]],tbl_Order[OrderID],tbl_Order[Order Year])</f>
        <v>2022</v>
      </c>
      <c r="G2741" t="str">
        <f>_xlfn.XLOOKUP(tbl_OrderProduct[[#This Row],[OrderID]],tbl_Order[OrderID],tbl_Order[Order Month Name])</f>
        <v>Aug</v>
      </c>
      <c r="H2741" t="str">
        <f>_xlfn.XLOOKUP(tbl_OrderProduct[[#This Row],[ProductID]],tbl_Product[ProductID],tbl_Product[ProductName])</f>
        <v>Pandemic: #REF! Outbreak</v>
      </c>
      <c r="I2741" t="str">
        <f>_xlfn.XLOOKUP(tbl_OrderProduct[[#This Row],[OrderID]],tbl_Order[OrderID],tbl_Order[CustomerID])</f>
        <v>CUST0804</v>
      </c>
    </row>
    <row r="2742" spans="1:9" x14ac:dyDescent="0.4">
      <c r="A2742" t="s">
        <v>1296</v>
      </c>
      <c r="B2742" t="s">
        <v>141</v>
      </c>
      <c r="C2742" t="str">
        <f>_xlfn.XLOOKUP(tbl_OrderProduct[[#This Row],[ProductID]],tbl_Product[ProductID],tbl_Product[Category])</f>
        <v>Strategy</v>
      </c>
      <c r="D2742">
        <v>1</v>
      </c>
      <c r="E2742" s="3">
        <f>_xlfn.XLOOKUP(tbl_OrderProduct[[#This Row],[ProductID]],tbl_Product[ProductID],tbl_Product[ListPrice])*tbl_OrderProduct[[#This Row],[Quantity]]</f>
        <v>24</v>
      </c>
      <c r="F2742">
        <f>_xlfn.XLOOKUP(tbl_OrderProduct[[#This Row],[OrderID]],tbl_Order[OrderID],tbl_Order[Order Year])</f>
        <v>2022</v>
      </c>
      <c r="G2742" t="str">
        <f>_xlfn.XLOOKUP(tbl_OrderProduct[[#This Row],[OrderID]],tbl_Order[OrderID],tbl_Order[Order Month Name])</f>
        <v>Aug</v>
      </c>
      <c r="H2742" t="str">
        <f>_xlfn.XLOOKUP(tbl_OrderProduct[[#This Row],[ProductID]],tbl_Product[ProductID],tbl_Product[ProductName])</f>
        <v>Wingspanalytics</v>
      </c>
      <c r="I2742" t="str">
        <f>_xlfn.XLOOKUP(tbl_OrderProduct[[#This Row],[OrderID]],tbl_Order[OrderID],tbl_Order[CustomerID])</f>
        <v>CUST0804</v>
      </c>
    </row>
    <row r="2743" spans="1:9" x14ac:dyDescent="0.4">
      <c r="A2743" t="s">
        <v>1297</v>
      </c>
      <c r="B2743" t="s">
        <v>3</v>
      </c>
      <c r="C2743" t="str">
        <f>_xlfn.XLOOKUP(tbl_OrderProduct[[#This Row],[ProductID]],tbl_Product[ProductID],tbl_Product[Category])</f>
        <v>Co-op</v>
      </c>
      <c r="D2743">
        <v>1</v>
      </c>
      <c r="E2743" s="3">
        <f>_xlfn.XLOOKUP(tbl_OrderProduct[[#This Row],[ProductID]],tbl_Product[ProductID],tbl_Product[ListPrice])*tbl_OrderProduct[[#This Row],[Quantity]]</f>
        <v>34.950000000000003</v>
      </c>
      <c r="F2743">
        <f>_xlfn.XLOOKUP(tbl_OrderProduct[[#This Row],[OrderID]],tbl_Order[OrderID],tbl_Order[Order Year])</f>
        <v>2022</v>
      </c>
      <c r="G2743" t="str">
        <f>_xlfn.XLOOKUP(tbl_OrderProduct[[#This Row],[OrderID]],tbl_Order[OrderID],tbl_Order[Order Month Name])</f>
        <v>Aug</v>
      </c>
      <c r="H2743" t="str">
        <f>_xlfn.XLOOKUP(tbl_OrderProduct[[#This Row],[ProductID]],tbl_Product[ProductID],tbl_Product[ProductName])</f>
        <v>Pivot Panic!</v>
      </c>
      <c r="I2743" t="str">
        <f>_xlfn.XLOOKUP(tbl_OrderProduct[[#This Row],[OrderID]],tbl_Order[OrderID],tbl_Order[CustomerID])</f>
        <v>CUST1181</v>
      </c>
    </row>
    <row r="2744" spans="1:9" x14ac:dyDescent="0.4">
      <c r="A2744" t="s">
        <v>1298</v>
      </c>
      <c r="B2744" t="s">
        <v>141</v>
      </c>
      <c r="C2744" t="str">
        <f>_xlfn.XLOOKUP(tbl_OrderProduct[[#This Row],[ProductID]],tbl_Product[ProductID],tbl_Product[Category])</f>
        <v>Strategy</v>
      </c>
      <c r="D2744">
        <v>1</v>
      </c>
      <c r="E2744" s="3">
        <f>_xlfn.XLOOKUP(tbl_OrderProduct[[#This Row],[ProductID]],tbl_Product[ProductID],tbl_Product[ListPrice])*tbl_OrderProduct[[#This Row],[Quantity]]</f>
        <v>24</v>
      </c>
      <c r="F2744">
        <f>_xlfn.XLOOKUP(tbl_OrderProduct[[#This Row],[OrderID]],tbl_Order[OrderID],tbl_Order[Order Year])</f>
        <v>2022</v>
      </c>
      <c r="G2744" t="str">
        <f>_xlfn.XLOOKUP(tbl_OrderProduct[[#This Row],[OrderID]],tbl_Order[OrderID],tbl_Order[Order Month Name])</f>
        <v>Aug</v>
      </c>
      <c r="H2744" t="str">
        <f>_xlfn.XLOOKUP(tbl_OrderProduct[[#This Row],[ProductID]],tbl_Product[ProductID],tbl_Product[ProductName])</f>
        <v>Wingspanalytics</v>
      </c>
      <c r="I2744" t="str">
        <f>_xlfn.XLOOKUP(tbl_OrderProduct[[#This Row],[OrderID]],tbl_Order[OrderID],tbl_Order[CustomerID])</f>
        <v>CUST0037</v>
      </c>
    </row>
    <row r="2745" spans="1:9" x14ac:dyDescent="0.4">
      <c r="A2745" t="s">
        <v>1298</v>
      </c>
      <c r="B2745" t="s">
        <v>157</v>
      </c>
      <c r="C2745" t="str">
        <f>_xlfn.XLOOKUP(tbl_OrderProduct[[#This Row],[ProductID]],tbl_Product[ProductID],tbl_Product[Category])</f>
        <v>Strategy</v>
      </c>
      <c r="D2745">
        <v>1</v>
      </c>
      <c r="E2745" s="3">
        <f>_xlfn.XLOOKUP(tbl_OrderProduct[[#This Row],[ProductID]],tbl_Product[ProductID],tbl_Product[ListPrice])*tbl_OrderProduct[[#This Row],[Quantity]]</f>
        <v>47</v>
      </c>
      <c r="F2745">
        <f>_xlfn.XLOOKUP(tbl_OrderProduct[[#This Row],[OrderID]],tbl_Order[OrderID],tbl_Order[Order Year])</f>
        <v>2022</v>
      </c>
      <c r="G2745" t="str">
        <f>_xlfn.XLOOKUP(tbl_OrderProduct[[#This Row],[OrderID]],tbl_Order[OrderID],tbl_Order[Order Month Name])</f>
        <v>Aug</v>
      </c>
      <c r="H2745" t="str">
        <f>_xlfn.XLOOKUP(tbl_OrderProduct[[#This Row],[ProductID]],tbl_Product[ProductID],tbl_Product[ProductName])</f>
        <v>A Dasboard Contrived</v>
      </c>
      <c r="I2745" t="str">
        <f>_xlfn.XLOOKUP(tbl_OrderProduct[[#This Row],[OrderID]],tbl_Order[OrderID],tbl_Order[CustomerID])</f>
        <v>CUST0037</v>
      </c>
    </row>
    <row r="2746" spans="1:9" x14ac:dyDescent="0.4">
      <c r="A2746" t="s">
        <v>1298</v>
      </c>
      <c r="B2746" t="s">
        <v>162</v>
      </c>
      <c r="C2746" t="str">
        <f>_xlfn.XLOOKUP(tbl_OrderProduct[[#This Row],[ProductID]],tbl_Product[ProductID],tbl_Product[Category])</f>
        <v>Strategy</v>
      </c>
      <c r="D2746">
        <v>1</v>
      </c>
      <c r="E2746" s="3">
        <f>_xlfn.XLOOKUP(tbl_OrderProduct[[#This Row],[ProductID]],tbl_Product[ProductID],tbl_Product[ListPrice])*tbl_OrderProduct[[#This Row],[Quantity]]</f>
        <v>17.5</v>
      </c>
      <c r="F2746">
        <f>_xlfn.XLOOKUP(tbl_OrderProduct[[#This Row],[OrderID]],tbl_Order[OrderID],tbl_Order[Order Year])</f>
        <v>2022</v>
      </c>
      <c r="G2746" t="str">
        <f>_xlfn.XLOOKUP(tbl_OrderProduct[[#This Row],[OrderID]],tbl_Order[OrderID],tbl_Order[Order Month Name])</f>
        <v>Aug</v>
      </c>
      <c r="H2746" t="str">
        <f>_xlfn.XLOOKUP(tbl_OrderProduct[[#This Row],[ProductID]],tbl_Product[ProductID],tbl_Product[ProductName])</f>
        <v>Spreadsheet Legacy</v>
      </c>
      <c r="I2746" t="str">
        <f>_xlfn.XLOOKUP(tbl_OrderProduct[[#This Row],[OrderID]],tbl_Order[OrderID],tbl_Order[CustomerID])</f>
        <v>CUST0037</v>
      </c>
    </row>
    <row r="2747" spans="1:9" x14ac:dyDescent="0.4">
      <c r="A2747" t="s">
        <v>1298</v>
      </c>
      <c r="B2747" t="s">
        <v>10</v>
      </c>
      <c r="C2747" t="str">
        <f>_xlfn.XLOOKUP(tbl_OrderProduct[[#This Row],[ProductID]],tbl_Product[ProductID],tbl_Product[Category])</f>
        <v>Party</v>
      </c>
      <c r="D2747">
        <v>1</v>
      </c>
      <c r="E2747" s="3">
        <f>_xlfn.XLOOKUP(tbl_OrderProduct[[#This Row],[ProductID]],tbl_Product[ProductID],tbl_Product[ListPrice])*tbl_OrderProduct[[#This Row],[Quantity]]</f>
        <v>49</v>
      </c>
      <c r="F2747">
        <f>_xlfn.XLOOKUP(tbl_OrderProduct[[#This Row],[OrderID]],tbl_Order[OrderID],tbl_Order[Order Year])</f>
        <v>2022</v>
      </c>
      <c r="G2747" t="str">
        <f>_xlfn.XLOOKUP(tbl_OrderProduct[[#This Row],[OrderID]],tbl_Order[OrderID],tbl_Order[Order Month Name])</f>
        <v>Aug</v>
      </c>
      <c r="H2747" t="str">
        <f>_xlfn.XLOOKUP(tbl_OrderProduct[[#This Row],[ProductID]],tbl_Product[ProductID],tbl_Product[ProductName])</f>
        <v>Pivot or Perish</v>
      </c>
      <c r="I2747" t="str">
        <f>_xlfn.XLOOKUP(tbl_OrderProduct[[#This Row],[OrderID]],tbl_Order[OrderID],tbl_Order[CustomerID])</f>
        <v>CUST0037</v>
      </c>
    </row>
    <row r="2748" spans="1:9" x14ac:dyDescent="0.4">
      <c r="A2748" t="s">
        <v>1299</v>
      </c>
      <c r="B2748" t="s">
        <v>160</v>
      </c>
      <c r="C2748" t="str">
        <f>_xlfn.XLOOKUP(tbl_OrderProduct[[#This Row],[ProductID]],tbl_Product[ProductID],tbl_Product[Category])</f>
        <v>Co-op</v>
      </c>
      <c r="D2748">
        <v>1</v>
      </c>
      <c r="E2748" s="3">
        <f>_xlfn.XLOOKUP(tbl_OrderProduct[[#This Row],[ProductID]],tbl_Product[ProductID],tbl_Product[ListPrice])*tbl_OrderProduct[[#This Row],[Quantity]]</f>
        <v>38.49</v>
      </c>
      <c r="F2748">
        <f>_xlfn.XLOOKUP(tbl_OrderProduct[[#This Row],[OrderID]],tbl_Order[OrderID],tbl_Order[Order Year])</f>
        <v>2022</v>
      </c>
      <c r="G2748" t="str">
        <f>_xlfn.XLOOKUP(tbl_OrderProduct[[#This Row],[OrderID]],tbl_Order[OrderID],tbl_Order[Order Month Name])</f>
        <v>Aug</v>
      </c>
      <c r="H2748" t="str">
        <f>_xlfn.XLOOKUP(tbl_OrderProduct[[#This Row],[ProductID]],tbl_Product[ProductID],tbl_Product[ProductName])</f>
        <v>Forbidden Functions</v>
      </c>
      <c r="I2748" t="str">
        <f>_xlfn.XLOOKUP(tbl_OrderProduct[[#This Row],[OrderID]],tbl_Order[OrderID],tbl_Order[CustomerID])</f>
        <v>CUST0434</v>
      </c>
    </row>
    <row r="2749" spans="1:9" x14ac:dyDescent="0.4">
      <c r="A2749" t="s">
        <v>1299</v>
      </c>
      <c r="B2749" t="s">
        <v>152</v>
      </c>
      <c r="C2749" t="str">
        <f>_xlfn.XLOOKUP(tbl_OrderProduct[[#This Row],[ProductID]],tbl_Product[ProductID],tbl_Product[Category])</f>
        <v>Party</v>
      </c>
      <c r="D2749">
        <v>1</v>
      </c>
      <c r="E2749" s="3">
        <f>_xlfn.XLOOKUP(tbl_OrderProduct[[#This Row],[ProductID]],tbl_Product[ProductID],tbl_Product[ListPrice])*tbl_OrderProduct[[#This Row],[Quantity]]</f>
        <v>59.95</v>
      </c>
      <c r="F2749">
        <f>_xlfn.XLOOKUP(tbl_OrderProduct[[#This Row],[OrderID]],tbl_Order[OrderID],tbl_Order[Order Year])</f>
        <v>2022</v>
      </c>
      <c r="G2749" t="str">
        <f>_xlfn.XLOOKUP(tbl_OrderProduct[[#This Row],[OrderID]],tbl_Order[OrderID],tbl_Order[Order Month Name])</f>
        <v>Aug</v>
      </c>
      <c r="H2749" t="str">
        <f>_xlfn.XLOOKUP(tbl_OrderProduct[[#This Row],[ProductID]],tbl_Product[ProductID],tbl_Product[ProductName])</f>
        <v>Formulate!</v>
      </c>
      <c r="I2749" t="str">
        <f>_xlfn.XLOOKUP(tbl_OrderProduct[[#This Row],[OrderID]],tbl_Order[OrderID],tbl_Order[CustomerID])</f>
        <v>CUST0434</v>
      </c>
    </row>
    <row r="2750" spans="1:9" x14ac:dyDescent="0.4">
      <c r="A2750" t="s">
        <v>1300</v>
      </c>
      <c r="B2750" t="s">
        <v>135</v>
      </c>
      <c r="C2750" t="str">
        <f>_xlfn.XLOOKUP(tbl_OrderProduct[[#This Row],[ProductID]],tbl_Product[ProductID],tbl_Product[Category])</f>
        <v>Classic</v>
      </c>
      <c r="D2750">
        <v>2</v>
      </c>
      <c r="E2750" s="3">
        <f>_xlfn.XLOOKUP(tbl_OrderProduct[[#This Row],[ProductID]],tbl_Product[ProductID],tbl_Product[ListPrice])*tbl_OrderProduct[[#This Row],[Quantity]]</f>
        <v>33.979999999999997</v>
      </c>
      <c r="F2750">
        <f>_xlfn.XLOOKUP(tbl_OrderProduct[[#This Row],[OrderID]],tbl_Order[OrderID],tbl_Order[Order Year])</f>
        <v>2022</v>
      </c>
      <c r="G2750" t="str">
        <f>_xlfn.XLOOKUP(tbl_OrderProduct[[#This Row],[OrderID]],tbl_Order[OrderID],tbl_Order[Order Month Name])</f>
        <v>Aug</v>
      </c>
      <c r="H2750" t="str">
        <f>_xlfn.XLOOKUP(tbl_OrderProduct[[#This Row],[ProductID]],tbl_Product[ProductID],tbl_Product[ProductName])</f>
        <v>Monopoly: Pivot Table Edition</v>
      </c>
      <c r="I2750" t="str">
        <f>_xlfn.XLOOKUP(tbl_OrderProduct[[#This Row],[OrderID]],tbl_Order[OrderID],tbl_Order[CustomerID])</f>
        <v>CUST0457</v>
      </c>
    </row>
    <row r="2751" spans="1:9" x14ac:dyDescent="0.4">
      <c r="A2751" t="s">
        <v>1301</v>
      </c>
      <c r="B2751" t="s">
        <v>130</v>
      </c>
      <c r="C2751" t="str">
        <f>_xlfn.XLOOKUP(tbl_OrderProduct[[#This Row],[ProductID]],tbl_Product[ProductID],tbl_Product[Category])</f>
        <v>Strategy</v>
      </c>
      <c r="D2751">
        <v>1</v>
      </c>
      <c r="E2751" s="3">
        <f>_xlfn.XLOOKUP(tbl_OrderProduct[[#This Row],[ProductID]],tbl_Product[ProductID],tbl_Product[ListPrice])*tbl_OrderProduct[[#This Row],[Quantity]]</f>
        <v>15.5</v>
      </c>
      <c r="F2751">
        <f>_xlfn.XLOOKUP(tbl_OrderProduct[[#This Row],[OrderID]],tbl_Order[OrderID],tbl_Order[Order Year])</f>
        <v>2022</v>
      </c>
      <c r="G2751" t="str">
        <f>_xlfn.XLOOKUP(tbl_OrderProduct[[#This Row],[OrderID]],tbl_Order[OrderID],tbl_Order[Order Month Name])</f>
        <v>Aug</v>
      </c>
      <c r="H2751" t="str">
        <f>_xlfn.XLOOKUP(tbl_OrderProduct[[#This Row],[ProductID]],tbl_Product[ProductID],tbl_Product[ProductName])</f>
        <v>Brass: Budget</v>
      </c>
      <c r="I2751" t="str">
        <f>_xlfn.XLOOKUP(tbl_OrderProduct[[#This Row],[OrderID]],tbl_Order[OrderID],tbl_Order[CustomerID])</f>
        <v>CUST0466</v>
      </c>
    </row>
    <row r="2752" spans="1:9" x14ac:dyDescent="0.4">
      <c r="A2752" t="s">
        <v>1302</v>
      </c>
      <c r="B2752" t="s">
        <v>163</v>
      </c>
      <c r="C2752" t="str">
        <f>_xlfn.XLOOKUP(tbl_OrderProduct[[#This Row],[ProductID]],tbl_Product[ProductID],tbl_Product[Category])</f>
        <v>Party</v>
      </c>
      <c r="D2752">
        <v>1</v>
      </c>
      <c r="E2752" s="3">
        <f>_xlfn.XLOOKUP(tbl_OrderProduct[[#This Row],[ProductID]],tbl_Product[ProductID],tbl_Product[ListPrice])*tbl_OrderProduct[[#This Row],[Quantity]]</f>
        <v>38</v>
      </c>
      <c r="F2752">
        <f>_xlfn.XLOOKUP(tbl_OrderProduct[[#This Row],[OrderID]],tbl_Order[OrderID],tbl_Order[Order Year])</f>
        <v>2022</v>
      </c>
      <c r="G2752" t="str">
        <f>_xlfn.XLOOKUP(tbl_OrderProduct[[#This Row],[OrderID]],tbl_Order[OrderID],tbl_Order[Order Month Name])</f>
        <v>Aug</v>
      </c>
      <c r="H2752" t="str">
        <f>_xlfn.XLOOKUP(tbl_OrderProduct[[#This Row],[ProductID]],tbl_Product[ProductID],tbl_Product[ProductName])</f>
        <v>Charts Against Humanity</v>
      </c>
      <c r="I2752" t="str">
        <f>_xlfn.XLOOKUP(tbl_OrderProduct[[#This Row],[OrderID]],tbl_Order[OrderID],tbl_Order[CustomerID])</f>
        <v>CUST0456</v>
      </c>
    </row>
    <row r="2753" spans="1:9" x14ac:dyDescent="0.4">
      <c r="A2753" t="s">
        <v>1303</v>
      </c>
      <c r="B2753" t="s">
        <v>156</v>
      </c>
      <c r="C2753" t="str">
        <f>_xlfn.XLOOKUP(tbl_OrderProduct[[#This Row],[ProductID]],tbl_Product[ProductID],tbl_Product[Category])</f>
        <v>Strategy</v>
      </c>
      <c r="D2753">
        <v>1</v>
      </c>
      <c r="E2753" s="3">
        <f>_xlfn.XLOOKUP(tbl_OrderProduct[[#This Row],[ProductID]],tbl_Product[ProductID],tbl_Product[ListPrice])*tbl_OrderProduct[[#This Row],[Quantity]]</f>
        <v>40.99</v>
      </c>
      <c r="F2753">
        <f>_xlfn.XLOOKUP(tbl_OrderProduct[[#This Row],[OrderID]],tbl_Order[OrderID],tbl_Order[Order Year])</f>
        <v>2022</v>
      </c>
      <c r="G2753" t="str">
        <f>_xlfn.XLOOKUP(tbl_OrderProduct[[#This Row],[OrderID]],tbl_Order[OrderID],tbl_Order[Order Month Name])</f>
        <v>Aug</v>
      </c>
      <c r="H2753" t="str">
        <f>_xlfn.XLOOKUP(tbl_OrderProduct[[#This Row],[ProductID]],tbl_Product[ProductID],tbl_Product[ProductName])</f>
        <v>Cells of Caledonia</v>
      </c>
      <c r="I2753" t="str">
        <f>_xlfn.XLOOKUP(tbl_OrderProduct[[#This Row],[OrderID]],tbl_Order[OrderID],tbl_Order[CustomerID])</f>
        <v>CUST0782</v>
      </c>
    </row>
    <row r="2754" spans="1:9" x14ac:dyDescent="0.4">
      <c r="A2754" t="s">
        <v>1303</v>
      </c>
      <c r="B2754" t="s">
        <v>153</v>
      </c>
      <c r="C2754" t="str">
        <f>_xlfn.XLOOKUP(tbl_OrderProduct[[#This Row],[ProductID]],tbl_Product[ProductID],tbl_Product[Category])</f>
        <v>Strategy</v>
      </c>
      <c r="D2754">
        <v>3</v>
      </c>
      <c r="E2754" s="3">
        <f>_xlfn.XLOOKUP(tbl_OrderProduct[[#This Row],[ProductID]],tbl_Product[ProductID],tbl_Product[ListPrice])*tbl_OrderProduct[[#This Row],[Quantity]]</f>
        <v>113.85000000000001</v>
      </c>
      <c r="F2754">
        <f>_xlfn.XLOOKUP(tbl_OrderProduct[[#This Row],[OrderID]],tbl_Order[OrderID],tbl_Order[Order Year])</f>
        <v>2022</v>
      </c>
      <c r="G2754" t="str">
        <f>_xlfn.XLOOKUP(tbl_OrderProduct[[#This Row],[OrderID]],tbl_Order[OrderID],tbl_Order[Order Month Name])</f>
        <v>Aug</v>
      </c>
      <c r="H2754" t="str">
        <f>_xlfn.XLOOKUP(tbl_OrderProduct[[#This Row],[ProductID]],tbl_Product[ProductID],tbl_Product[ProductName])</f>
        <v>Sheetstorm</v>
      </c>
      <c r="I2754" t="str">
        <f>_xlfn.XLOOKUP(tbl_OrderProduct[[#This Row],[OrderID]],tbl_Order[OrderID],tbl_Order[CustomerID])</f>
        <v>CUST0782</v>
      </c>
    </row>
    <row r="2755" spans="1:9" x14ac:dyDescent="0.4">
      <c r="A2755" t="s">
        <v>1303</v>
      </c>
      <c r="B2755" t="s">
        <v>160</v>
      </c>
      <c r="C2755" t="str">
        <f>_xlfn.XLOOKUP(tbl_OrderProduct[[#This Row],[ProductID]],tbl_Product[ProductID],tbl_Product[Category])</f>
        <v>Co-op</v>
      </c>
      <c r="D2755">
        <v>2</v>
      </c>
      <c r="E2755" s="3">
        <f>_xlfn.XLOOKUP(tbl_OrderProduct[[#This Row],[ProductID]],tbl_Product[ProductID],tbl_Product[ListPrice])*tbl_OrderProduct[[#This Row],[Quantity]]</f>
        <v>76.98</v>
      </c>
      <c r="F2755">
        <f>_xlfn.XLOOKUP(tbl_OrderProduct[[#This Row],[OrderID]],tbl_Order[OrderID],tbl_Order[Order Year])</f>
        <v>2022</v>
      </c>
      <c r="G2755" t="str">
        <f>_xlfn.XLOOKUP(tbl_OrderProduct[[#This Row],[OrderID]],tbl_Order[OrderID],tbl_Order[Order Month Name])</f>
        <v>Aug</v>
      </c>
      <c r="H2755" t="str">
        <f>_xlfn.XLOOKUP(tbl_OrderProduct[[#This Row],[ProductID]],tbl_Product[ProductID],tbl_Product[ProductName])</f>
        <v>Forbidden Functions</v>
      </c>
      <c r="I2755" t="str">
        <f>_xlfn.XLOOKUP(tbl_OrderProduct[[#This Row],[OrderID]],tbl_Order[OrderID],tbl_Order[CustomerID])</f>
        <v>CUST0782</v>
      </c>
    </row>
    <row r="2756" spans="1:9" x14ac:dyDescent="0.4">
      <c r="A2756" t="s">
        <v>1303</v>
      </c>
      <c r="B2756" t="s">
        <v>11</v>
      </c>
      <c r="C2756" t="str">
        <f>_xlfn.XLOOKUP(tbl_OrderProduct[[#This Row],[ProductID]],tbl_Product[ProductID],tbl_Product[Category])</f>
        <v>Adventure</v>
      </c>
      <c r="D2756">
        <v>1</v>
      </c>
      <c r="E2756" s="3">
        <f>_xlfn.XLOOKUP(tbl_OrderProduct[[#This Row],[ProductID]],tbl_Product[ProductID],tbl_Product[ListPrice])*tbl_OrderProduct[[#This Row],[Quantity]]</f>
        <v>19.95</v>
      </c>
      <c r="F2756">
        <f>_xlfn.XLOOKUP(tbl_OrderProduct[[#This Row],[OrderID]],tbl_Order[OrderID],tbl_Order[Order Year])</f>
        <v>2022</v>
      </c>
      <c r="G2756" t="str">
        <f>_xlfn.XLOOKUP(tbl_OrderProduct[[#This Row],[OrderID]],tbl_Order[OrderID],tbl_Order[Order Month Name])</f>
        <v>Aug</v>
      </c>
      <c r="H2756" t="str">
        <f>_xlfn.XLOOKUP(tbl_OrderProduct[[#This Row],[ProductID]],tbl_Product[ProductID],tbl_Product[ProductName])</f>
        <v>Dungeons &amp; Datasets</v>
      </c>
      <c r="I2756" t="str">
        <f>_xlfn.XLOOKUP(tbl_OrderProduct[[#This Row],[OrderID]],tbl_Order[OrderID],tbl_Order[CustomerID])</f>
        <v>CUST0782</v>
      </c>
    </row>
    <row r="2757" spans="1:9" x14ac:dyDescent="0.4">
      <c r="A2757" t="s">
        <v>1303</v>
      </c>
      <c r="B2757" t="s">
        <v>154</v>
      </c>
      <c r="C2757" t="str">
        <f>_xlfn.XLOOKUP(tbl_OrderProduct[[#This Row],[ProductID]],tbl_Product[ProductID],tbl_Product[Category])</f>
        <v>Strategy</v>
      </c>
      <c r="D2757">
        <v>3</v>
      </c>
      <c r="E2757" s="3">
        <f>_xlfn.XLOOKUP(tbl_OrderProduct[[#This Row],[ProductID]],tbl_Product[ProductID],tbl_Product[ListPrice])*tbl_OrderProduct[[#This Row],[Quantity]]</f>
        <v>93</v>
      </c>
      <c r="F2757">
        <f>_xlfn.XLOOKUP(tbl_OrderProduct[[#This Row],[OrderID]],tbl_Order[OrderID],tbl_Order[Order Year])</f>
        <v>2022</v>
      </c>
      <c r="G2757" t="str">
        <f>_xlfn.XLOOKUP(tbl_OrderProduct[[#This Row],[OrderID]],tbl_Order[OrderID],tbl_Order[Order Month Name])</f>
        <v>Aug</v>
      </c>
      <c r="H2757" t="str">
        <f>_xlfn.XLOOKUP(tbl_OrderProduct[[#This Row],[ProductID]],tbl_Product[ProductID],tbl_Product[ProductName])</f>
        <v>Roll for Regression</v>
      </c>
      <c r="I2757" t="str">
        <f>_xlfn.XLOOKUP(tbl_OrderProduct[[#This Row],[OrderID]],tbl_Order[OrderID],tbl_Order[CustomerID])</f>
        <v>CUST0782</v>
      </c>
    </row>
    <row r="2758" spans="1:9" x14ac:dyDescent="0.4">
      <c r="A2758" t="s">
        <v>1304</v>
      </c>
      <c r="B2758" t="s">
        <v>147</v>
      </c>
      <c r="C2758" t="str">
        <f>_xlfn.XLOOKUP(tbl_OrderProduct[[#This Row],[ProductID]],tbl_Product[ProductID],tbl_Product[Category])</f>
        <v>Classic</v>
      </c>
      <c r="D2758">
        <v>1</v>
      </c>
      <c r="E2758" s="3">
        <f>_xlfn.XLOOKUP(tbl_OrderProduct[[#This Row],[ProductID]],tbl_Product[ProductID],tbl_Product[ListPrice])*tbl_OrderProduct[[#This Row],[Quantity]]</f>
        <v>40.950000000000003</v>
      </c>
      <c r="F2758">
        <f>_xlfn.XLOOKUP(tbl_OrderProduct[[#This Row],[OrderID]],tbl_Order[OrderID],tbl_Order[Order Year])</f>
        <v>2022</v>
      </c>
      <c r="G2758" t="str">
        <f>_xlfn.XLOOKUP(tbl_OrderProduct[[#This Row],[OrderID]],tbl_Order[OrderID],tbl_Order[Order Month Name])</f>
        <v>Aug</v>
      </c>
      <c r="H2758" t="str">
        <f>_xlfn.XLOOKUP(tbl_OrderProduct[[#This Row],[ProductID]],tbl_Product[ProductID],tbl_Product[ProductName])</f>
        <v>Formula Scrabble</v>
      </c>
      <c r="I2758" t="str">
        <f>_xlfn.XLOOKUP(tbl_OrderProduct[[#This Row],[OrderID]],tbl_Order[OrderID],tbl_Order[CustomerID])</f>
        <v>CUST0429</v>
      </c>
    </row>
    <row r="2759" spans="1:9" x14ac:dyDescent="0.4">
      <c r="A2759" t="s">
        <v>1304</v>
      </c>
      <c r="B2759" t="s">
        <v>155</v>
      </c>
      <c r="C2759" t="str">
        <f>_xlfn.XLOOKUP(tbl_OrderProduct[[#This Row],[ProductID]],tbl_Product[ProductID],tbl_Product[Category])</f>
        <v>Strategy</v>
      </c>
      <c r="D2759">
        <v>1</v>
      </c>
      <c r="E2759" s="3">
        <f>_xlfn.XLOOKUP(tbl_OrderProduct[[#This Row],[ProductID]],tbl_Product[ProductID],tbl_Product[ListPrice])*tbl_OrderProduct[[#This Row],[Quantity]]</f>
        <v>27</v>
      </c>
      <c r="F2759">
        <f>_xlfn.XLOOKUP(tbl_OrderProduct[[#This Row],[OrderID]],tbl_Order[OrderID],tbl_Order[Order Year])</f>
        <v>2022</v>
      </c>
      <c r="G2759" t="str">
        <f>_xlfn.XLOOKUP(tbl_OrderProduct[[#This Row],[OrderID]],tbl_Order[OrderID],tbl_Order[Order Month Name])</f>
        <v>Aug</v>
      </c>
      <c r="H2759" t="str">
        <f>_xlfn.XLOOKUP(tbl_OrderProduct[[#This Row],[ProductID]],tbl_Product[ProductID],tbl_Product[ProductName])</f>
        <v>Depreciation Trail</v>
      </c>
      <c r="I2759" t="str">
        <f>_xlfn.XLOOKUP(tbl_OrderProduct[[#This Row],[OrderID]],tbl_Order[OrderID],tbl_Order[CustomerID])</f>
        <v>CUST0429</v>
      </c>
    </row>
    <row r="2760" spans="1:9" x14ac:dyDescent="0.4">
      <c r="A2760" t="s">
        <v>1304</v>
      </c>
      <c r="B2760" t="s">
        <v>164</v>
      </c>
      <c r="C2760" t="str">
        <f>_xlfn.XLOOKUP(tbl_OrderProduct[[#This Row],[ProductID]],tbl_Product[ProductID],tbl_Product[Category])</f>
        <v>Strategy</v>
      </c>
      <c r="D2760">
        <v>1</v>
      </c>
      <c r="E2760" s="3">
        <f>_xlfn.XLOOKUP(tbl_OrderProduct[[#This Row],[ProductID]],tbl_Product[ProductID],tbl_Product[ListPrice])*tbl_OrderProduct[[#This Row],[Quantity]]</f>
        <v>29</v>
      </c>
      <c r="F2760">
        <f>_xlfn.XLOOKUP(tbl_OrderProduct[[#This Row],[OrderID]],tbl_Order[OrderID],tbl_Order[Order Year])</f>
        <v>2022</v>
      </c>
      <c r="G2760" t="str">
        <f>_xlfn.XLOOKUP(tbl_OrderProduct[[#This Row],[OrderID]],tbl_Order[OrderID],tbl_Order[Order Month Name])</f>
        <v>Aug</v>
      </c>
      <c r="H2760" t="str">
        <f>_xlfn.XLOOKUP(tbl_OrderProduct[[#This Row],[ProductID]],tbl_Product[ProductID],tbl_Product[ProductName])</f>
        <v>Great Western Lookup</v>
      </c>
      <c r="I2760" t="str">
        <f>_xlfn.XLOOKUP(tbl_OrderProduct[[#This Row],[OrderID]],tbl_Order[OrderID],tbl_Order[CustomerID])</f>
        <v>CUST0429</v>
      </c>
    </row>
    <row r="2761" spans="1:9" x14ac:dyDescent="0.4">
      <c r="A2761" t="s">
        <v>1304</v>
      </c>
      <c r="B2761" t="s">
        <v>152</v>
      </c>
      <c r="C2761" t="str">
        <f>_xlfn.XLOOKUP(tbl_OrderProduct[[#This Row],[ProductID]],tbl_Product[ProductID],tbl_Product[Category])</f>
        <v>Party</v>
      </c>
      <c r="D2761">
        <v>1</v>
      </c>
      <c r="E2761" s="3">
        <f>_xlfn.XLOOKUP(tbl_OrderProduct[[#This Row],[ProductID]],tbl_Product[ProductID],tbl_Product[ListPrice])*tbl_OrderProduct[[#This Row],[Quantity]]</f>
        <v>59.95</v>
      </c>
      <c r="F2761">
        <f>_xlfn.XLOOKUP(tbl_OrderProduct[[#This Row],[OrderID]],tbl_Order[OrderID],tbl_Order[Order Year])</f>
        <v>2022</v>
      </c>
      <c r="G2761" t="str">
        <f>_xlfn.XLOOKUP(tbl_OrderProduct[[#This Row],[OrderID]],tbl_Order[OrderID],tbl_Order[Order Month Name])</f>
        <v>Aug</v>
      </c>
      <c r="H2761" t="str">
        <f>_xlfn.XLOOKUP(tbl_OrderProduct[[#This Row],[ProductID]],tbl_Product[ProductID],tbl_Product[ProductName])</f>
        <v>Formulate!</v>
      </c>
      <c r="I2761" t="str">
        <f>_xlfn.XLOOKUP(tbl_OrderProduct[[#This Row],[OrderID]],tbl_Order[OrderID],tbl_Order[CustomerID])</f>
        <v>CUST0429</v>
      </c>
    </row>
    <row r="2762" spans="1:9" x14ac:dyDescent="0.4">
      <c r="A2762" t="s">
        <v>1304</v>
      </c>
      <c r="B2762" t="s">
        <v>7</v>
      </c>
      <c r="C2762" t="str">
        <f>_xlfn.XLOOKUP(tbl_OrderProduct[[#This Row],[ProductID]],tbl_Product[ProductID],tbl_Product[Category])</f>
        <v>Strategy</v>
      </c>
      <c r="D2762">
        <v>1</v>
      </c>
      <c r="E2762" s="3">
        <f>_xlfn.XLOOKUP(tbl_OrderProduct[[#This Row],[ProductID]],tbl_Product[ProductID],tbl_Product[ListPrice])*tbl_OrderProduct[[#This Row],[Quantity]]</f>
        <v>53</v>
      </c>
      <c r="F2762">
        <f>_xlfn.XLOOKUP(tbl_OrderProduct[[#This Row],[OrderID]],tbl_Order[OrderID],tbl_Order[Order Year])</f>
        <v>2022</v>
      </c>
      <c r="G2762" t="str">
        <f>_xlfn.XLOOKUP(tbl_OrderProduct[[#This Row],[OrderID]],tbl_Order[OrderID],tbl_Order[Order Month Name])</f>
        <v>Aug</v>
      </c>
      <c r="H2762" t="str">
        <f>_xlfn.XLOOKUP(tbl_OrderProduct[[#This Row],[ProductID]],tbl_Product[ProductID],tbl_Product[ProductName])</f>
        <v>Evercell</v>
      </c>
      <c r="I2762" t="str">
        <f>_xlfn.XLOOKUP(tbl_OrderProduct[[#This Row],[OrderID]],tbl_Order[OrderID],tbl_Order[CustomerID])</f>
        <v>CUST0429</v>
      </c>
    </row>
    <row r="2763" spans="1:9" x14ac:dyDescent="0.4">
      <c r="A2763" t="s">
        <v>1305</v>
      </c>
      <c r="B2763" t="s">
        <v>149</v>
      </c>
      <c r="C2763" t="str">
        <f>_xlfn.XLOOKUP(tbl_OrderProduct[[#This Row],[ProductID]],tbl_Product[ProductID],tbl_Product[Category])</f>
        <v>Co-op</v>
      </c>
      <c r="D2763">
        <v>1</v>
      </c>
      <c r="E2763" s="3">
        <f>_xlfn.XLOOKUP(tbl_OrderProduct[[#This Row],[ProductID]],tbl_Product[ProductID],tbl_Product[ListPrice])*tbl_OrderProduct[[#This Row],[Quantity]]</f>
        <v>20.99</v>
      </c>
      <c r="F2763">
        <f>_xlfn.XLOOKUP(tbl_OrderProduct[[#This Row],[OrderID]],tbl_Order[OrderID],tbl_Order[Order Year])</f>
        <v>2022</v>
      </c>
      <c r="G2763" t="str">
        <f>_xlfn.XLOOKUP(tbl_OrderProduct[[#This Row],[OrderID]],tbl_Order[OrderID],tbl_Order[Order Month Name])</f>
        <v>Aug</v>
      </c>
      <c r="H2763" t="str">
        <f>_xlfn.XLOOKUP(tbl_OrderProduct[[#This Row],[ProductID]],tbl_Product[ProductID],tbl_Product[ProductName])</f>
        <v>Pandemic: #REF! Outbreak</v>
      </c>
      <c r="I2763" t="str">
        <f>_xlfn.XLOOKUP(tbl_OrderProduct[[#This Row],[OrderID]],tbl_Order[OrderID],tbl_Order[CustomerID])</f>
        <v>CUST0625</v>
      </c>
    </row>
    <row r="2764" spans="1:9" x14ac:dyDescent="0.4">
      <c r="A2764" t="s">
        <v>1306</v>
      </c>
      <c r="B2764" t="s">
        <v>143</v>
      </c>
      <c r="C2764" t="str">
        <f>_xlfn.XLOOKUP(tbl_OrderProduct[[#This Row],[ProductID]],tbl_Product[ProductID],tbl_Product[Category])</f>
        <v>Party</v>
      </c>
      <c r="D2764">
        <v>2</v>
      </c>
      <c r="E2764" s="3">
        <f>_xlfn.XLOOKUP(tbl_OrderProduct[[#This Row],[ProductID]],tbl_Product[ProductID],tbl_Product[ListPrice])*tbl_OrderProduct[[#This Row],[Quantity]]</f>
        <v>43.9</v>
      </c>
      <c r="F2764">
        <f>_xlfn.XLOOKUP(tbl_OrderProduct[[#This Row],[OrderID]],tbl_Order[OrderID],tbl_Order[Order Year])</f>
        <v>2022</v>
      </c>
      <c r="G2764" t="str">
        <f>_xlfn.XLOOKUP(tbl_OrderProduct[[#This Row],[OrderID]],tbl_Order[OrderID],tbl_Order[Order Month Name])</f>
        <v>Aug</v>
      </c>
      <c r="H2764" t="str">
        <f>_xlfn.XLOOKUP(tbl_OrderProduct[[#This Row],[ProductID]],tbl_Product[ProductID],tbl_Product[ProductName])</f>
        <v>Sheets of Nottingham</v>
      </c>
      <c r="I2764" t="str">
        <f>_xlfn.XLOOKUP(tbl_OrderProduct[[#This Row],[OrderID]],tbl_Order[OrderID],tbl_Order[CustomerID])</f>
        <v>CUST0750</v>
      </c>
    </row>
    <row r="2765" spans="1:9" x14ac:dyDescent="0.4">
      <c r="A2765" t="s">
        <v>1307</v>
      </c>
      <c r="B2765" t="s">
        <v>148</v>
      </c>
      <c r="C2765" t="str">
        <f>_xlfn.XLOOKUP(tbl_OrderProduct[[#This Row],[ProductID]],tbl_Product[ProductID],tbl_Product[Category])</f>
        <v>Strategy</v>
      </c>
      <c r="D2765">
        <v>1</v>
      </c>
      <c r="E2765" s="3">
        <f>_xlfn.XLOOKUP(tbl_OrderProduct[[#This Row],[ProductID]],tbl_Product[ProductID],tbl_Product[ListPrice])*tbl_OrderProduct[[#This Row],[Quantity]]</f>
        <v>20.49</v>
      </c>
      <c r="F2765">
        <f>_xlfn.XLOOKUP(tbl_OrderProduct[[#This Row],[OrderID]],tbl_Order[OrderID],tbl_Order[Order Year])</f>
        <v>2022</v>
      </c>
      <c r="G2765" t="str">
        <f>_xlfn.XLOOKUP(tbl_OrderProduct[[#This Row],[OrderID]],tbl_Order[OrderID],tbl_Order[Order Month Name])</f>
        <v>Aug</v>
      </c>
      <c r="H2765" t="str">
        <f>_xlfn.XLOOKUP(tbl_OrderProduct[[#This Row],[ProductID]],tbl_Product[ProductID],tbl_Product[ProductName])</f>
        <v>Cashflow Cascadia</v>
      </c>
      <c r="I2765" t="str">
        <f>_xlfn.XLOOKUP(tbl_OrderProduct[[#This Row],[OrderID]],tbl_Order[OrderID],tbl_Order[CustomerID])</f>
        <v>CUST0054</v>
      </c>
    </row>
    <row r="2766" spans="1:9" x14ac:dyDescent="0.4">
      <c r="A2766" t="s">
        <v>1307</v>
      </c>
      <c r="B2766" t="s">
        <v>152</v>
      </c>
      <c r="C2766" t="str">
        <f>_xlfn.XLOOKUP(tbl_OrderProduct[[#This Row],[ProductID]],tbl_Product[ProductID],tbl_Product[Category])</f>
        <v>Party</v>
      </c>
      <c r="D2766">
        <v>1</v>
      </c>
      <c r="E2766" s="3">
        <f>_xlfn.XLOOKUP(tbl_OrderProduct[[#This Row],[ProductID]],tbl_Product[ProductID],tbl_Product[ListPrice])*tbl_OrderProduct[[#This Row],[Quantity]]</f>
        <v>59.95</v>
      </c>
      <c r="F2766">
        <f>_xlfn.XLOOKUP(tbl_OrderProduct[[#This Row],[OrderID]],tbl_Order[OrderID],tbl_Order[Order Year])</f>
        <v>2022</v>
      </c>
      <c r="G2766" t="str">
        <f>_xlfn.XLOOKUP(tbl_OrderProduct[[#This Row],[OrderID]],tbl_Order[OrderID],tbl_Order[Order Month Name])</f>
        <v>Aug</v>
      </c>
      <c r="H2766" t="str">
        <f>_xlfn.XLOOKUP(tbl_OrderProduct[[#This Row],[ProductID]],tbl_Product[ProductID],tbl_Product[ProductName])</f>
        <v>Formulate!</v>
      </c>
      <c r="I2766" t="str">
        <f>_xlfn.XLOOKUP(tbl_OrderProduct[[#This Row],[OrderID]],tbl_Order[OrderID],tbl_Order[CustomerID])</f>
        <v>CUST0054</v>
      </c>
    </row>
    <row r="2767" spans="1:9" x14ac:dyDescent="0.4">
      <c r="A2767" t="s">
        <v>1307</v>
      </c>
      <c r="B2767" t="s">
        <v>140</v>
      </c>
      <c r="C2767" t="str">
        <f>_xlfn.XLOOKUP(tbl_OrderProduct[[#This Row],[ProductID]],tbl_Product[ProductID],tbl_Product[Category])</f>
        <v>Strategy</v>
      </c>
      <c r="D2767">
        <v>1</v>
      </c>
      <c r="E2767" s="3">
        <f>_xlfn.XLOOKUP(tbl_OrderProduct[[#This Row],[ProductID]],tbl_Product[ProductID],tbl_Product[ListPrice])*tbl_OrderProduct[[#This Row],[Quantity]]</f>
        <v>63.49</v>
      </c>
      <c r="F2767">
        <f>_xlfn.XLOOKUP(tbl_OrderProduct[[#This Row],[OrderID]],tbl_Order[OrderID],tbl_Order[Order Year])</f>
        <v>2022</v>
      </c>
      <c r="G2767" t="str">
        <f>_xlfn.XLOOKUP(tbl_OrderProduct[[#This Row],[OrderID]],tbl_Order[OrderID],tbl_Order[Order Month Name])</f>
        <v>Aug</v>
      </c>
      <c r="H2767" t="str">
        <f>_xlfn.XLOOKUP(tbl_OrderProduct[[#This Row],[ProductID]],tbl_Product[ProductID],tbl_Product[ProductName])</f>
        <v>The Castles of Mad King Lambda</v>
      </c>
      <c r="I2767" t="str">
        <f>_xlfn.XLOOKUP(tbl_OrderProduct[[#This Row],[OrderID]],tbl_Order[OrderID],tbl_Order[CustomerID])</f>
        <v>CUST0054</v>
      </c>
    </row>
    <row r="2768" spans="1:9" x14ac:dyDescent="0.4">
      <c r="A2768" t="s">
        <v>1307</v>
      </c>
      <c r="B2768" t="s">
        <v>2</v>
      </c>
      <c r="C2768" t="str">
        <f>_xlfn.XLOOKUP(tbl_OrderProduct[[#This Row],[ProductID]],tbl_Product[ProductID],tbl_Product[Category])</f>
        <v>Strategy</v>
      </c>
      <c r="D2768">
        <v>1</v>
      </c>
      <c r="E2768" s="3">
        <f>_xlfn.XLOOKUP(tbl_OrderProduct[[#This Row],[ProductID]],tbl_Product[ProductID],tbl_Product[ListPrice])*tbl_OrderProduct[[#This Row],[Quantity]]</f>
        <v>12.95</v>
      </c>
      <c r="F2768">
        <f>_xlfn.XLOOKUP(tbl_OrderProduct[[#This Row],[OrderID]],tbl_Order[OrderID],tbl_Order[Order Year])</f>
        <v>2022</v>
      </c>
      <c r="G2768" t="str">
        <f>_xlfn.XLOOKUP(tbl_OrderProduct[[#This Row],[OrderID]],tbl_Order[OrderID],tbl_Order[Order Month Name])</f>
        <v>Aug</v>
      </c>
      <c r="H2768" t="str">
        <f>_xlfn.XLOOKUP(tbl_OrderProduct[[#This Row],[ProductID]],tbl_Product[ProductID],tbl_Product[ProductName])</f>
        <v>DAX Machina</v>
      </c>
      <c r="I2768" t="str">
        <f>_xlfn.XLOOKUP(tbl_OrderProduct[[#This Row],[OrderID]],tbl_Order[OrderID],tbl_Order[CustomerID])</f>
        <v>CUST0054</v>
      </c>
    </row>
    <row r="2769" spans="1:9" x14ac:dyDescent="0.4">
      <c r="A2769" t="s">
        <v>1307</v>
      </c>
      <c r="B2769" t="s">
        <v>146</v>
      </c>
      <c r="C2769" t="str">
        <f>_xlfn.XLOOKUP(tbl_OrderProduct[[#This Row],[ProductID]],tbl_Product[ProductID],tbl_Product[Category])</f>
        <v>Strategy</v>
      </c>
      <c r="D2769">
        <v>1</v>
      </c>
      <c r="E2769" s="3">
        <f>_xlfn.XLOOKUP(tbl_OrderProduct[[#This Row],[ProductID]],tbl_Product[ProductID],tbl_Product[ListPrice])*tbl_OrderProduct[[#This Row],[Quantity]]</f>
        <v>49.49</v>
      </c>
      <c r="F2769">
        <f>_xlfn.XLOOKUP(tbl_OrderProduct[[#This Row],[OrderID]],tbl_Order[OrderID],tbl_Order[Order Year])</f>
        <v>2022</v>
      </c>
      <c r="G2769" t="str">
        <f>_xlfn.XLOOKUP(tbl_OrderProduct[[#This Row],[OrderID]],tbl_Order[OrderID],tbl_Order[Order Month Name])</f>
        <v>Aug</v>
      </c>
      <c r="H2769" t="str">
        <f>_xlfn.XLOOKUP(tbl_OrderProduct[[#This Row],[ProductID]],tbl_Product[ProductID],tbl_Product[ProductName])</f>
        <v>Terraforming Tableau</v>
      </c>
      <c r="I2769" t="str">
        <f>_xlfn.XLOOKUP(tbl_OrderProduct[[#This Row],[OrderID]],tbl_Order[OrderID],tbl_Order[CustomerID])</f>
        <v>CUST0054</v>
      </c>
    </row>
    <row r="2770" spans="1:9" x14ac:dyDescent="0.4">
      <c r="A2770" t="s">
        <v>1308</v>
      </c>
      <c r="B2770" t="s">
        <v>130</v>
      </c>
      <c r="C2770" t="str">
        <f>_xlfn.XLOOKUP(tbl_OrderProduct[[#This Row],[ProductID]],tbl_Product[ProductID],tbl_Product[Category])</f>
        <v>Strategy</v>
      </c>
      <c r="D2770">
        <v>1</v>
      </c>
      <c r="E2770" s="3">
        <f>_xlfn.XLOOKUP(tbl_OrderProduct[[#This Row],[ProductID]],tbl_Product[ProductID],tbl_Product[ListPrice])*tbl_OrderProduct[[#This Row],[Quantity]]</f>
        <v>15.5</v>
      </c>
      <c r="F2770">
        <f>_xlfn.XLOOKUP(tbl_OrderProduct[[#This Row],[OrderID]],tbl_Order[OrderID],tbl_Order[Order Year])</f>
        <v>2022</v>
      </c>
      <c r="G2770" t="str">
        <f>_xlfn.XLOOKUP(tbl_OrderProduct[[#This Row],[OrderID]],tbl_Order[OrderID],tbl_Order[Order Month Name])</f>
        <v>Sep</v>
      </c>
      <c r="H2770" t="str">
        <f>_xlfn.XLOOKUP(tbl_OrderProduct[[#This Row],[ProductID]],tbl_Product[ProductID],tbl_Product[ProductName])</f>
        <v>Brass: Budget</v>
      </c>
      <c r="I2770" t="str">
        <f>_xlfn.XLOOKUP(tbl_OrderProduct[[#This Row],[OrderID]],tbl_Order[OrderID],tbl_Order[CustomerID])</f>
        <v>CUST0458</v>
      </c>
    </row>
    <row r="2771" spans="1:9" x14ac:dyDescent="0.4">
      <c r="A2771" t="s">
        <v>1308</v>
      </c>
      <c r="B2771" t="s">
        <v>158</v>
      </c>
      <c r="C2771" t="str">
        <f>_xlfn.XLOOKUP(tbl_OrderProduct[[#This Row],[ProductID]],tbl_Product[ProductID],tbl_Product[Category])</f>
        <v>Classic</v>
      </c>
      <c r="D2771">
        <v>2</v>
      </c>
      <c r="E2771" s="3">
        <f>_xlfn.XLOOKUP(tbl_OrderProduct[[#This Row],[ProductID]],tbl_Product[ProductID],tbl_Product[ListPrice])*tbl_OrderProduct[[#This Row],[Quantity]]</f>
        <v>90</v>
      </c>
      <c r="F2771">
        <f>_xlfn.XLOOKUP(tbl_OrderProduct[[#This Row],[OrderID]],tbl_Order[OrderID],tbl_Order[Order Year])</f>
        <v>2022</v>
      </c>
      <c r="G2771" t="str">
        <f>_xlfn.XLOOKUP(tbl_OrderProduct[[#This Row],[OrderID]],tbl_Order[OrderID],tbl_Order[Order Month Name])</f>
        <v>Sep</v>
      </c>
      <c r="H2771" t="str">
        <f>_xlfn.XLOOKUP(tbl_OrderProduct[[#This Row],[ProductID]],tbl_Product[ProductID],tbl_Product[ProductName])</f>
        <v>Carcassone: Financial Quarters</v>
      </c>
      <c r="I2771" t="str">
        <f>_xlfn.XLOOKUP(tbl_OrderProduct[[#This Row],[OrderID]],tbl_Order[OrderID],tbl_Order[CustomerID])</f>
        <v>CUST0458</v>
      </c>
    </row>
    <row r="2772" spans="1:9" x14ac:dyDescent="0.4">
      <c r="A2772" t="s">
        <v>1308</v>
      </c>
      <c r="B2772" t="s">
        <v>164</v>
      </c>
      <c r="C2772" t="str">
        <f>_xlfn.XLOOKUP(tbl_OrderProduct[[#This Row],[ProductID]],tbl_Product[ProductID],tbl_Product[Category])</f>
        <v>Strategy</v>
      </c>
      <c r="D2772">
        <v>2</v>
      </c>
      <c r="E2772" s="3">
        <f>_xlfn.XLOOKUP(tbl_OrderProduct[[#This Row],[ProductID]],tbl_Product[ProductID],tbl_Product[ListPrice])*tbl_OrderProduct[[#This Row],[Quantity]]</f>
        <v>58</v>
      </c>
      <c r="F2772">
        <f>_xlfn.XLOOKUP(tbl_OrderProduct[[#This Row],[OrderID]],tbl_Order[OrderID],tbl_Order[Order Year])</f>
        <v>2022</v>
      </c>
      <c r="G2772" t="str">
        <f>_xlfn.XLOOKUP(tbl_OrderProduct[[#This Row],[OrderID]],tbl_Order[OrderID],tbl_Order[Order Month Name])</f>
        <v>Sep</v>
      </c>
      <c r="H2772" t="str">
        <f>_xlfn.XLOOKUP(tbl_OrderProduct[[#This Row],[ProductID]],tbl_Product[ProductID],tbl_Product[ProductName])</f>
        <v>Great Western Lookup</v>
      </c>
      <c r="I2772" t="str">
        <f>_xlfn.XLOOKUP(tbl_OrderProduct[[#This Row],[OrderID]],tbl_Order[OrderID],tbl_Order[CustomerID])</f>
        <v>CUST0458</v>
      </c>
    </row>
    <row r="2773" spans="1:9" x14ac:dyDescent="0.4">
      <c r="A2773" t="s">
        <v>1308</v>
      </c>
      <c r="B2773" t="s">
        <v>149</v>
      </c>
      <c r="C2773" t="str">
        <f>_xlfn.XLOOKUP(tbl_OrderProduct[[#This Row],[ProductID]],tbl_Product[ProductID],tbl_Product[Category])</f>
        <v>Co-op</v>
      </c>
      <c r="D2773">
        <v>3</v>
      </c>
      <c r="E2773" s="3">
        <f>_xlfn.XLOOKUP(tbl_OrderProduct[[#This Row],[ProductID]],tbl_Product[ProductID],tbl_Product[ListPrice])*tbl_OrderProduct[[#This Row],[Quantity]]</f>
        <v>62.97</v>
      </c>
      <c r="F2773">
        <f>_xlfn.XLOOKUP(tbl_OrderProduct[[#This Row],[OrderID]],tbl_Order[OrderID],tbl_Order[Order Year])</f>
        <v>2022</v>
      </c>
      <c r="G2773" t="str">
        <f>_xlfn.XLOOKUP(tbl_OrderProduct[[#This Row],[OrderID]],tbl_Order[OrderID],tbl_Order[Order Month Name])</f>
        <v>Sep</v>
      </c>
      <c r="H2773" t="str">
        <f>_xlfn.XLOOKUP(tbl_OrderProduct[[#This Row],[ProductID]],tbl_Product[ProductID],tbl_Product[ProductName])</f>
        <v>Pandemic: #REF! Outbreak</v>
      </c>
      <c r="I2773" t="str">
        <f>_xlfn.XLOOKUP(tbl_OrderProduct[[#This Row],[OrderID]],tbl_Order[OrderID],tbl_Order[CustomerID])</f>
        <v>CUST0458</v>
      </c>
    </row>
    <row r="2774" spans="1:9" x14ac:dyDescent="0.4">
      <c r="A2774" t="s">
        <v>1308</v>
      </c>
      <c r="B2774" t="s">
        <v>134</v>
      </c>
      <c r="C2774" t="str">
        <f>_xlfn.XLOOKUP(tbl_OrderProduct[[#This Row],[ProductID]],tbl_Product[ProductID],tbl_Product[Category])</f>
        <v>Co-op</v>
      </c>
      <c r="D2774">
        <v>2</v>
      </c>
      <c r="E2774" s="3">
        <f>_xlfn.XLOOKUP(tbl_OrderProduct[[#This Row],[ProductID]],tbl_Product[ProductID],tbl_Product[ListPrice])*tbl_OrderProduct[[#This Row],[Quantity]]</f>
        <v>67</v>
      </c>
      <c r="F2774">
        <f>_xlfn.XLOOKUP(tbl_OrderProduct[[#This Row],[OrderID]],tbl_Order[OrderID],tbl_Order[Order Year])</f>
        <v>2022</v>
      </c>
      <c r="G2774" t="str">
        <f>_xlfn.XLOOKUP(tbl_OrderProduct[[#This Row],[OrderID]],tbl_Order[OrderID],tbl_Order[Order Month Name])</f>
        <v>Sep</v>
      </c>
      <c r="H2774" t="str">
        <f>_xlfn.XLOOKUP(tbl_OrderProduct[[#This Row],[ProductID]],tbl_Product[ProductID],tbl_Product[ProductName])</f>
        <v>The Spill: Data Breach</v>
      </c>
      <c r="I2774" t="str">
        <f>_xlfn.XLOOKUP(tbl_OrderProduct[[#This Row],[OrderID]],tbl_Order[OrderID],tbl_Order[CustomerID])</f>
        <v>CUST0458</v>
      </c>
    </row>
    <row r="2775" spans="1:9" x14ac:dyDescent="0.4">
      <c r="A2775" t="s">
        <v>1308</v>
      </c>
      <c r="B2775" t="s">
        <v>10</v>
      </c>
      <c r="C2775" t="str">
        <f>_xlfn.XLOOKUP(tbl_OrderProduct[[#This Row],[ProductID]],tbl_Product[ProductID],tbl_Product[Category])</f>
        <v>Party</v>
      </c>
      <c r="D2775">
        <v>1</v>
      </c>
      <c r="E2775" s="3">
        <f>_xlfn.XLOOKUP(tbl_OrderProduct[[#This Row],[ProductID]],tbl_Product[ProductID],tbl_Product[ListPrice])*tbl_OrderProduct[[#This Row],[Quantity]]</f>
        <v>49</v>
      </c>
      <c r="F2775">
        <f>_xlfn.XLOOKUP(tbl_OrderProduct[[#This Row],[OrderID]],tbl_Order[OrderID],tbl_Order[Order Year])</f>
        <v>2022</v>
      </c>
      <c r="G2775" t="str">
        <f>_xlfn.XLOOKUP(tbl_OrderProduct[[#This Row],[OrderID]],tbl_Order[OrderID],tbl_Order[Order Month Name])</f>
        <v>Sep</v>
      </c>
      <c r="H2775" t="str">
        <f>_xlfn.XLOOKUP(tbl_OrderProduct[[#This Row],[ProductID]],tbl_Product[ProductID],tbl_Product[ProductName])</f>
        <v>Pivot or Perish</v>
      </c>
      <c r="I2775" t="str">
        <f>_xlfn.XLOOKUP(tbl_OrderProduct[[#This Row],[OrderID]],tbl_Order[OrderID],tbl_Order[CustomerID])</f>
        <v>CUST0458</v>
      </c>
    </row>
    <row r="2776" spans="1:9" x14ac:dyDescent="0.4">
      <c r="A2776" t="s">
        <v>1309</v>
      </c>
      <c r="B2776" t="s">
        <v>157</v>
      </c>
      <c r="C2776" t="str">
        <f>_xlfn.XLOOKUP(tbl_OrderProduct[[#This Row],[ProductID]],tbl_Product[ProductID],tbl_Product[Category])</f>
        <v>Strategy</v>
      </c>
      <c r="D2776">
        <v>1</v>
      </c>
      <c r="E2776" s="3">
        <f>_xlfn.XLOOKUP(tbl_OrderProduct[[#This Row],[ProductID]],tbl_Product[ProductID],tbl_Product[ListPrice])*tbl_OrderProduct[[#This Row],[Quantity]]</f>
        <v>47</v>
      </c>
      <c r="F2776">
        <f>_xlfn.XLOOKUP(tbl_OrderProduct[[#This Row],[OrderID]],tbl_Order[OrderID],tbl_Order[Order Year])</f>
        <v>2022</v>
      </c>
      <c r="G2776" t="str">
        <f>_xlfn.XLOOKUP(tbl_OrderProduct[[#This Row],[OrderID]],tbl_Order[OrderID],tbl_Order[Order Month Name])</f>
        <v>Sep</v>
      </c>
      <c r="H2776" t="str">
        <f>_xlfn.XLOOKUP(tbl_OrderProduct[[#This Row],[ProductID]],tbl_Product[ProductID],tbl_Product[ProductName])</f>
        <v>A Dasboard Contrived</v>
      </c>
      <c r="I2776" t="str">
        <f>_xlfn.XLOOKUP(tbl_OrderProduct[[#This Row],[OrderID]],tbl_Order[OrderID],tbl_Order[CustomerID])</f>
        <v>CUST1001</v>
      </c>
    </row>
    <row r="2777" spans="1:9" x14ac:dyDescent="0.4">
      <c r="A2777" t="s">
        <v>1310</v>
      </c>
      <c r="B2777" t="s">
        <v>163</v>
      </c>
      <c r="C2777" t="str">
        <f>_xlfn.XLOOKUP(tbl_OrderProduct[[#This Row],[ProductID]],tbl_Product[ProductID],tbl_Product[Category])</f>
        <v>Party</v>
      </c>
      <c r="D2777">
        <v>2</v>
      </c>
      <c r="E2777" s="3">
        <f>_xlfn.XLOOKUP(tbl_OrderProduct[[#This Row],[ProductID]],tbl_Product[ProductID],tbl_Product[ListPrice])*tbl_OrderProduct[[#This Row],[Quantity]]</f>
        <v>76</v>
      </c>
      <c r="F2777">
        <f>_xlfn.XLOOKUP(tbl_OrderProduct[[#This Row],[OrderID]],tbl_Order[OrderID],tbl_Order[Order Year])</f>
        <v>2022</v>
      </c>
      <c r="G2777" t="str">
        <f>_xlfn.XLOOKUP(tbl_OrderProduct[[#This Row],[OrderID]],tbl_Order[OrderID],tbl_Order[Order Month Name])</f>
        <v>Sep</v>
      </c>
      <c r="H2777" t="str">
        <f>_xlfn.XLOOKUP(tbl_OrderProduct[[#This Row],[ProductID]],tbl_Product[ProductID],tbl_Product[ProductName])</f>
        <v>Charts Against Humanity</v>
      </c>
      <c r="I2777" t="str">
        <f>_xlfn.XLOOKUP(tbl_OrderProduct[[#This Row],[OrderID]],tbl_Order[OrderID],tbl_Order[CustomerID])</f>
        <v>CUST0742</v>
      </c>
    </row>
    <row r="2778" spans="1:9" x14ac:dyDescent="0.4">
      <c r="A2778" t="s">
        <v>1310</v>
      </c>
      <c r="B2778" t="s">
        <v>165</v>
      </c>
      <c r="C2778" t="str">
        <f>_xlfn.XLOOKUP(tbl_OrderProduct[[#This Row],[ProductID]],tbl_Product[ProductID],tbl_Product[Category])</f>
        <v>Party</v>
      </c>
      <c r="D2778">
        <v>1</v>
      </c>
      <c r="E2778" s="3">
        <f>_xlfn.XLOOKUP(tbl_OrderProduct[[#This Row],[ProductID]],tbl_Product[ProductID],tbl_Product[ListPrice])*tbl_OrderProduct[[#This Row],[Quantity]]</f>
        <v>26.49</v>
      </c>
      <c r="F2778">
        <f>_xlfn.XLOOKUP(tbl_OrderProduct[[#This Row],[OrderID]],tbl_Order[OrderID],tbl_Order[Order Year])</f>
        <v>2022</v>
      </c>
      <c r="G2778" t="str">
        <f>_xlfn.XLOOKUP(tbl_OrderProduct[[#This Row],[OrderID]],tbl_Order[OrderID],tbl_Order[Order Month Name])</f>
        <v>Sep</v>
      </c>
      <c r="H2778" t="str">
        <f>_xlfn.XLOOKUP(tbl_OrderProduct[[#This Row],[ProductID]],tbl_Product[ProductID],tbl_Product[ProductName])</f>
        <v>Dashboard Wavelength</v>
      </c>
      <c r="I2778" t="str">
        <f>_xlfn.XLOOKUP(tbl_OrderProduct[[#This Row],[OrderID]],tbl_Order[OrderID],tbl_Order[CustomerID])</f>
        <v>CUST0742</v>
      </c>
    </row>
    <row r="2779" spans="1:9" x14ac:dyDescent="0.4">
      <c r="A2779" t="s">
        <v>1310</v>
      </c>
      <c r="B2779" t="s">
        <v>138</v>
      </c>
      <c r="C2779" t="str">
        <f>_xlfn.XLOOKUP(tbl_OrderProduct[[#This Row],[ProductID]],tbl_Product[ProductID],tbl_Product[Category])</f>
        <v>Classic</v>
      </c>
      <c r="D2779">
        <v>1</v>
      </c>
      <c r="E2779" s="3">
        <f>_xlfn.XLOOKUP(tbl_OrderProduct[[#This Row],[ProductID]],tbl_Product[ProductID],tbl_Product[ListPrice])*tbl_OrderProduct[[#This Row],[Quantity]]</f>
        <v>62</v>
      </c>
      <c r="F2779">
        <f>_xlfn.XLOOKUP(tbl_OrderProduct[[#This Row],[OrderID]],tbl_Order[OrderID],tbl_Order[Order Year])</f>
        <v>2022</v>
      </c>
      <c r="G2779" t="str">
        <f>_xlfn.XLOOKUP(tbl_OrderProduct[[#This Row],[OrderID]],tbl_Order[OrderID],tbl_Order[Order Month Name])</f>
        <v>Sep</v>
      </c>
      <c r="H2779" t="str">
        <f>_xlfn.XLOOKUP(tbl_OrderProduct[[#This Row],[ProductID]],tbl_Product[ProductID],tbl_Product[ProductName])</f>
        <v>YahtSheets</v>
      </c>
      <c r="I2779" t="str">
        <f>_xlfn.XLOOKUP(tbl_OrderProduct[[#This Row],[OrderID]],tbl_Order[OrderID],tbl_Order[CustomerID])</f>
        <v>CUST0742</v>
      </c>
    </row>
    <row r="2780" spans="1:9" x14ac:dyDescent="0.4">
      <c r="A2780" t="s">
        <v>1310</v>
      </c>
      <c r="B2780" t="s">
        <v>151</v>
      </c>
      <c r="C2780" t="str">
        <f>_xlfn.XLOOKUP(tbl_OrderProduct[[#This Row],[ProductID]],tbl_Product[ProductID],tbl_Product[Category])</f>
        <v>Adventure</v>
      </c>
      <c r="D2780">
        <v>2</v>
      </c>
      <c r="E2780" s="3">
        <f>_xlfn.XLOOKUP(tbl_OrderProduct[[#This Row],[ProductID]],tbl_Product[ProductID],tbl_Product[ListPrice])*tbl_OrderProduct[[#This Row],[Quantity]]</f>
        <v>121.9</v>
      </c>
      <c r="F2780">
        <f>_xlfn.XLOOKUP(tbl_OrderProduct[[#This Row],[OrderID]],tbl_Order[OrderID],tbl_Order[Order Year])</f>
        <v>2022</v>
      </c>
      <c r="G2780" t="str">
        <f>_xlfn.XLOOKUP(tbl_OrderProduct[[#This Row],[OrderID]],tbl_Order[OrderID],tbl_Order[Order Month Name])</f>
        <v>Sep</v>
      </c>
      <c r="H2780" t="str">
        <f>_xlfn.XLOOKUP(tbl_OrderProduct[[#This Row],[ProductID]],tbl_Product[ProductID],tbl_Product[ProductName])</f>
        <v>Unmatched: Analyst's Edition</v>
      </c>
      <c r="I2780" t="str">
        <f>_xlfn.XLOOKUP(tbl_OrderProduct[[#This Row],[OrderID]],tbl_Order[OrderID],tbl_Order[CustomerID])</f>
        <v>CUST0742</v>
      </c>
    </row>
    <row r="2781" spans="1:9" x14ac:dyDescent="0.4">
      <c r="A2781" t="s">
        <v>1311</v>
      </c>
      <c r="B2781" t="s">
        <v>134</v>
      </c>
      <c r="C2781" t="str">
        <f>_xlfn.XLOOKUP(tbl_OrderProduct[[#This Row],[ProductID]],tbl_Product[ProductID],tbl_Product[Category])</f>
        <v>Co-op</v>
      </c>
      <c r="D2781">
        <v>1</v>
      </c>
      <c r="E2781" s="3">
        <f>_xlfn.XLOOKUP(tbl_OrderProduct[[#This Row],[ProductID]],tbl_Product[ProductID],tbl_Product[ListPrice])*tbl_OrderProduct[[#This Row],[Quantity]]</f>
        <v>33.5</v>
      </c>
      <c r="F2781">
        <f>_xlfn.XLOOKUP(tbl_OrderProduct[[#This Row],[OrderID]],tbl_Order[OrderID],tbl_Order[Order Year])</f>
        <v>2022</v>
      </c>
      <c r="G2781" t="str">
        <f>_xlfn.XLOOKUP(tbl_OrderProduct[[#This Row],[OrderID]],tbl_Order[OrderID],tbl_Order[Order Month Name])</f>
        <v>Sep</v>
      </c>
      <c r="H2781" t="str">
        <f>_xlfn.XLOOKUP(tbl_OrderProduct[[#This Row],[ProductID]],tbl_Product[ProductID],tbl_Product[ProductName])</f>
        <v>The Spill: Data Breach</v>
      </c>
      <c r="I2781" t="str">
        <f>_xlfn.XLOOKUP(tbl_OrderProduct[[#This Row],[OrderID]],tbl_Order[OrderID],tbl_Order[CustomerID])</f>
        <v>CUST0746</v>
      </c>
    </row>
    <row r="2782" spans="1:9" x14ac:dyDescent="0.4">
      <c r="A2782" t="s">
        <v>1311</v>
      </c>
      <c r="B2782" t="s">
        <v>6</v>
      </c>
      <c r="C2782" t="str">
        <f>_xlfn.XLOOKUP(tbl_OrderProduct[[#This Row],[ProductID]],tbl_Product[ProductID],tbl_Product[Category])</f>
        <v>Adventure</v>
      </c>
      <c r="D2782">
        <v>1</v>
      </c>
      <c r="E2782" s="3">
        <f>_xlfn.XLOOKUP(tbl_OrderProduct[[#This Row],[ProductID]],tbl_Product[ProductID],tbl_Product[ListPrice])*tbl_OrderProduct[[#This Row],[Quantity]]</f>
        <v>17</v>
      </c>
      <c r="F2782">
        <f>_xlfn.XLOOKUP(tbl_OrderProduct[[#This Row],[OrderID]],tbl_Order[OrderID],tbl_Order[Order Year])</f>
        <v>2022</v>
      </c>
      <c r="G2782" t="str">
        <f>_xlfn.XLOOKUP(tbl_OrderProduct[[#This Row],[OrderID]],tbl_Order[OrderID],tbl_Order[Order Month Name])</f>
        <v>Sep</v>
      </c>
      <c r="H2782" t="str">
        <f>_xlfn.XLOOKUP(tbl_OrderProduct[[#This Row],[ProductID]],tbl_Product[ProductID],tbl_Product[ProductName])</f>
        <v>Pivot &amp; Paper</v>
      </c>
      <c r="I2782" t="str">
        <f>_xlfn.XLOOKUP(tbl_OrderProduct[[#This Row],[OrderID]],tbl_Order[OrderID],tbl_Order[CustomerID])</f>
        <v>CUST0746</v>
      </c>
    </row>
    <row r="2783" spans="1:9" x14ac:dyDescent="0.4">
      <c r="A2783" t="s">
        <v>1311</v>
      </c>
      <c r="B2783" t="s">
        <v>9</v>
      </c>
      <c r="C2783" t="str">
        <f>_xlfn.XLOOKUP(tbl_OrderProduct[[#This Row],[ProductID]],tbl_Product[ProductID],tbl_Product[Category])</f>
        <v>Strategy</v>
      </c>
      <c r="D2783">
        <v>3</v>
      </c>
      <c r="E2783" s="3">
        <f>_xlfn.XLOOKUP(tbl_OrderProduct[[#This Row],[ProductID]],tbl_Product[ProductID],tbl_Product[ListPrice])*tbl_OrderProduct[[#This Row],[Quantity]]</f>
        <v>221.85000000000002</v>
      </c>
      <c r="F2783">
        <f>_xlfn.XLOOKUP(tbl_OrderProduct[[#This Row],[OrderID]],tbl_Order[OrderID],tbl_Order[Order Year])</f>
        <v>2022</v>
      </c>
      <c r="G2783" t="str">
        <f>_xlfn.XLOOKUP(tbl_OrderProduct[[#This Row],[OrderID]],tbl_Order[OrderID],tbl_Order[Order Month Name])</f>
        <v>Sep</v>
      </c>
      <c r="H2783" t="str">
        <f>_xlfn.XLOOKUP(tbl_OrderProduct[[#This Row],[ProductID]],tbl_Product[ProductID],tbl_Product[ProductName])</f>
        <v>Tiny Epic Formulas</v>
      </c>
      <c r="I2783" t="str">
        <f>_xlfn.XLOOKUP(tbl_OrderProduct[[#This Row],[OrderID]],tbl_Order[OrderID],tbl_Order[CustomerID])</f>
        <v>CUST0746</v>
      </c>
    </row>
    <row r="2784" spans="1:9" x14ac:dyDescent="0.4">
      <c r="A2784" t="s">
        <v>1311</v>
      </c>
      <c r="B2784" t="s">
        <v>147</v>
      </c>
      <c r="C2784" t="str">
        <f>_xlfn.XLOOKUP(tbl_OrderProduct[[#This Row],[ProductID]],tbl_Product[ProductID],tbl_Product[Category])</f>
        <v>Classic</v>
      </c>
      <c r="D2784">
        <v>1</v>
      </c>
      <c r="E2784" s="3">
        <f>_xlfn.XLOOKUP(tbl_OrderProduct[[#This Row],[ProductID]],tbl_Product[ProductID],tbl_Product[ListPrice])*tbl_OrderProduct[[#This Row],[Quantity]]</f>
        <v>40.950000000000003</v>
      </c>
      <c r="F2784">
        <f>_xlfn.XLOOKUP(tbl_OrderProduct[[#This Row],[OrderID]],tbl_Order[OrderID],tbl_Order[Order Year])</f>
        <v>2022</v>
      </c>
      <c r="G2784" t="str">
        <f>_xlfn.XLOOKUP(tbl_OrderProduct[[#This Row],[OrderID]],tbl_Order[OrderID],tbl_Order[Order Month Name])</f>
        <v>Sep</v>
      </c>
      <c r="H2784" t="str">
        <f>_xlfn.XLOOKUP(tbl_OrderProduct[[#This Row],[ProductID]],tbl_Product[ProductID],tbl_Product[ProductName])</f>
        <v>Formula Scrabble</v>
      </c>
      <c r="I2784" t="str">
        <f>_xlfn.XLOOKUP(tbl_OrderProduct[[#This Row],[OrderID]],tbl_Order[OrderID],tbl_Order[CustomerID])</f>
        <v>CUST0746</v>
      </c>
    </row>
    <row r="2785" spans="1:9" x14ac:dyDescent="0.4">
      <c r="A2785" t="s">
        <v>1311</v>
      </c>
      <c r="B2785" t="s">
        <v>142</v>
      </c>
      <c r="C2785" t="str">
        <f>_xlfn.XLOOKUP(tbl_OrderProduct[[#This Row],[ProductID]],tbl_Product[ProductID],tbl_Product[Category])</f>
        <v>Classic</v>
      </c>
      <c r="D2785">
        <v>1</v>
      </c>
      <c r="E2785" s="3">
        <f>_xlfn.XLOOKUP(tbl_OrderProduct[[#This Row],[ProductID]],tbl_Product[ProductID],tbl_Product[ListPrice])*tbl_OrderProduct[[#This Row],[Quantity]]</f>
        <v>49.49</v>
      </c>
      <c r="F2785">
        <f>_xlfn.XLOOKUP(tbl_OrderProduct[[#This Row],[OrderID]],tbl_Order[OrderID],tbl_Order[Order Year])</f>
        <v>2022</v>
      </c>
      <c r="G2785" t="str">
        <f>_xlfn.XLOOKUP(tbl_OrderProduct[[#This Row],[OrderID]],tbl_Order[OrderID],tbl_Order[Order Month Name])</f>
        <v>Sep</v>
      </c>
      <c r="H2785" t="str">
        <f>_xlfn.XLOOKUP(tbl_OrderProduct[[#This Row],[ProductID]],tbl_Product[ProductID],tbl_Product[ProductName])</f>
        <v>Don't Wake the Stakeholders</v>
      </c>
      <c r="I2785" t="str">
        <f>_xlfn.XLOOKUP(tbl_OrderProduct[[#This Row],[OrderID]],tbl_Order[OrderID],tbl_Order[CustomerID])</f>
        <v>CUST0746</v>
      </c>
    </row>
    <row r="2786" spans="1:9" x14ac:dyDescent="0.4">
      <c r="A2786" t="s">
        <v>1312</v>
      </c>
      <c r="B2786" t="s">
        <v>139</v>
      </c>
      <c r="C2786" t="str">
        <f>_xlfn.XLOOKUP(tbl_OrderProduct[[#This Row],[ProductID]],tbl_Product[ProductID],tbl_Product[Category])</f>
        <v>Strategy</v>
      </c>
      <c r="D2786">
        <v>2</v>
      </c>
      <c r="E2786" s="3">
        <f>_xlfn.XLOOKUP(tbl_OrderProduct[[#This Row],[ProductID]],tbl_Product[ProductID],tbl_Product[ListPrice])*tbl_OrderProduct[[#This Row],[Quantity]]</f>
        <v>109.98</v>
      </c>
      <c r="F2786">
        <f>_xlfn.XLOOKUP(tbl_OrderProduct[[#This Row],[OrderID]],tbl_Order[OrderID],tbl_Order[Order Year])</f>
        <v>2022</v>
      </c>
      <c r="G2786" t="str">
        <f>_xlfn.XLOOKUP(tbl_OrderProduct[[#This Row],[OrderID]],tbl_Order[OrderID],tbl_Order[Order Month Name])</f>
        <v>Sep</v>
      </c>
      <c r="H2786" t="str">
        <f>_xlfn.XLOOKUP(tbl_OrderProduct[[#This Row],[ProductID]],tbl_Product[ProductID],tbl_Product[ProductName])</f>
        <v>Azul: Pie Chart Edition</v>
      </c>
      <c r="I2786" t="str">
        <f>_xlfn.XLOOKUP(tbl_OrderProduct[[#This Row],[OrderID]],tbl_Order[OrderID],tbl_Order[CustomerID])</f>
        <v>CUST0007</v>
      </c>
    </row>
    <row r="2787" spans="1:9" x14ac:dyDescent="0.4">
      <c r="A2787" t="s">
        <v>1312</v>
      </c>
      <c r="B2787" t="s">
        <v>138</v>
      </c>
      <c r="C2787" t="str">
        <f>_xlfn.XLOOKUP(tbl_OrderProduct[[#This Row],[ProductID]],tbl_Product[ProductID],tbl_Product[Category])</f>
        <v>Classic</v>
      </c>
      <c r="D2787">
        <v>2</v>
      </c>
      <c r="E2787" s="3">
        <f>_xlfn.XLOOKUP(tbl_OrderProduct[[#This Row],[ProductID]],tbl_Product[ProductID],tbl_Product[ListPrice])*tbl_OrderProduct[[#This Row],[Quantity]]</f>
        <v>124</v>
      </c>
      <c r="F2787">
        <f>_xlfn.XLOOKUP(tbl_OrderProduct[[#This Row],[OrderID]],tbl_Order[OrderID],tbl_Order[Order Year])</f>
        <v>2022</v>
      </c>
      <c r="G2787" t="str">
        <f>_xlfn.XLOOKUP(tbl_OrderProduct[[#This Row],[OrderID]],tbl_Order[OrderID],tbl_Order[Order Month Name])</f>
        <v>Sep</v>
      </c>
      <c r="H2787" t="str">
        <f>_xlfn.XLOOKUP(tbl_OrderProduct[[#This Row],[ProductID]],tbl_Product[ProductID],tbl_Product[ProductName])</f>
        <v>YahtSheets</v>
      </c>
      <c r="I2787" t="str">
        <f>_xlfn.XLOOKUP(tbl_OrderProduct[[#This Row],[OrderID]],tbl_Order[OrderID],tbl_Order[CustomerID])</f>
        <v>CUST0007</v>
      </c>
    </row>
    <row r="2788" spans="1:9" x14ac:dyDescent="0.4">
      <c r="A2788" t="s">
        <v>1312</v>
      </c>
      <c r="B2788" t="s">
        <v>6</v>
      </c>
      <c r="C2788" t="str">
        <f>_xlfn.XLOOKUP(tbl_OrderProduct[[#This Row],[ProductID]],tbl_Product[ProductID],tbl_Product[Category])</f>
        <v>Adventure</v>
      </c>
      <c r="D2788">
        <v>1</v>
      </c>
      <c r="E2788" s="3">
        <f>_xlfn.XLOOKUP(tbl_OrderProduct[[#This Row],[ProductID]],tbl_Product[ProductID],tbl_Product[ListPrice])*tbl_OrderProduct[[#This Row],[Quantity]]</f>
        <v>17</v>
      </c>
      <c r="F2788">
        <f>_xlfn.XLOOKUP(tbl_OrderProduct[[#This Row],[OrderID]],tbl_Order[OrderID],tbl_Order[Order Year])</f>
        <v>2022</v>
      </c>
      <c r="G2788" t="str">
        <f>_xlfn.XLOOKUP(tbl_OrderProduct[[#This Row],[OrderID]],tbl_Order[OrderID],tbl_Order[Order Month Name])</f>
        <v>Sep</v>
      </c>
      <c r="H2788" t="str">
        <f>_xlfn.XLOOKUP(tbl_OrderProduct[[#This Row],[ProductID]],tbl_Product[ProductID],tbl_Product[ProductName])</f>
        <v>Pivot &amp; Paper</v>
      </c>
      <c r="I2788" t="str">
        <f>_xlfn.XLOOKUP(tbl_OrderProduct[[#This Row],[OrderID]],tbl_Order[OrderID],tbl_Order[CustomerID])</f>
        <v>CUST0007</v>
      </c>
    </row>
    <row r="2789" spans="1:9" x14ac:dyDescent="0.4">
      <c r="A2789" t="s">
        <v>1312</v>
      </c>
      <c r="B2789" t="s">
        <v>8</v>
      </c>
      <c r="C2789" t="str">
        <f>_xlfn.XLOOKUP(tbl_OrderProduct[[#This Row],[ProductID]],tbl_Product[ProductID],tbl_Product[Category])</f>
        <v>Adventure</v>
      </c>
      <c r="D2789">
        <v>2</v>
      </c>
      <c r="E2789" s="3">
        <f>_xlfn.XLOOKUP(tbl_OrderProduct[[#This Row],[ProductID]],tbl_Product[ProductID],tbl_Product[ListPrice])*tbl_OrderProduct[[#This Row],[Quantity]]</f>
        <v>109</v>
      </c>
      <c r="F2789">
        <f>_xlfn.XLOOKUP(tbl_OrderProduct[[#This Row],[OrderID]],tbl_Order[OrderID],tbl_Order[Order Year])</f>
        <v>2022</v>
      </c>
      <c r="G2789" t="str">
        <f>_xlfn.XLOOKUP(tbl_OrderProduct[[#This Row],[OrderID]],tbl_Order[OrderID],tbl_Order[Order Month Name])</f>
        <v>Sep</v>
      </c>
      <c r="H2789" t="str">
        <f>_xlfn.XLOOKUP(tbl_OrderProduct[[#This Row],[ProductID]],tbl_Product[ProductID],tbl_Product[ProductName])</f>
        <v>Spreadsheets &amp; Sidequests</v>
      </c>
      <c r="I2789" t="str">
        <f>_xlfn.XLOOKUP(tbl_OrderProduct[[#This Row],[OrderID]],tbl_Order[OrderID],tbl_Order[CustomerID])</f>
        <v>CUST0007</v>
      </c>
    </row>
    <row r="2790" spans="1:9" x14ac:dyDescent="0.4">
      <c r="A2790" t="s">
        <v>1312</v>
      </c>
      <c r="B2790" t="s">
        <v>130</v>
      </c>
      <c r="C2790" t="str">
        <f>_xlfn.XLOOKUP(tbl_OrderProduct[[#This Row],[ProductID]],tbl_Product[ProductID],tbl_Product[Category])</f>
        <v>Strategy</v>
      </c>
      <c r="D2790">
        <v>1</v>
      </c>
      <c r="E2790" s="3">
        <f>_xlfn.XLOOKUP(tbl_OrderProduct[[#This Row],[ProductID]],tbl_Product[ProductID],tbl_Product[ListPrice])*tbl_OrderProduct[[#This Row],[Quantity]]</f>
        <v>15.5</v>
      </c>
      <c r="F2790">
        <f>_xlfn.XLOOKUP(tbl_OrderProduct[[#This Row],[OrderID]],tbl_Order[OrderID],tbl_Order[Order Year])</f>
        <v>2022</v>
      </c>
      <c r="G2790" t="str">
        <f>_xlfn.XLOOKUP(tbl_OrderProduct[[#This Row],[OrderID]],tbl_Order[OrderID],tbl_Order[Order Month Name])</f>
        <v>Sep</v>
      </c>
      <c r="H2790" t="str">
        <f>_xlfn.XLOOKUP(tbl_OrderProduct[[#This Row],[ProductID]],tbl_Product[ProductID],tbl_Product[ProductName])</f>
        <v>Brass: Budget</v>
      </c>
      <c r="I2790" t="str">
        <f>_xlfn.XLOOKUP(tbl_OrderProduct[[#This Row],[OrderID]],tbl_Order[OrderID],tbl_Order[CustomerID])</f>
        <v>CUST0007</v>
      </c>
    </row>
    <row r="2791" spans="1:9" x14ac:dyDescent="0.4">
      <c r="A2791" t="s">
        <v>1313</v>
      </c>
      <c r="B2791" t="s">
        <v>7</v>
      </c>
      <c r="C2791" t="str">
        <f>_xlfn.XLOOKUP(tbl_OrderProduct[[#This Row],[ProductID]],tbl_Product[ProductID],tbl_Product[Category])</f>
        <v>Strategy</v>
      </c>
      <c r="D2791">
        <v>1</v>
      </c>
      <c r="E2791" s="3">
        <f>_xlfn.XLOOKUP(tbl_OrderProduct[[#This Row],[ProductID]],tbl_Product[ProductID],tbl_Product[ListPrice])*tbl_OrderProduct[[#This Row],[Quantity]]</f>
        <v>53</v>
      </c>
      <c r="F2791">
        <f>_xlfn.XLOOKUP(tbl_OrderProduct[[#This Row],[OrderID]],tbl_Order[OrderID],tbl_Order[Order Year])</f>
        <v>2022</v>
      </c>
      <c r="G2791" t="str">
        <f>_xlfn.XLOOKUP(tbl_OrderProduct[[#This Row],[OrderID]],tbl_Order[OrderID],tbl_Order[Order Month Name])</f>
        <v>Sep</v>
      </c>
      <c r="H2791" t="str">
        <f>_xlfn.XLOOKUP(tbl_OrderProduct[[#This Row],[ProductID]],tbl_Product[ProductID],tbl_Product[ProductName])</f>
        <v>Evercell</v>
      </c>
      <c r="I2791" t="str">
        <f>_xlfn.XLOOKUP(tbl_OrderProduct[[#This Row],[OrderID]],tbl_Order[OrderID],tbl_Order[CustomerID])</f>
        <v>CUST1088</v>
      </c>
    </row>
    <row r="2792" spans="1:9" x14ac:dyDescent="0.4">
      <c r="A2792" t="s">
        <v>1313</v>
      </c>
      <c r="B2792" t="s">
        <v>164</v>
      </c>
      <c r="C2792" t="str">
        <f>_xlfn.XLOOKUP(tbl_OrderProduct[[#This Row],[ProductID]],tbl_Product[ProductID],tbl_Product[Category])</f>
        <v>Strategy</v>
      </c>
      <c r="D2792">
        <v>3</v>
      </c>
      <c r="E2792" s="3">
        <f>_xlfn.XLOOKUP(tbl_OrderProduct[[#This Row],[ProductID]],tbl_Product[ProductID],tbl_Product[ListPrice])*tbl_OrderProduct[[#This Row],[Quantity]]</f>
        <v>87</v>
      </c>
      <c r="F2792">
        <f>_xlfn.XLOOKUP(tbl_OrderProduct[[#This Row],[OrderID]],tbl_Order[OrderID],tbl_Order[Order Year])</f>
        <v>2022</v>
      </c>
      <c r="G2792" t="str">
        <f>_xlfn.XLOOKUP(tbl_OrderProduct[[#This Row],[OrderID]],tbl_Order[OrderID],tbl_Order[Order Month Name])</f>
        <v>Sep</v>
      </c>
      <c r="H2792" t="str">
        <f>_xlfn.XLOOKUP(tbl_OrderProduct[[#This Row],[ProductID]],tbl_Product[ProductID],tbl_Product[ProductName])</f>
        <v>Great Western Lookup</v>
      </c>
      <c r="I2792" t="str">
        <f>_xlfn.XLOOKUP(tbl_OrderProduct[[#This Row],[OrderID]],tbl_Order[OrderID],tbl_Order[CustomerID])</f>
        <v>CUST1088</v>
      </c>
    </row>
    <row r="2793" spans="1:9" x14ac:dyDescent="0.4">
      <c r="A2793" t="s">
        <v>1314</v>
      </c>
      <c r="B2793" t="s">
        <v>130</v>
      </c>
      <c r="C2793" t="str">
        <f>_xlfn.XLOOKUP(tbl_OrderProduct[[#This Row],[ProductID]],tbl_Product[ProductID],tbl_Product[Category])</f>
        <v>Strategy</v>
      </c>
      <c r="D2793">
        <v>2</v>
      </c>
      <c r="E2793" s="3">
        <f>_xlfn.XLOOKUP(tbl_OrderProduct[[#This Row],[ProductID]],tbl_Product[ProductID],tbl_Product[ListPrice])*tbl_OrderProduct[[#This Row],[Quantity]]</f>
        <v>31</v>
      </c>
      <c r="F2793">
        <f>_xlfn.XLOOKUP(tbl_OrderProduct[[#This Row],[OrderID]],tbl_Order[OrderID],tbl_Order[Order Year])</f>
        <v>2022</v>
      </c>
      <c r="G2793" t="str">
        <f>_xlfn.XLOOKUP(tbl_OrderProduct[[#This Row],[OrderID]],tbl_Order[OrderID],tbl_Order[Order Month Name])</f>
        <v>Sep</v>
      </c>
      <c r="H2793" t="str">
        <f>_xlfn.XLOOKUP(tbl_OrderProduct[[#This Row],[ProductID]],tbl_Product[ProductID],tbl_Product[ProductName])</f>
        <v>Brass: Budget</v>
      </c>
      <c r="I2793" t="str">
        <f>_xlfn.XLOOKUP(tbl_OrderProduct[[#This Row],[OrderID]],tbl_Order[OrderID],tbl_Order[CustomerID])</f>
        <v>CUST0960</v>
      </c>
    </row>
    <row r="2794" spans="1:9" x14ac:dyDescent="0.4">
      <c r="A2794" t="s">
        <v>1314</v>
      </c>
      <c r="B2794" t="s">
        <v>4</v>
      </c>
      <c r="C2794" t="str">
        <f>_xlfn.XLOOKUP(tbl_OrderProduct[[#This Row],[ProductID]],tbl_Product[ProductID],tbl_Product[Category])</f>
        <v>Strategy</v>
      </c>
      <c r="D2794">
        <v>1</v>
      </c>
      <c r="E2794" s="3">
        <f>_xlfn.XLOOKUP(tbl_OrderProduct[[#This Row],[ProductID]],tbl_Product[ProductID],tbl_Product[ListPrice])*tbl_OrderProduct[[#This Row],[Quantity]]</f>
        <v>34.99</v>
      </c>
      <c r="F2794">
        <f>_xlfn.XLOOKUP(tbl_OrderProduct[[#This Row],[OrderID]],tbl_Order[OrderID],tbl_Order[Order Year])</f>
        <v>2022</v>
      </c>
      <c r="G2794" t="str">
        <f>_xlfn.XLOOKUP(tbl_OrderProduct[[#This Row],[OrderID]],tbl_Order[OrderID],tbl_Order[Order Month Name])</f>
        <v>Sep</v>
      </c>
      <c r="H2794" t="str">
        <f>_xlfn.XLOOKUP(tbl_OrderProduct[[#This Row],[ProductID]],tbl_Product[ProductID],tbl_Product[ProductName])</f>
        <v>Root Cause Analysis</v>
      </c>
      <c r="I2794" t="str">
        <f>_xlfn.XLOOKUP(tbl_OrderProduct[[#This Row],[OrderID]],tbl_Order[OrderID],tbl_Order[CustomerID])</f>
        <v>CUST0960</v>
      </c>
    </row>
    <row r="2795" spans="1:9" x14ac:dyDescent="0.4">
      <c r="A2795" t="s">
        <v>1314</v>
      </c>
      <c r="B2795" t="s">
        <v>139</v>
      </c>
      <c r="C2795" t="str">
        <f>_xlfn.XLOOKUP(tbl_OrderProduct[[#This Row],[ProductID]],tbl_Product[ProductID],tbl_Product[Category])</f>
        <v>Strategy</v>
      </c>
      <c r="D2795">
        <v>1</v>
      </c>
      <c r="E2795" s="3">
        <f>_xlfn.XLOOKUP(tbl_OrderProduct[[#This Row],[ProductID]],tbl_Product[ProductID],tbl_Product[ListPrice])*tbl_OrderProduct[[#This Row],[Quantity]]</f>
        <v>54.99</v>
      </c>
      <c r="F2795">
        <f>_xlfn.XLOOKUP(tbl_OrderProduct[[#This Row],[OrderID]],tbl_Order[OrderID],tbl_Order[Order Year])</f>
        <v>2022</v>
      </c>
      <c r="G2795" t="str">
        <f>_xlfn.XLOOKUP(tbl_OrderProduct[[#This Row],[OrderID]],tbl_Order[OrderID],tbl_Order[Order Month Name])</f>
        <v>Sep</v>
      </c>
      <c r="H2795" t="str">
        <f>_xlfn.XLOOKUP(tbl_OrderProduct[[#This Row],[ProductID]],tbl_Product[ProductID],tbl_Product[ProductName])</f>
        <v>Azul: Pie Chart Edition</v>
      </c>
      <c r="I2795" t="str">
        <f>_xlfn.XLOOKUP(tbl_OrderProduct[[#This Row],[OrderID]],tbl_Order[OrderID],tbl_Order[CustomerID])</f>
        <v>CUST0960</v>
      </c>
    </row>
    <row r="2796" spans="1:9" x14ac:dyDescent="0.4">
      <c r="A2796" t="s">
        <v>1315</v>
      </c>
      <c r="B2796" t="s">
        <v>158</v>
      </c>
      <c r="C2796" t="str">
        <f>_xlfn.XLOOKUP(tbl_OrderProduct[[#This Row],[ProductID]],tbl_Product[ProductID],tbl_Product[Category])</f>
        <v>Classic</v>
      </c>
      <c r="D2796">
        <v>1</v>
      </c>
      <c r="E2796" s="3">
        <f>_xlfn.XLOOKUP(tbl_OrderProduct[[#This Row],[ProductID]],tbl_Product[ProductID],tbl_Product[ListPrice])*tbl_OrderProduct[[#This Row],[Quantity]]</f>
        <v>45</v>
      </c>
      <c r="F2796">
        <f>_xlfn.XLOOKUP(tbl_OrderProduct[[#This Row],[OrderID]],tbl_Order[OrderID],tbl_Order[Order Year])</f>
        <v>2022</v>
      </c>
      <c r="G2796" t="str">
        <f>_xlfn.XLOOKUP(tbl_OrderProduct[[#This Row],[OrderID]],tbl_Order[OrderID],tbl_Order[Order Month Name])</f>
        <v>Sep</v>
      </c>
      <c r="H2796" t="str">
        <f>_xlfn.XLOOKUP(tbl_OrderProduct[[#This Row],[ProductID]],tbl_Product[ProductID],tbl_Product[ProductName])</f>
        <v>Carcassone: Financial Quarters</v>
      </c>
      <c r="I2796" t="str">
        <f>_xlfn.XLOOKUP(tbl_OrderProduct[[#This Row],[OrderID]],tbl_Order[OrderID],tbl_Order[CustomerID])</f>
        <v>CUST0248</v>
      </c>
    </row>
    <row r="2797" spans="1:9" x14ac:dyDescent="0.4">
      <c r="A2797" t="s">
        <v>1315</v>
      </c>
      <c r="B2797" t="s">
        <v>148</v>
      </c>
      <c r="C2797" t="str">
        <f>_xlfn.XLOOKUP(tbl_OrderProduct[[#This Row],[ProductID]],tbl_Product[ProductID],tbl_Product[Category])</f>
        <v>Strategy</v>
      </c>
      <c r="D2797">
        <v>2</v>
      </c>
      <c r="E2797" s="3">
        <f>_xlfn.XLOOKUP(tbl_OrderProduct[[#This Row],[ProductID]],tbl_Product[ProductID],tbl_Product[ListPrice])*tbl_OrderProduct[[#This Row],[Quantity]]</f>
        <v>40.98</v>
      </c>
      <c r="F2797">
        <f>_xlfn.XLOOKUP(tbl_OrderProduct[[#This Row],[OrderID]],tbl_Order[OrderID],tbl_Order[Order Year])</f>
        <v>2022</v>
      </c>
      <c r="G2797" t="str">
        <f>_xlfn.XLOOKUP(tbl_OrderProduct[[#This Row],[OrderID]],tbl_Order[OrderID],tbl_Order[Order Month Name])</f>
        <v>Sep</v>
      </c>
      <c r="H2797" t="str">
        <f>_xlfn.XLOOKUP(tbl_OrderProduct[[#This Row],[ProductID]],tbl_Product[ProductID],tbl_Product[ProductName])</f>
        <v>Cashflow Cascadia</v>
      </c>
      <c r="I2797" t="str">
        <f>_xlfn.XLOOKUP(tbl_OrderProduct[[#This Row],[OrderID]],tbl_Order[OrderID],tbl_Order[CustomerID])</f>
        <v>CUST0248</v>
      </c>
    </row>
    <row r="2798" spans="1:9" x14ac:dyDescent="0.4">
      <c r="A2798" t="s">
        <v>1315</v>
      </c>
      <c r="B2798" t="s">
        <v>9</v>
      </c>
      <c r="C2798" t="str">
        <f>_xlfn.XLOOKUP(tbl_OrderProduct[[#This Row],[ProductID]],tbl_Product[ProductID],tbl_Product[Category])</f>
        <v>Strategy</v>
      </c>
      <c r="D2798">
        <v>2</v>
      </c>
      <c r="E2798" s="3">
        <f>_xlfn.XLOOKUP(tbl_OrderProduct[[#This Row],[ProductID]],tbl_Product[ProductID],tbl_Product[ListPrice])*tbl_OrderProduct[[#This Row],[Quantity]]</f>
        <v>147.9</v>
      </c>
      <c r="F2798">
        <f>_xlfn.XLOOKUP(tbl_OrderProduct[[#This Row],[OrderID]],tbl_Order[OrderID],tbl_Order[Order Year])</f>
        <v>2022</v>
      </c>
      <c r="G2798" t="str">
        <f>_xlfn.XLOOKUP(tbl_OrderProduct[[#This Row],[OrderID]],tbl_Order[OrderID],tbl_Order[Order Month Name])</f>
        <v>Sep</v>
      </c>
      <c r="H2798" t="str">
        <f>_xlfn.XLOOKUP(tbl_OrderProduct[[#This Row],[ProductID]],tbl_Product[ProductID],tbl_Product[ProductName])</f>
        <v>Tiny Epic Formulas</v>
      </c>
      <c r="I2798" t="str">
        <f>_xlfn.XLOOKUP(tbl_OrderProduct[[#This Row],[OrderID]],tbl_Order[OrderID],tbl_Order[CustomerID])</f>
        <v>CUST0248</v>
      </c>
    </row>
    <row r="2799" spans="1:9" x14ac:dyDescent="0.4">
      <c r="A2799" t="s">
        <v>1315</v>
      </c>
      <c r="B2799" t="s">
        <v>154</v>
      </c>
      <c r="C2799" t="str">
        <f>_xlfn.XLOOKUP(tbl_OrderProduct[[#This Row],[ProductID]],tbl_Product[ProductID],tbl_Product[Category])</f>
        <v>Strategy</v>
      </c>
      <c r="D2799">
        <v>2</v>
      </c>
      <c r="E2799" s="3">
        <f>_xlfn.XLOOKUP(tbl_OrderProduct[[#This Row],[ProductID]],tbl_Product[ProductID],tbl_Product[ListPrice])*tbl_OrderProduct[[#This Row],[Quantity]]</f>
        <v>62</v>
      </c>
      <c r="F2799">
        <f>_xlfn.XLOOKUP(tbl_OrderProduct[[#This Row],[OrderID]],tbl_Order[OrderID],tbl_Order[Order Year])</f>
        <v>2022</v>
      </c>
      <c r="G2799" t="str">
        <f>_xlfn.XLOOKUP(tbl_OrderProduct[[#This Row],[OrderID]],tbl_Order[OrderID],tbl_Order[Order Month Name])</f>
        <v>Sep</v>
      </c>
      <c r="H2799" t="str">
        <f>_xlfn.XLOOKUP(tbl_OrderProduct[[#This Row],[ProductID]],tbl_Product[ProductID],tbl_Product[ProductName])</f>
        <v>Roll for Regression</v>
      </c>
      <c r="I2799" t="str">
        <f>_xlfn.XLOOKUP(tbl_OrderProduct[[#This Row],[OrderID]],tbl_Order[OrderID],tbl_Order[CustomerID])</f>
        <v>CUST0248</v>
      </c>
    </row>
    <row r="2800" spans="1:9" x14ac:dyDescent="0.4">
      <c r="A2800" t="s">
        <v>1315</v>
      </c>
      <c r="B2800" t="s">
        <v>160</v>
      </c>
      <c r="C2800" t="str">
        <f>_xlfn.XLOOKUP(tbl_OrderProduct[[#This Row],[ProductID]],tbl_Product[ProductID],tbl_Product[Category])</f>
        <v>Co-op</v>
      </c>
      <c r="D2800">
        <v>1</v>
      </c>
      <c r="E2800" s="3">
        <f>_xlfn.XLOOKUP(tbl_OrderProduct[[#This Row],[ProductID]],tbl_Product[ProductID],tbl_Product[ListPrice])*tbl_OrderProduct[[#This Row],[Quantity]]</f>
        <v>38.49</v>
      </c>
      <c r="F2800">
        <f>_xlfn.XLOOKUP(tbl_OrderProduct[[#This Row],[OrderID]],tbl_Order[OrderID],tbl_Order[Order Year])</f>
        <v>2022</v>
      </c>
      <c r="G2800" t="str">
        <f>_xlfn.XLOOKUP(tbl_OrderProduct[[#This Row],[OrderID]],tbl_Order[OrderID],tbl_Order[Order Month Name])</f>
        <v>Sep</v>
      </c>
      <c r="H2800" t="str">
        <f>_xlfn.XLOOKUP(tbl_OrderProduct[[#This Row],[ProductID]],tbl_Product[ProductID],tbl_Product[ProductName])</f>
        <v>Forbidden Functions</v>
      </c>
      <c r="I2800" t="str">
        <f>_xlfn.XLOOKUP(tbl_OrderProduct[[#This Row],[OrderID]],tbl_Order[OrderID],tbl_Order[CustomerID])</f>
        <v>CUST0248</v>
      </c>
    </row>
    <row r="2801" spans="1:9" x14ac:dyDescent="0.4">
      <c r="A2801" t="s">
        <v>1316</v>
      </c>
      <c r="B2801" t="s">
        <v>10</v>
      </c>
      <c r="C2801" t="str">
        <f>_xlfn.XLOOKUP(tbl_OrderProduct[[#This Row],[ProductID]],tbl_Product[ProductID],tbl_Product[Category])</f>
        <v>Party</v>
      </c>
      <c r="D2801">
        <v>1</v>
      </c>
      <c r="E2801" s="3">
        <f>_xlfn.XLOOKUP(tbl_OrderProduct[[#This Row],[ProductID]],tbl_Product[ProductID],tbl_Product[ListPrice])*tbl_OrderProduct[[#This Row],[Quantity]]</f>
        <v>49</v>
      </c>
      <c r="F2801">
        <f>_xlfn.XLOOKUP(tbl_OrderProduct[[#This Row],[OrderID]],tbl_Order[OrderID],tbl_Order[Order Year])</f>
        <v>2022</v>
      </c>
      <c r="G2801" t="str">
        <f>_xlfn.XLOOKUP(tbl_OrderProduct[[#This Row],[OrderID]],tbl_Order[OrderID],tbl_Order[Order Month Name])</f>
        <v>Sep</v>
      </c>
      <c r="H2801" t="str">
        <f>_xlfn.XLOOKUP(tbl_OrderProduct[[#This Row],[ProductID]],tbl_Product[ProductID],tbl_Product[ProductName])</f>
        <v>Pivot or Perish</v>
      </c>
      <c r="I2801" t="str">
        <f>_xlfn.XLOOKUP(tbl_OrderProduct[[#This Row],[OrderID]],tbl_Order[OrderID],tbl_Order[CustomerID])</f>
        <v>CUST0592</v>
      </c>
    </row>
    <row r="2802" spans="1:9" x14ac:dyDescent="0.4">
      <c r="A2802" t="s">
        <v>1316</v>
      </c>
      <c r="B2802" t="s">
        <v>141</v>
      </c>
      <c r="C2802" t="str">
        <f>_xlfn.XLOOKUP(tbl_OrderProduct[[#This Row],[ProductID]],tbl_Product[ProductID],tbl_Product[Category])</f>
        <v>Strategy</v>
      </c>
      <c r="D2802">
        <v>1</v>
      </c>
      <c r="E2802" s="3">
        <f>_xlfn.XLOOKUP(tbl_OrderProduct[[#This Row],[ProductID]],tbl_Product[ProductID],tbl_Product[ListPrice])*tbl_OrderProduct[[#This Row],[Quantity]]</f>
        <v>24</v>
      </c>
      <c r="F2802">
        <f>_xlfn.XLOOKUP(tbl_OrderProduct[[#This Row],[OrderID]],tbl_Order[OrderID],tbl_Order[Order Year])</f>
        <v>2022</v>
      </c>
      <c r="G2802" t="str">
        <f>_xlfn.XLOOKUP(tbl_OrderProduct[[#This Row],[OrderID]],tbl_Order[OrderID],tbl_Order[Order Month Name])</f>
        <v>Sep</v>
      </c>
      <c r="H2802" t="str">
        <f>_xlfn.XLOOKUP(tbl_OrderProduct[[#This Row],[ProductID]],tbl_Product[ProductID],tbl_Product[ProductName])</f>
        <v>Wingspanalytics</v>
      </c>
      <c r="I2802" t="str">
        <f>_xlfn.XLOOKUP(tbl_OrderProduct[[#This Row],[OrderID]],tbl_Order[OrderID],tbl_Order[CustomerID])</f>
        <v>CUST0592</v>
      </c>
    </row>
    <row r="2803" spans="1:9" x14ac:dyDescent="0.4">
      <c r="A2803" t="s">
        <v>1317</v>
      </c>
      <c r="B2803" t="s">
        <v>159</v>
      </c>
      <c r="C2803" t="str">
        <f>_xlfn.XLOOKUP(tbl_OrderProduct[[#This Row],[ProductID]],tbl_Product[ProductID],tbl_Product[Category])</f>
        <v>Strategy</v>
      </c>
      <c r="D2803">
        <v>2</v>
      </c>
      <c r="E2803" s="3">
        <f>_xlfn.XLOOKUP(tbl_OrderProduct[[#This Row],[ProductID]],tbl_Product[ProductID],tbl_Product[ListPrice])*tbl_OrderProduct[[#This Row],[Quantity]]</f>
        <v>116</v>
      </c>
      <c r="F2803">
        <f>_xlfn.XLOOKUP(tbl_OrderProduct[[#This Row],[OrderID]],tbl_Order[OrderID],tbl_Order[Order Year])</f>
        <v>2022</v>
      </c>
      <c r="G2803" t="str">
        <f>_xlfn.XLOOKUP(tbl_OrderProduct[[#This Row],[OrderID]],tbl_Order[OrderID],tbl_Order[Order Month Name])</f>
        <v>Sep</v>
      </c>
      <c r="H2803" t="str">
        <f>_xlfn.XLOOKUP(tbl_OrderProduct[[#This Row],[ProductID]],tbl_Product[ProductID],tbl_Product[ProductName])</f>
        <v>Welcome To … The Dashboard</v>
      </c>
      <c r="I2803" t="str">
        <f>_xlfn.XLOOKUP(tbl_OrderProduct[[#This Row],[OrderID]],tbl_Order[OrderID],tbl_Order[CustomerID])</f>
        <v>CUST0268</v>
      </c>
    </row>
    <row r="2804" spans="1:9" x14ac:dyDescent="0.4">
      <c r="A2804" t="s">
        <v>1317</v>
      </c>
      <c r="B2804" t="s">
        <v>152</v>
      </c>
      <c r="C2804" t="str">
        <f>_xlfn.XLOOKUP(tbl_OrderProduct[[#This Row],[ProductID]],tbl_Product[ProductID],tbl_Product[Category])</f>
        <v>Party</v>
      </c>
      <c r="D2804">
        <v>1</v>
      </c>
      <c r="E2804" s="3">
        <f>_xlfn.XLOOKUP(tbl_OrderProduct[[#This Row],[ProductID]],tbl_Product[ProductID],tbl_Product[ListPrice])*tbl_OrderProduct[[#This Row],[Quantity]]</f>
        <v>59.95</v>
      </c>
      <c r="F2804">
        <f>_xlfn.XLOOKUP(tbl_OrderProduct[[#This Row],[OrderID]],tbl_Order[OrderID],tbl_Order[Order Year])</f>
        <v>2022</v>
      </c>
      <c r="G2804" t="str">
        <f>_xlfn.XLOOKUP(tbl_OrderProduct[[#This Row],[OrderID]],tbl_Order[OrderID],tbl_Order[Order Month Name])</f>
        <v>Sep</v>
      </c>
      <c r="H2804" t="str">
        <f>_xlfn.XLOOKUP(tbl_OrderProduct[[#This Row],[ProductID]],tbl_Product[ProductID],tbl_Product[ProductName])</f>
        <v>Formulate!</v>
      </c>
      <c r="I2804" t="str">
        <f>_xlfn.XLOOKUP(tbl_OrderProduct[[#This Row],[OrderID]],tbl_Order[OrderID],tbl_Order[CustomerID])</f>
        <v>CUST0268</v>
      </c>
    </row>
    <row r="2805" spans="1:9" x14ac:dyDescent="0.4">
      <c r="A2805" t="s">
        <v>1318</v>
      </c>
      <c r="B2805" t="s">
        <v>7</v>
      </c>
      <c r="C2805" t="str">
        <f>_xlfn.XLOOKUP(tbl_OrderProduct[[#This Row],[ProductID]],tbl_Product[ProductID],tbl_Product[Category])</f>
        <v>Strategy</v>
      </c>
      <c r="D2805">
        <v>1</v>
      </c>
      <c r="E2805" s="3">
        <f>_xlfn.XLOOKUP(tbl_OrderProduct[[#This Row],[ProductID]],tbl_Product[ProductID],tbl_Product[ListPrice])*tbl_OrderProduct[[#This Row],[Quantity]]</f>
        <v>53</v>
      </c>
      <c r="F2805">
        <f>_xlfn.XLOOKUP(tbl_OrderProduct[[#This Row],[OrderID]],tbl_Order[OrderID],tbl_Order[Order Year])</f>
        <v>2022</v>
      </c>
      <c r="G2805" t="str">
        <f>_xlfn.XLOOKUP(tbl_OrderProduct[[#This Row],[OrderID]],tbl_Order[OrderID],tbl_Order[Order Month Name])</f>
        <v>Sep</v>
      </c>
      <c r="H2805" t="str">
        <f>_xlfn.XLOOKUP(tbl_OrderProduct[[#This Row],[ProductID]],tbl_Product[ProductID],tbl_Product[ProductName])</f>
        <v>Evercell</v>
      </c>
      <c r="I2805" t="str">
        <f>_xlfn.XLOOKUP(tbl_OrderProduct[[#This Row],[OrderID]],tbl_Order[OrderID],tbl_Order[CustomerID])</f>
        <v>CUST0410</v>
      </c>
    </row>
    <row r="2806" spans="1:9" x14ac:dyDescent="0.4">
      <c r="A2806" t="s">
        <v>1318</v>
      </c>
      <c r="B2806" t="s">
        <v>131</v>
      </c>
      <c r="C2806" t="str">
        <f>_xlfn.XLOOKUP(tbl_OrderProduct[[#This Row],[ProductID]],tbl_Product[ProductID],tbl_Product[Category])</f>
        <v>Strategy</v>
      </c>
      <c r="D2806">
        <v>1</v>
      </c>
      <c r="E2806" s="3">
        <f>_xlfn.XLOOKUP(tbl_OrderProduct[[#This Row],[ProductID]],tbl_Product[ProductID],tbl_Product[ListPrice])*tbl_OrderProduct[[#This Row],[Quantity]]</f>
        <v>49</v>
      </c>
      <c r="F2806">
        <f>_xlfn.XLOOKUP(tbl_OrderProduct[[#This Row],[OrderID]],tbl_Order[OrderID],tbl_Order[Order Year])</f>
        <v>2022</v>
      </c>
      <c r="G2806" t="str">
        <f>_xlfn.XLOOKUP(tbl_OrderProduct[[#This Row],[OrderID]],tbl_Order[OrderID],tbl_Order[Order Month Name])</f>
        <v>Sep</v>
      </c>
      <c r="H2806" t="str">
        <f>_xlfn.XLOOKUP(tbl_OrderProduct[[#This Row],[ProductID]],tbl_Product[ProductID],tbl_Product[ProductName])</f>
        <v>7 Chart Wonders</v>
      </c>
      <c r="I2806" t="str">
        <f>_xlfn.XLOOKUP(tbl_OrderProduct[[#This Row],[OrderID]],tbl_Order[OrderID],tbl_Order[CustomerID])</f>
        <v>CUST0410</v>
      </c>
    </row>
    <row r="2807" spans="1:9" x14ac:dyDescent="0.4">
      <c r="A2807" t="s">
        <v>1318</v>
      </c>
      <c r="B2807" t="s">
        <v>9</v>
      </c>
      <c r="C2807" t="str">
        <f>_xlfn.XLOOKUP(tbl_OrderProduct[[#This Row],[ProductID]],tbl_Product[ProductID],tbl_Product[Category])</f>
        <v>Strategy</v>
      </c>
      <c r="D2807">
        <v>2</v>
      </c>
      <c r="E2807" s="3">
        <f>_xlfn.XLOOKUP(tbl_OrderProduct[[#This Row],[ProductID]],tbl_Product[ProductID],tbl_Product[ListPrice])*tbl_OrderProduct[[#This Row],[Quantity]]</f>
        <v>147.9</v>
      </c>
      <c r="F2807">
        <f>_xlfn.XLOOKUP(tbl_OrderProduct[[#This Row],[OrderID]],tbl_Order[OrderID],tbl_Order[Order Year])</f>
        <v>2022</v>
      </c>
      <c r="G2807" t="str">
        <f>_xlfn.XLOOKUP(tbl_OrderProduct[[#This Row],[OrderID]],tbl_Order[OrderID],tbl_Order[Order Month Name])</f>
        <v>Sep</v>
      </c>
      <c r="H2807" t="str">
        <f>_xlfn.XLOOKUP(tbl_OrderProduct[[#This Row],[ProductID]],tbl_Product[ProductID],tbl_Product[ProductName])</f>
        <v>Tiny Epic Formulas</v>
      </c>
      <c r="I2807" t="str">
        <f>_xlfn.XLOOKUP(tbl_OrderProduct[[#This Row],[OrderID]],tbl_Order[OrderID],tbl_Order[CustomerID])</f>
        <v>CUST0410</v>
      </c>
    </row>
    <row r="2808" spans="1:9" x14ac:dyDescent="0.4">
      <c r="A2808" t="s">
        <v>1319</v>
      </c>
      <c r="B2808" t="s">
        <v>148</v>
      </c>
      <c r="C2808" t="str">
        <f>_xlfn.XLOOKUP(tbl_OrderProduct[[#This Row],[ProductID]],tbl_Product[ProductID],tbl_Product[Category])</f>
        <v>Strategy</v>
      </c>
      <c r="D2808">
        <v>1</v>
      </c>
      <c r="E2808" s="3">
        <f>_xlfn.XLOOKUP(tbl_OrderProduct[[#This Row],[ProductID]],tbl_Product[ProductID],tbl_Product[ListPrice])*tbl_OrderProduct[[#This Row],[Quantity]]</f>
        <v>20.49</v>
      </c>
      <c r="F2808">
        <f>_xlfn.XLOOKUP(tbl_OrderProduct[[#This Row],[OrderID]],tbl_Order[OrderID],tbl_Order[Order Year])</f>
        <v>2022</v>
      </c>
      <c r="G2808" t="str">
        <f>_xlfn.XLOOKUP(tbl_OrderProduct[[#This Row],[OrderID]],tbl_Order[OrderID],tbl_Order[Order Month Name])</f>
        <v>Oct</v>
      </c>
      <c r="H2808" t="str">
        <f>_xlfn.XLOOKUP(tbl_OrderProduct[[#This Row],[ProductID]],tbl_Product[ProductID],tbl_Product[ProductName])</f>
        <v>Cashflow Cascadia</v>
      </c>
      <c r="I2808" t="str">
        <f>_xlfn.XLOOKUP(tbl_OrderProduct[[#This Row],[OrderID]],tbl_Order[OrderID],tbl_Order[CustomerID])</f>
        <v>CUST0929</v>
      </c>
    </row>
    <row r="2809" spans="1:9" x14ac:dyDescent="0.4">
      <c r="A2809" t="s">
        <v>1319</v>
      </c>
      <c r="B2809" t="s">
        <v>153</v>
      </c>
      <c r="C2809" t="str">
        <f>_xlfn.XLOOKUP(tbl_OrderProduct[[#This Row],[ProductID]],tbl_Product[ProductID],tbl_Product[Category])</f>
        <v>Strategy</v>
      </c>
      <c r="D2809">
        <v>1</v>
      </c>
      <c r="E2809" s="3">
        <f>_xlfn.XLOOKUP(tbl_OrderProduct[[#This Row],[ProductID]],tbl_Product[ProductID],tbl_Product[ListPrice])*tbl_OrderProduct[[#This Row],[Quantity]]</f>
        <v>37.950000000000003</v>
      </c>
      <c r="F2809">
        <f>_xlfn.XLOOKUP(tbl_OrderProduct[[#This Row],[OrderID]],tbl_Order[OrderID],tbl_Order[Order Year])</f>
        <v>2022</v>
      </c>
      <c r="G2809" t="str">
        <f>_xlfn.XLOOKUP(tbl_OrderProduct[[#This Row],[OrderID]],tbl_Order[OrderID],tbl_Order[Order Month Name])</f>
        <v>Oct</v>
      </c>
      <c r="H2809" t="str">
        <f>_xlfn.XLOOKUP(tbl_OrderProduct[[#This Row],[ProductID]],tbl_Product[ProductID],tbl_Product[ProductName])</f>
        <v>Sheetstorm</v>
      </c>
      <c r="I2809" t="str">
        <f>_xlfn.XLOOKUP(tbl_OrderProduct[[#This Row],[OrderID]],tbl_Order[OrderID],tbl_Order[CustomerID])</f>
        <v>CUST0929</v>
      </c>
    </row>
    <row r="2810" spans="1:9" x14ac:dyDescent="0.4">
      <c r="A2810" t="s">
        <v>1319</v>
      </c>
      <c r="B2810" t="s">
        <v>4</v>
      </c>
      <c r="C2810" t="str">
        <f>_xlfn.XLOOKUP(tbl_OrderProduct[[#This Row],[ProductID]],tbl_Product[ProductID],tbl_Product[Category])</f>
        <v>Strategy</v>
      </c>
      <c r="D2810">
        <v>1</v>
      </c>
      <c r="E2810" s="3">
        <f>_xlfn.XLOOKUP(tbl_OrderProduct[[#This Row],[ProductID]],tbl_Product[ProductID],tbl_Product[ListPrice])*tbl_OrderProduct[[#This Row],[Quantity]]</f>
        <v>34.99</v>
      </c>
      <c r="F2810">
        <f>_xlfn.XLOOKUP(tbl_OrderProduct[[#This Row],[OrderID]],tbl_Order[OrderID],tbl_Order[Order Year])</f>
        <v>2022</v>
      </c>
      <c r="G2810" t="str">
        <f>_xlfn.XLOOKUP(tbl_OrderProduct[[#This Row],[OrderID]],tbl_Order[OrderID],tbl_Order[Order Month Name])</f>
        <v>Oct</v>
      </c>
      <c r="H2810" t="str">
        <f>_xlfn.XLOOKUP(tbl_OrderProduct[[#This Row],[ProductID]],tbl_Product[ProductID],tbl_Product[ProductName])</f>
        <v>Root Cause Analysis</v>
      </c>
      <c r="I2810" t="str">
        <f>_xlfn.XLOOKUP(tbl_OrderProduct[[#This Row],[OrderID]],tbl_Order[OrderID],tbl_Order[CustomerID])</f>
        <v>CUST0929</v>
      </c>
    </row>
    <row r="2811" spans="1:9" x14ac:dyDescent="0.4">
      <c r="A2811" t="s">
        <v>1319</v>
      </c>
      <c r="B2811" t="s">
        <v>145</v>
      </c>
      <c r="C2811" t="str">
        <f>_xlfn.XLOOKUP(tbl_OrderProduct[[#This Row],[ProductID]],tbl_Product[ProductID],tbl_Product[Category])</f>
        <v>Adventure</v>
      </c>
      <c r="D2811">
        <v>1</v>
      </c>
      <c r="E2811" s="3">
        <f>_xlfn.XLOOKUP(tbl_OrderProduct[[#This Row],[ProductID]],tbl_Product[ProductID],tbl_Product[ListPrice])*tbl_OrderProduct[[#This Row],[Quantity]]</f>
        <v>40.5</v>
      </c>
      <c r="F2811">
        <f>_xlfn.XLOOKUP(tbl_OrderProduct[[#This Row],[OrderID]],tbl_Order[OrderID],tbl_Order[Order Year])</f>
        <v>2022</v>
      </c>
      <c r="G2811" t="str">
        <f>_xlfn.XLOOKUP(tbl_OrderProduct[[#This Row],[OrderID]],tbl_Order[OrderID],tbl_Order[Order Month Name])</f>
        <v>Oct</v>
      </c>
      <c r="H2811" t="str">
        <f>_xlfn.XLOOKUP(tbl_OrderProduct[[#This Row],[ProductID]],tbl_Product[ProductID],tbl_Product[ProductName])</f>
        <v>Audit Call of Cthulhu</v>
      </c>
      <c r="I2811" t="str">
        <f>_xlfn.XLOOKUP(tbl_OrderProduct[[#This Row],[OrderID]],tbl_Order[OrderID],tbl_Order[CustomerID])</f>
        <v>CUST0929</v>
      </c>
    </row>
    <row r="2812" spans="1:9" x14ac:dyDescent="0.4">
      <c r="A2812" t="s">
        <v>1320</v>
      </c>
      <c r="B2812" t="s">
        <v>142</v>
      </c>
      <c r="C2812" t="str">
        <f>_xlfn.XLOOKUP(tbl_OrderProduct[[#This Row],[ProductID]],tbl_Product[ProductID],tbl_Product[Category])</f>
        <v>Classic</v>
      </c>
      <c r="D2812">
        <v>1</v>
      </c>
      <c r="E2812" s="3">
        <f>_xlfn.XLOOKUP(tbl_OrderProduct[[#This Row],[ProductID]],tbl_Product[ProductID],tbl_Product[ListPrice])*tbl_OrderProduct[[#This Row],[Quantity]]</f>
        <v>49.49</v>
      </c>
      <c r="F2812">
        <f>_xlfn.XLOOKUP(tbl_OrderProduct[[#This Row],[OrderID]],tbl_Order[OrderID],tbl_Order[Order Year])</f>
        <v>2022</v>
      </c>
      <c r="G2812" t="str">
        <f>_xlfn.XLOOKUP(tbl_OrderProduct[[#This Row],[OrderID]],tbl_Order[OrderID],tbl_Order[Order Month Name])</f>
        <v>Oct</v>
      </c>
      <c r="H2812" t="str">
        <f>_xlfn.XLOOKUP(tbl_OrderProduct[[#This Row],[ProductID]],tbl_Product[ProductID],tbl_Product[ProductName])</f>
        <v>Don't Wake the Stakeholders</v>
      </c>
      <c r="I2812" t="str">
        <f>_xlfn.XLOOKUP(tbl_OrderProduct[[#This Row],[OrderID]],tbl_Order[OrderID],tbl_Order[CustomerID])</f>
        <v>CUST0980</v>
      </c>
    </row>
    <row r="2813" spans="1:9" x14ac:dyDescent="0.4">
      <c r="A2813" t="s">
        <v>1321</v>
      </c>
      <c r="B2813" t="s">
        <v>154</v>
      </c>
      <c r="C2813" t="str">
        <f>_xlfn.XLOOKUP(tbl_OrderProduct[[#This Row],[ProductID]],tbl_Product[ProductID],tbl_Product[Category])</f>
        <v>Strategy</v>
      </c>
      <c r="D2813">
        <v>1</v>
      </c>
      <c r="E2813" s="3">
        <f>_xlfn.XLOOKUP(tbl_OrderProduct[[#This Row],[ProductID]],tbl_Product[ProductID],tbl_Product[ListPrice])*tbl_OrderProduct[[#This Row],[Quantity]]</f>
        <v>31</v>
      </c>
      <c r="F2813">
        <f>_xlfn.XLOOKUP(tbl_OrderProduct[[#This Row],[OrderID]],tbl_Order[OrderID],tbl_Order[Order Year])</f>
        <v>2022</v>
      </c>
      <c r="G2813" t="str">
        <f>_xlfn.XLOOKUP(tbl_OrderProduct[[#This Row],[OrderID]],tbl_Order[OrderID],tbl_Order[Order Month Name])</f>
        <v>Oct</v>
      </c>
      <c r="H2813" t="str">
        <f>_xlfn.XLOOKUP(tbl_OrderProduct[[#This Row],[ProductID]],tbl_Product[ProductID],tbl_Product[ProductName])</f>
        <v>Roll for Regression</v>
      </c>
      <c r="I2813" t="str">
        <f>_xlfn.XLOOKUP(tbl_OrderProduct[[#This Row],[OrderID]],tbl_Order[OrderID],tbl_Order[CustomerID])</f>
        <v>CUST1134</v>
      </c>
    </row>
    <row r="2814" spans="1:9" x14ac:dyDescent="0.4">
      <c r="A2814" t="s">
        <v>1321</v>
      </c>
      <c r="B2814" t="s">
        <v>10</v>
      </c>
      <c r="C2814" t="str">
        <f>_xlfn.XLOOKUP(tbl_OrderProduct[[#This Row],[ProductID]],tbl_Product[ProductID],tbl_Product[Category])</f>
        <v>Party</v>
      </c>
      <c r="D2814">
        <v>1</v>
      </c>
      <c r="E2814" s="3">
        <f>_xlfn.XLOOKUP(tbl_OrderProduct[[#This Row],[ProductID]],tbl_Product[ProductID],tbl_Product[ListPrice])*tbl_OrderProduct[[#This Row],[Quantity]]</f>
        <v>49</v>
      </c>
      <c r="F2814">
        <f>_xlfn.XLOOKUP(tbl_OrderProduct[[#This Row],[OrderID]],tbl_Order[OrderID],tbl_Order[Order Year])</f>
        <v>2022</v>
      </c>
      <c r="G2814" t="str">
        <f>_xlfn.XLOOKUP(tbl_OrderProduct[[#This Row],[OrderID]],tbl_Order[OrderID],tbl_Order[Order Month Name])</f>
        <v>Oct</v>
      </c>
      <c r="H2814" t="str">
        <f>_xlfn.XLOOKUP(tbl_OrderProduct[[#This Row],[ProductID]],tbl_Product[ProductID],tbl_Product[ProductName])</f>
        <v>Pivot or Perish</v>
      </c>
      <c r="I2814" t="str">
        <f>_xlfn.XLOOKUP(tbl_OrderProduct[[#This Row],[OrderID]],tbl_Order[OrderID],tbl_Order[CustomerID])</f>
        <v>CUST1134</v>
      </c>
    </row>
    <row r="2815" spans="1:9" x14ac:dyDescent="0.4">
      <c r="A2815" t="s">
        <v>1322</v>
      </c>
      <c r="B2815" t="s">
        <v>158</v>
      </c>
      <c r="C2815" t="str">
        <f>_xlfn.XLOOKUP(tbl_OrderProduct[[#This Row],[ProductID]],tbl_Product[ProductID],tbl_Product[Category])</f>
        <v>Classic</v>
      </c>
      <c r="D2815">
        <v>2</v>
      </c>
      <c r="E2815" s="3">
        <f>_xlfn.XLOOKUP(tbl_OrderProduct[[#This Row],[ProductID]],tbl_Product[ProductID],tbl_Product[ListPrice])*tbl_OrderProduct[[#This Row],[Quantity]]</f>
        <v>90</v>
      </c>
      <c r="F2815">
        <f>_xlfn.XLOOKUP(tbl_OrderProduct[[#This Row],[OrderID]],tbl_Order[OrderID],tbl_Order[Order Year])</f>
        <v>2022</v>
      </c>
      <c r="G2815" t="str">
        <f>_xlfn.XLOOKUP(tbl_OrderProduct[[#This Row],[OrderID]],tbl_Order[OrderID],tbl_Order[Order Month Name])</f>
        <v>Oct</v>
      </c>
      <c r="H2815" t="str">
        <f>_xlfn.XLOOKUP(tbl_OrderProduct[[#This Row],[ProductID]],tbl_Product[ProductID],tbl_Product[ProductName])</f>
        <v>Carcassone: Financial Quarters</v>
      </c>
      <c r="I2815" t="str">
        <f>_xlfn.XLOOKUP(tbl_OrderProduct[[#This Row],[OrderID]],tbl_Order[OrderID],tbl_Order[CustomerID])</f>
        <v>CUST0743</v>
      </c>
    </row>
    <row r="2816" spans="1:9" x14ac:dyDescent="0.4">
      <c r="A2816" t="s">
        <v>1323</v>
      </c>
      <c r="B2816" t="s">
        <v>153</v>
      </c>
      <c r="C2816" t="str">
        <f>_xlfn.XLOOKUP(tbl_OrderProduct[[#This Row],[ProductID]],tbl_Product[ProductID],tbl_Product[Category])</f>
        <v>Strategy</v>
      </c>
      <c r="D2816">
        <v>2</v>
      </c>
      <c r="E2816" s="3">
        <f>_xlfn.XLOOKUP(tbl_OrderProduct[[#This Row],[ProductID]],tbl_Product[ProductID],tbl_Product[ListPrice])*tbl_OrderProduct[[#This Row],[Quantity]]</f>
        <v>75.900000000000006</v>
      </c>
      <c r="F2816">
        <f>_xlfn.XLOOKUP(tbl_OrderProduct[[#This Row],[OrderID]],tbl_Order[OrderID],tbl_Order[Order Year])</f>
        <v>2022</v>
      </c>
      <c r="G2816" t="str">
        <f>_xlfn.XLOOKUP(tbl_OrderProduct[[#This Row],[OrderID]],tbl_Order[OrderID],tbl_Order[Order Month Name])</f>
        <v>Oct</v>
      </c>
      <c r="H2816" t="str">
        <f>_xlfn.XLOOKUP(tbl_OrderProduct[[#This Row],[ProductID]],tbl_Product[ProductID],tbl_Product[ProductName])</f>
        <v>Sheetstorm</v>
      </c>
      <c r="I2816" t="str">
        <f>_xlfn.XLOOKUP(tbl_OrderProduct[[#This Row],[OrderID]],tbl_Order[OrderID],tbl_Order[CustomerID])</f>
        <v>CUST0619</v>
      </c>
    </row>
    <row r="2817" spans="1:9" x14ac:dyDescent="0.4">
      <c r="A2817" t="s">
        <v>1323</v>
      </c>
      <c r="B2817" t="s">
        <v>162</v>
      </c>
      <c r="C2817" t="str">
        <f>_xlfn.XLOOKUP(tbl_OrderProduct[[#This Row],[ProductID]],tbl_Product[ProductID],tbl_Product[Category])</f>
        <v>Strategy</v>
      </c>
      <c r="D2817">
        <v>1</v>
      </c>
      <c r="E2817" s="3">
        <f>_xlfn.XLOOKUP(tbl_OrderProduct[[#This Row],[ProductID]],tbl_Product[ProductID],tbl_Product[ListPrice])*tbl_OrderProduct[[#This Row],[Quantity]]</f>
        <v>17.5</v>
      </c>
      <c r="F2817">
        <f>_xlfn.XLOOKUP(tbl_OrderProduct[[#This Row],[OrderID]],tbl_Order[OrderID],tbl_Order[Order Year])</f>
        <v>2022</v>
      </c>
      <c r="G2817" t="str">
        <f>_xlfn.XLOOKUP(tbl_OrderProduct[[#This Row],[OrderID]],tbl_Order[OrderID],tbl_Order[Order Month Name])</f>
        <v>Oct</v>
      </c>
      <c r="H2817" t="str">
        <f>_xlfn.XLOOKUP(tbl_OrderProduct[[#This Row],[ProductID]],tbl_Product[ProductID],tbl_Product[ProductName])</f>
        <v>Spreadsheet Legacy</v>
      </c>
      <c r="I2817" t="str">
        <f>_xlfn.XLOOKUP(tbl_OrderProduct[[#This Row],[OrderID]],tbl_Order[OrderID],tbl_Order[CustomerID])</f>
        <v>CUST0619</v>
      </c>
    </row>
    <row r="2818" spans="1:9" x14ac:dyDescent="0.4">
      <c r="A2818" t="s">
        <v>1323</v>
      </c>
      <c r="B2818" t="s">
        <v>10</v>
      </c>
      <c r="C2818" t="str">
        <f>_xlfn.XLOOKUP(tbl_OrderProduct[[#This Row],[ProductID]],tbl_Product[ProductID],tbl_Product[Category])</f>
        <v>Party</v>
      </c>
      <c r="D2818">
        <v>1</v>
      </c>
      <c r="E2818" s="3">
        <f>_xlfn.XLOOKUP(tbl_OrderProduct[[#This Row],[ProductID]],tbl_Product[ProductID],tbl_Product[ListPrice])*tbl_OrderProduct[[#This Row],[Quantity]]</f>
        <v>49</v>
      </c>
      <c r="F2818">
        <f>_xlfn.XLOOKUP(tbl_OrderProduct[[#This Row],[OrderID]],tbl_Order[OrderID],tbl_Order[Order Year])</f>
        <v>2022</v>
      </c>
      <c r="G2818" t="str">
        <f>_xlfn.XLOOKUP(tbl_OrderProduct[[#This Row],[OrderID]],tbl_Order[OrderID],tbl_Order[Order Month Name])</f>
        <v>Oct</v>
      </c>
      <c r="H2818" t="str">
        <f>_xlfn.XLOOKUP(tbl_OrderProduct[[#This Row],[ProductID]],tbl_Product[ProductID],tbl_Product[ProductName])</f>
        <v>Pivot or Perish</v>
      </c>
      <c r="I2818" t="str">
        <f>_xlfn.XLOOKUP(tbl_OrderProduct[[#This Row],[OrderID]],tbl_Order[OrderID],tbl_Order[CustomerID])</f>
        <v>CUST0619</v>
      </c>
    </row>
    <row r="2819" spans="1:9" x14ac:dyDescent="0.4">
      <c r="A2819" t="s">
        <v>1323</v>
      </c>
      <c r="B2819" t="s">
        <v>157</v>
      </c>
      <c r="C2819" t="str">
        <f>_xlfn.XLOOKUP(tbl_OrderProduct[[#This Row],[ProductID]],tbl_Product[ProductID],tbl_Product[Category])</f>
        <v>Strategy</v>
      </c>
      <c r="D2819">
        <v>2</v>
      </c>
      <c r="E2819" s="3">
        <f>_xlfn.XLOOKUP(tbl_OrderProduct[[#This Row],[ProductID]],tbl_Product[ProductID],tbl_Product[ListPrice])*tbl_OrderProduct[[#This Row],[Quantity]]</f>
        <v>94</v>
      </c>
      <c r="F2819">
        <f>_xlfn.XLOOKUP(tbl_OrderProduct[[#This Row],[OrderID]],tbl_Order[OrderID],tbl_Order[Order Year])</f>
        <v>2022</v>
      </c>
      <c r="G2819" t="str">
        <f>_xlfn.XLOOKUP(tbl_OrderProduct[[#This Row],[OrderID]],tbl_Order[OrderID],tbl_Order[Order Month Name])</f>
        <v>Oct</v>
      </c>
      <c r="H2819" t="str">
        <f>_xlfn.XLOOKUP(tbl_OrderProduct[[#This Row],[ProductID]],tbl_Product[ProductID],tbl_Product[ProductName])</f>
        <v>A Dasboard Contrived</v>
      </c>
      <c r="I2819" t="str">
        <f>_xlfn.XLOOKUP(tbl_OrderProduct[[#This Row],[OrderID]],tbl_Order[OrderID],tbl_Order[CustomerID])</f>
        <v>CUST0619</v>
      </c>
    </row>
    <row r="2820" spans="1:9" x14ac:dyDescent="0.4">
      <c r="A2820" t="s">
        <v>1323</v>
      </c>
      <c r="B2820" t="s">
        <v>144</v>
      </c>
      <c r="C2820" t="str">
        <f>_xlfn.XLOOKUP(tbl_OrderProduct[[#This Row],[ProductID]],tbl_Product[ProductID],tbl_Product[Category])</f>
        <v>Strategy</v>
      </c>
      <c r="D2820">
        <v>1</v>
      </c>
      <c r="E2820" s="3">
        <f>_xlfn.XLOOKUP(tbl_OrderProduct[[#This Row],[ProductID]],tbl_Product[ProductID],tbl_Product[ListPrice])*tbl_OrderProduct[[#This Row],[Quantity]]</f>
        <v>64.95</v>
      </c>
      <c r="F2820">
        <f>_xlfn.XLOOKUP(tbl_OrderProduct[[#This Row],[OrderID]],tbl_Order[OrderID],tbl_Order[Order Year])</f>
        <v>2022</v>
      </c>
      <c r="G2820" t="str">
        <f>_xlfn.XLOOKUP(tbl_OrderProduct[[#This Row],[OrderID]],tbl_Order[OrderID],tbl_Order[Order Month Name])</f>
        <v>Oct</v>
      </c>
      <c r="H2820" t="str">
        <f>_xlfn.XLOOKUP(tbl_OrderProduct[[#This Row],[ProductID]],tbl_Product[ProductID],tbl_Product[ProductName])</f>
        <v>Between Two Spreadsheets</v>
      </c>
      <c r="I2820" t="str">
        <f>_xlfn.XLOOKUP(tbl_OrderProduct[[#This Row],[OrderID]],tbl_Order[OrderID],tbl_Order[CustomerID])</f>
        <v>CUST0619</v>
      </c>
    </row>
    <row r="2821" spans="1:9" x14ac:dyDescent="0.4">
      <c r="A2821" t="s">
        <v>1324</v>
      </c>
      <c r="B2821" t="s">
        <v>3</v>
      </c>
      <c r="C2821" t="str">
        <f>_xlfn.XLOOKUP(tbl_OrderProduct[[#This Row],[ProductID]],tbl_Product[ProductID],tbl_Product[Category])</f>
        <v>Co-op</v>
      </c>
      <c r="D2821">
        <v>1</v>
      </c>
      <c r="E2821" s="3">
        <f>_xlfn.XLOOKUP(tbl_OrderProduct[[#This Row],[ProductID]],tbl_Product[ProductID],tbl_Product[ListPrice])*tbl_OrderProduct[[#This Row],[Quantity]]</f>
        <v>34.950000000000003</v>
      </c>
      <c r="F2821">
        <f>_xlfn.XLOOKUP(tbl_OrderProduct[[#This Row],[OrderID]],tbl_Order[OrderID],tbl_Order[Order Year])</f>
        <v>2022</v>
      </c>
      <c r="G2821" t="str">
        <f>_xlfn.XLOOKUP(tbl_OrderProduct[[#This Row],[OrderID]],tbl_Order[OrderID],tbl_Order[Order Month Name])</f>
        <v>Oct</v>
      </c>
      <c r="H2821" t="str">
        <f>_xlfn.XLOOKUP(tbl_OrderProduct[[#This Row],[ProductID]],tbl_Product[ProductID],tbl_Product[ProductName])</f>
        <v>Pivot Panic!</v>
      </c>
      <c r="I2821" t="str">
        <f>_xlfn.XLOOKUP(tbl_OrderProduct[[#This Row],[OrderID]],tbl_Order[OrderID],tbl_Order[CustomerID])</f>
        <v>CUST0144</v>
      </c>
    </row>
    <row r="2822" spans="1:9" x14ac:dyDescent="0.4">
      <c r="A2822" t="s">
        <v>1325</v>
      </c>
      <c r="B2822" t="s">
        <v>150</v>
      </c>
      <c r="C2822" t="str">
        <f>_xlfn.XLOOKUP(tbl_OrderProduct[[#This Row],[ProductID]],tbl_Product[ProductID],tbl_Product[Category])</f>
        <v>Party</v>
      </c>
      <c r="D2822">
        <v>2</v>
      </c>
      <c r="E2822" s="3">
        <f>_xlfn.XLOOKUP(tbl_OrderProduct[[#This Row],[ProductID]],tbl_Product[ProductID],tbl_Product[ListPrice])*tbl_OrderProduct[[#This Row],[Quantity]]</f>
        <v>70</v>
      </c>
      <c r="F2822">
        <f>_xlfn.XLOOKUP(tbl_OrderProduct[[#This Row],[OrderID]],tbl_Order[OrderID],tbl_Order[Order Year])</f>
        <v>2022</v>
      </c>
      <c r="G2822" t="str">
        <f>_xlfn.XLOOKUP(tbl_OrderProduct[[#This Row],[OrderID]],tbl_Order[OrderID],tbl_Order[Order Month Name])</f>
        <v>Oct</v>
      </c>
      <c r="H2822" t="str">
        <f>_xlfn.XLOOKUP(tbl_OrderProduct[[#This Row],[ProductID]],tbl_Product[ProductID],tbl_Product[ProductName])</f>
        <v>Data: The Resistance</v>
      </c>
      <c r="I2822" t="str">
        <f>_xlfn.XLOOKUP(tbl_OrderProduct[[#This Row],[OrderID]],tbl_Order[OrderID],tbl_Order[CustomerID])</f>
        <v>CUST0304</v>
      </c>
    </row>
    <row r="2823" spans="1:9" x14ac:dyDescent="0.4">
      <c r="A2823" t="s">
        <v>1325</v>
      </c>
      <c r="B2823" t="s">
        <v>142</v>
      </c>
      <c r="C2823" t="str">
        <f>_xlfn.XLOOKUP(tbl_OrderProduct[[#This Row],[ProductID]],tbl_Product[ProductID],tbl_Product[Category])</f>
        <v>Classic</v>
      </c>
      <c r="D2823">
        <v>2</v>
      </c>
      <c r="E2823" s="3">
        <f>_xlfn.XLOOKUP(tbl_OrderProduct[[#This Row],[ProductID]],tbl_Product[ProductID],tbl_Product[ListPrice])*tbl_OrderProduct[[#This Row],[Quantity]]</f>
        <v>98.98</v>
      </c>
      <c r="F2823">
        <f>_xlfn.XLOOKUP(tbl_OrderProduct[[#This Row],[OrderID]],tbl_Order[OrderID],tbl_Order[Order Year])</f>
        <v>2022</v>
      </c>
      <c r="G2823" t="str">
        <f>_xlfn.XLOOKUP(tbl_OrderProduct[[#This Row],[OrderID]],tbl_Order[OrderID],tbl_Order[Order Month Name])</f>
        <v>Oct</v>
      </c>
      <c r="H2823" t="str">
        <f>_xlfn.XLOOKUP(tbl_OrderProduct[[#This Row],[ProductID]],tbl_Product[ProductID],tbl_Product[ProductName])</f>
        <v>Don't Wake the Stakeholders</v>
      </c>
      <c r="I2823" t="str">
        <f>_xlfn.XLOOKUP(tbl_OrderProduct[[#This Row],[OrderID]],tbl_Order[OrderID],tbl_Order[CustomerID])</f>
        <v>CUST0304</v>
      </c>
    </row>
    <row r="2824" spans="1:9" x14ac:dyDescent="0.4">
      <c r="A2824" t="s">
        <v>1325</v>
      </c>
      <c r="B2824" t="s">
        <v>11</v>
      </c>
      <c r="C2824" t="str">
        <f>_xlfn.XLOOKUP(tbl_OrderProduct[[#This Row],[ProductID]],tbl_Product[ProductID],tbl_Product[Category])</f>
        <v>Adventure</v>
      </c>
      <c r="D2824">
        <v>1</v>
      </c>
      <c r="E2824" s="3">
        <f>_xlfn.XLOOKUP(tbl_OrderProduct[[#This Row],[ProductID]],tbl_Product[ProductID],tbl_Product[ListPrice])*tbl_OrderProduct[[#This Row],[Quantity]]</f>
        <v>19.95</v>
      </c>
      <c r="F2824">
        <f>_xlfn.XLOOKUP(tbl_OrderProduct[[#This Row],[OrderID]],tbl_Order[OrderID],tbl_Order[Order Year])</f>
        <v>2022</v>
      </c>
      <c r="G2824" t="str">
        <f>_xlfn.XLOOKUP(tbl_OrderProduct[[#This Row],[OrderID]],tbl_Order[OrderID],tbl_Order[Order Month Name])</f>
        <v>Oct</v>
      </c>
      <c r="H2824" t="str">
        <f>_xlfn.XLOOKUP(tbl_OrderProduct[[#This Row],[ProductID]],tbl_Product[ProductID],tbl_Product[ProductName])</f>
        <v>Dungeons &amp; Datasets</v>
      </c>
      <c r="I2824" t="str">
        <f>_xlfn.XLOOKUP(tbl_OrderProduct[[#This Row],[OrderID]],tbl_Order[OrderID],tbl_Order[CustomerID])</f>
        <v>CUST0304</v>
      </c>
    </row>
    <row r="2825" spans="1:9" x14ac:dyDescent="0.4">
      <c r="A2825" t="s">
        <v>1325</v>
      </c>
      <c r="B2825" t="s">
        <v>144</v>
      </c>
      <c r="C2825" t="str">
        <f>_xlfn.XLOOKUP(tbl_OrderProduct[[#This Row],[ProductID]],tbl_Product[ProductID],tbl_Product[Category])</f>
        <v>Strategy</v>
      </c>
      <c r="D2825">
        <v>2</v>
      </c>
      <c r="E2825" s="3">
        <f>_xlfn.XLOOKUP(tbl_OrderProduct[[#This Row],[ProductID]],tbl_Product[ProductID],tbl_Product[ListPrice])*tbl_OrderProduct[[#This Row],[Quantity]]</f>
        <v>129.9</v>
      </c>
      <c r="F2825">
        <f>_xlfn.XLOOKUP(tbl_OrderProduct[[#This Row],[OrderID]],tbl_Order[OrderID],tbl_Order[Order Year])</f>
        <v>2022</v>
      </c>
      <c r="G2825" t="str">
        <f>_xlfn.XLOOKUP(tbl_OrderProduct[[#This Row],[OrderID]],tbl_Order[OrderID],tbl_Order[Order Month Name])</f>
        <v>Oct</v>
      </c>
      <c r="H2825" t="str">
        <f>_xlfn.XLOOKUP(tbl_OrderProduct[[#This Row],[ProductID]],tbl_Product[ProductID],tbl_Product[ProductName])</f>
        <v>Between Two Spreadsheets</v>
      </c>
      <c r="I2825" t="str">
        <f>_xlfn.XLOOKUP(tbl_OrderProduct[[#This Row],[OrderID]],tbl_Order[OrderID],tbl_Order[CustomerID])</f>
        <v>CUST0304</v>
      </c>
    </row>
    <row r="2826" spans="1:9" x14ac:dyDescent="0.4">
      <c r="A2826" t="s">
        <v>1326</v>
      </c>
      <c r="B2826" t="s">
        <v>6</v>
      </c>
      <c r="C2826" t="str">
        <f>_xlfn.XLOOKUP(tbl_OrderProduct[[#This Row],[ProductID]],tbl_Product[ProductID],tbl_Product[Category])</f>
        <v>Adventure</v>
      </c>
      <c r="D2826">
        <v>2</v>
      </c>
      <c r="E2826" s="3">
        <f>_xlfn.XLOOKUP(tbl_OrderProduct[[#This Row],[ProductID]],tbl_Product[ProductID],tbl_Product[ListPrice])*tbl_OrderProduct[[#This Row],[Quantity]]</f>
        <v>34</v>
      </c>
      <c r="F2826">
        <f>_xlfn.XLOOKUP(tbl_OrderProduct[[#This Row],[OrderID]],tbl_Order[OrderID],tbl_Order[Order Year])</f>
        <v>2022</v>
      </c>
      <c r="G2826" t="str">
        <f>_xlfn.XLOOKUP(tbl_OrderProduct[[#This Row],[OrderID]],tbl_Order[OrderID],tbl_Order[Order Month Name])</f>
        <v>Oct</v>
      </c>
      <c r="H2826" t="str">
        <f>_xlfn.XLOOKUP(tbl_OrderProduct[[#This Row],[ProductID]],tbl_Product[ProductID],tbl_Product[ProductName])</f>
        <v>Pivot &amp; Paper</v>
      </c>
      <c r="I2826" t="str">
        <f>_xlfn.XLOOKUP(tbl_OrderProduct[[#This Row],[OrderID]],tbl_Order[OrderID],tbl_Order[CustomerID])</f>
        <v>CUST1190</v>
      </c>
    </row>
    <row r="2827" spans="1:9" x14ac:dyDescent="0.4">
      <c r="A2827" t="s">
        <v>1327</v>
      </c>
      <c r="B2827" t="s">
        <v>134</v>
      </c>
      <c r="C2827" t="str">
        <f>_xlfn.XLOOKUP(tbl_OrderProduct[[#This Row],[ProductID]],tbl_Product[ProductID],tbl_Product[Category])</f>
        <v>Co-op</v>
      </c>
      <c r="D2827">
        <v>1</v>
      </c>
      <c r="E2827" s="3">
        <f>_xlfn.XLOOKUP(tbl_OrderProduct[[#This Row],[ProductID]],tbl_Product[ProductID],tbl_Product[ListPrice])*tbl_OrderProduct[[#This Row],[Quantity]]</f>
        <v>33.5</v>
      </c>
      <c r="F2827">
        <f>_xlfn.XLOOKUP(tbl_OrderProduct[[#This Row],[OrderID]],tbl_Order[OrderID],tbl_Order[Order Year])</f>
        <v>2022</v>
      </c>
      <c r="G2827" t="str">
        <f>_xlfn.XLOOKUP(tbl_OrderProduct[[#This Row],[OrderID]],tbl_Order[OrderID],tbl_Order[Order Month Name])</f>
        <v>Oct</v>
      </c>
      <c r="H2827" t="str">
        <f>_xlfn.XLOOKUP(tbl_OrderProduct[[#This Row],[ProductID]],tbl_Product[ProductID],tbl_Product[ProductName])</f>
        <v>The Spill: Data Breach</v>
      </c>
      <c r="I2827" t="str">
        <f>_xlfn.XLOOKUP(tbl_OrderProduct[[#This Row],[OrderID]],tbl_Order[OrderID],tbl_Order[CustomerID])</f>
        <v>CUST0277</v>
      </c>
    </row>
    <row r="2828" spans="1:9" x14ac:dyDescent="0.4">
      <c r="A2828" t="s">
        <v>1327</v>
      </c>
      <c r="B2828" t="s">
        <v>162</v>
      </c>
      <c r="C2828" t="str">
        <f>_xlfn.XLOOKUP(tbl_OrderProduct[[#This Row],[ProductID]],tbl_Product[ProductID],tbl_Product[Category])</f>
        <v>Strategy</v>
      </c>
      <c r="D2828">
        <v>3</v>
      </c>
      <c r="E2828" s="3">
        <f>_xlfn.XLOOKUP(tbl_OrderProduct[[#This Row],[ProductID]],tbl_Product[ProductID],tbl_Product[ListPrice])*tbl_OrderProduct[[#This Row],[Quantity]]</f>
        <v>52.5</v>
      </c>
      <c r="F2828">
        <f>_xlfn.XLOOKUP(tbl_OrderProduct[[#This Row],[OrderID]],tbl_Order[OrderID],tbl_Order[Order Year])</f>
        <v>2022</v>
      </c>
      <c r="G2828" t="str">
        <f>_xlfn.XLOOKUP(tbl_OrderProduct[[#This Row],[OrderID]],tbl_Order[OrderID],tbl_Order[Order Month Name])</f>
        <v>Oct</v>
      </c>
      <c r="H2828" t="str">
        <f>_xlfn.XLOOKUP(tbl_OrderProduct[[#This Row],[ProductID]],tbl_Product[ProductID],tbl_Product[ProductName])</f>
        <v>Spreadsheet Legacy</v>
      </c>
      <c r="I2828" t="str">
        <f>_xlfn.XLOOKUP(tbl_OrderProduct[[#This Row],[OrderID]],tbl_Order[OrderID],tbl_Order[CustomerID])</f>
        <v>CUST0277</v>
      </c>
    </row>
    <row r="2829" spans="1:9" x14ac:dyDescent="0.4">
      <c r="A2829" t="s">
        <v>1327</v>
      </c>
      <c r="B2829" t="s">
        <v>6</v>
      </c>
      <c r="C2829" t="str">
        <f>_xlfn.XLOOKUP(tbl_OrderProduct[[#This Row],[ProductID]],tbl_Product[ProductID],tbl_Product[Category])</f>
        <v>Adventure</v>
      </c>
      <c r="D2829">
        <v>1</v>
      </c>
      <c r="E2829" s="3">
        <f>_xlfn.XLOOKUP(tbl_OrderProduct[[#This Row],[ProductID]],tbl_Product[ProductID],tbl_Product[ListPrice])*tbl_OrderProduct[[#This Row],[Quantity]]</f>
        <v>17</v>
      </c>
      <c r="F2829">
        <f>_xlfn.XLOOKUP(tbl_OrderProduct[[#This Row],[OrderID]],tbl_Order[OrderID],tbl_Order[Order Year])</f>
        <v>2022</v>
      </c>
      <c r="G2829" t="str">
        <f>_xlfn.XLOOKUP(tbl_OrderProduct[[#This Row],[OrderID]],tbl_Order[OrderID],tbl_Order[Order Month Name])</f>
        <v>Oct</v>
      </c>
      <c r="H2829" t="str">
        <f>_xlfn.XLOOKUP(tbl_OrderProduct[[#This Row],[ProductID]],tbl_Product[ProductID],tbl_Product[ProductName])</f>
        <v>Pivot &amp; Paper</v>
      </c>
      <c r="I2829" t="str">
        <f>_xlfn.XLOOKUP(tbl_OrderProduct[[#This Row],[OrderID]],tbl_Order[OrderID],tbl_Order[CustomerID])</f>
        <v>CUST0277</v>
      </c>
    </row>
    <row r="2830" spans="1:9" x14ac:dyDescent="0.4">
      <c r="A2830" t="s">
        <v>1328</v>
      </c>
      <c r="B2830" t="s">
        <v>11</v>
      </c>
      <c r="C2830" t="str">
        <f>_xlfn.XLOOKUP(tbl_OrderProduct[[#This Row],[ProductID]],tbl_Product[ProductID],tbl_Product[Category])</f>
        <v>Adventure</v>
      </c>
      <c r="D2830">
        <v>1</v>
      </c>
      <c r="E2830" s="3">
        <f>_xlfn.XLOOKUP(tbl_OrderProduct[[#This Row],[ProductID]],tbl_Product[ProductID],tbl_Product[ListPrice])*tbl_OrderProduct[[#This Row],[Quantity]]</f>
        <v>19.95</v>
      </c>
      <c r="F2830">
        <f>_xlfn.XLOOKUP(tbl_OrderProduct[[#This Row],[OrderID]],tbl_Order[OrderID],tbl_Order[Order Year])</f>
        <v>2022</v>
      </c>
      <c r="G2830" t="str">
        <f>_xlfn.XLOOKUP(tbl_OrderProduct[[#This Row],[OrderID]],tbl_Order[OrderID],tbl_Order[Order Month Name])</f>
        <v>Oct</v>
      </c>
      <c r="H2830" t="str">
        <f>_xlfn.XLOOKUP(tbl_OrderProduct[[#This Row],[ProductID]],tbl_Product[ProductID],tbl_Product[ProductName])</f>
        <v>Dungeons &amp; Datasets</v>
      </c>
      <c r="I2830" t="str">
        <f>_xlfn.XLOOKUP(tbl_OrderProduct[[#This Row],[OrderID]],tbl_Order[OrderID],tbl_Order[CustomerID])</f>
        <v>CUST0178</v>
      </c>
    </row>
    <row r="2831" spans="1:9" x14ac:dyDescent="0.4">
      <c r="A2831" t="s">
        <v>1329</v>
      </c>
      <c r="B2831" t="s">
        <v>139</v>
      </c>
      <c r="C2831" t="str">
        <f>_xlfn.XLOOKUP(tbl_OrderProduct[[#This Row],[ProductID]],tbl_Product[ProductID],tbl_Product[Category])</f>
        <v>Strategy</v>
      </c>
      <c r="D2831">
        <v>2</v>
      </c>
      <c r="E2831" s="3">
        <f>_xlfn.XLOOKUP(tbl_OrderProduct[[#This Row],[ProductID]],tbl_Product[ProductID],tbl_Product[ListPrice])*tbl_OrderProduct[[#This Row],[Quantity]]</f>
        <v>109.98</v>
      </c>
      <c r="F2831">
        <f>_xlfn.XLOOKUP(tbl_OrderProduct[[#This Row],[OrderID]],tbl_Order[OrderID],tbl_Order[Order Year])</f>
        <v>2022</v>
      </c>
      <c r="G2831" t="str">
        <f>_xlfn.XLOOKUP(tbl_OrderProduct[[#This Row],[OrderID]],tbl_Order[OrderID],tbl_Order[Order Month Name])</f>
        <v>Oct</v>
      </c>
      <c r="H2831" t="str">
        <f>_xlfn.XLOOKUP(tbl_OrderProduct[[#This Row],[ProductID]],tbl_Product[ProductID],tbl_Product[ProductName])</f>
        <v>Azul: Pie Chart Edition</v>
      </c>
      <c r="I2831" t="str">
        <f>_xlfn.XLOOKUP(tbl_OrderProduct[[#This Row],[OrderID]],tbl_Order[OrderID],tbl_Order[CustomerID])</f>
        <v>CUST0986</v>
      </c>
    </row>
    <row r="2832" spans="1:9" x14ac:dyDescent="0.4">
      <c r="A2832" t="s">
        <v>1330</v>
      </c>
      <c r="B2832" t="s">
        <v>153</v>
      </c>
      <c r="C2832" t="str">
        <f>_xlfn.XLOOKUP(tbl_OrderProduct[[#This Row],[ProductID]],tbl_Product[ProductID],tbl_Product[Category])</f>
        <v>Strategy</v>
      </c>
      <c r="D2832">
        <v>1</v>
      </c>
      <c r="E2832" s="3">
        <f>_xlfn.XLOOKUP(tbl_OrderProduct[[#This Row],[ProductID]],tbl_Product[ProductID],tbl_Product[ListPrice])*tbl_OrderProduct[[#This Row],[Quantity]]</f>
        <v>37.950000000000003</v>
      </c>
      <c r="F2832">
        <f>_xlfn.XLOOKUP(tbl_OrderProduct[[#This Row],[OrderID]],tbl_Order[OrderID],tbl_Order[Order Year])</f>
        <v>2022</v>
      </c>
      <c r="G2832" t="str">
        <f>_xlfn.XLOOKUP(tbl_OrderProduct[[#This Row],[OrderID]],tbl_Order[OrderID],tbl_Order[Order Month Name])</f>
        <v>Oct</v>
      </c>
      <c r="H2832" t="str">
        <f>_xlfn.XLOOKUP(tbl_OrderProduct[[#This Row],[ProductID]],tbl_Product[ProductID],tbl_Product[ProductName])</f>
        <v>Sheetstorm</v>
      </c>
      <c r="I2832" t="str">
        <f>_xlfn.XLOOKUP(tbl_OrderProduct[[#This Row],[OrderID]],tbl_Order[OrderID],tbl_Order[CustomerID])</f>
        <v>CUST0094</v>
      </c>
    </row>
    <row r="2833" spans="1:9" x14ac:dyDescent="0.4">
      <c r="A2833" t="s">
        <v>1331</v>
      </c>
      <c r="B2833" t="s">
        <v>11</v>
      </c>
      <c r="C2833" t="str">
        <f>_xlfn.XLOOKUP(tbl_OrderProduct[[#This Row],[ProductID]],tbl_Product[ProductID],tbl_Product[Category])</f>
        <v>Adventure</v>
      </c>
      <c r="D2833">
        <v>2</v>
      </c>
      <c r="E2833" s="3">
        <f>_xlfn.XLOOKUP(tbl_OrderProduct[[#This Row],[ProductID]],tbl_Product[ProductID],tbl_Product[ListPrice])*tbl_OrderProduct[[#This Row],[Quantity]]</f>
        <v>39.9</v>
      </c>
      <c r="F2833">
        <f>_xlfn.XLOOKUP(tbl_OrderProduct[[#This Row],[OrderID]],tbl_Order[OrderID],tbl_Order[Order Year])</f>
        <v>2022</v>
      </c>
      <c r="G2833" t="str">
        <f>_xlfn.XLOOKUP(tbl_OrderProduct[[#This Row],[OrderID]],tbl_Order[OrderID],tbl_Order[Order Month Name])</f>
        <v>Oct</v>
      </c>
      <c r="H2833" t="str">
        <f>_xlfn.XLOOKUP(tbl_OrderProduct[[#This Row],[ProductID]],tbl_Product[ProductID],tbl_Product[ProductName])</f>
        <v>Dungeons &amp; Datasets</v>
      </c>
      <c r="I2833" t="str">
        <f>_xlfn.XLOOKUP(tbl_OrderProduct[[#This Row],[OrderID]],tbl_Order[OrderID],tbl_Order[CustomerID])</f>
        <v>CUST0401</v>
      </c>
    </row>
    <row r="2834" spans="1:9" x14ac:dyDescent="0.4">
      <c r="A2834" t="s">
        <v>1331</v>
      </c>
      <c r="B2834" t="s">
        <v>144</v>
      </c>
      <c r="C2834" t="str">
        <f>_xlfn.XLOOKUP(tbl_OrderProduct[[#This Row],[ProductID]],tbl_Product[ProductID],tbl_Product[Category])</f>
        <v>Strategy</v>
      </c>
      <c r="D2834">
        <v>1</v>
      </c>
      <c r="E2834" s="3">
        <f>_xlfn.XLOOKUP(tbl_OrderProduct[[#This Row],[ProductID]],tbl_Product[ProductID],tbl_Product[ListPrice])*tbl_OrderProduct[[#This Row],[Quantity]]</f>
        <v>64.95</v>
      </c>
      <c r="F2834">
        <f>_xlfn.XLOOKUP(tbl_OrderProduct[[#This Row],[OrderID]],tbl_Order[OrderID],tbl_Order[Order Year])</f>
        <v>2022</v>
      </c>
      <c r="G2834" t="str">
        <f>_xlfn.XLOOKUP(tbl_OrderProduct[[#This Row],[OrderID]],tbl_Order[OrderID],tbl_Order[Order Month Name])</f>
        <v>Oct</v>
      </c>
      <c r="H2834" t="str">
        <f>_xlfn.XLOOKUP(tbl_OrderProduct[[#This Row],[ProductID]],tbl_Product[ProductID],tbl_Product[ProductName])</f>
        <v>Between Two Spreadsheets</v>
      </c>
      <c r="I2834" t="str">
        <f>_xlfn.XLOOKUP(tbl_OrderProduct[[#This Row],[OrderID]],tbl_Order[OrderID],tbl_Order[CustomerID])</f>
        <v>CUST0401</v>
      </c>
    </row>
    <row r="2835" spans="1:9" x14ac:dyDescent="0.4">
      <c r="A2835" t="s">
        <v>1332</v>
      </c>
      <c r="B2835" t="s">
        <v>5</v>
      </c>
      <c r="C2835" t="str">
        <f>_xlfn.XLOOKUP(tbl_OrderProduct[[#This Row],[ProductID]],tbl_Product[ProductID],tbl_Product[Category])</f>
        <v>Strategy</v>
      </c>
      <c r="D2835">
        <v>1</v>
      </c>
      <c r="E2835" s="3">
        <f>_xlfn.XLOOKUP(tbl_OrderProduct[[#This Row],[ProductID]],tbl_Product[ProductID],tbl_Product[ListPrice])*tbl_OrderProduct[[#This Row],[Quantity]]</f>
        <v>49.95</v>
      </c>
      <c r="F2835">
        <f>_xlfn.XLOOKUP(tbl_OrderProduct[[#This Row],[OrderID]],tbl_Order[OrderID],tbl_Order[Order Year])</f>
        <v>2022</v>
      </c>
      <c r="G2835" t="str">
        <f>_xlfn.XLOOKUP(tbl_OrderProduct[[#This Row],[OrderID]],tbl_Order[OrderID],tbl_Order[Order Month Name])</f>
        <v>Oct</v>
      </c>
      <c r="H2835" t="str">
        <f>_xlfn.XLOOKUP(tbl_OrderProduct[[#This Row],[ProductID]],tbl_Product[ProductID],tbl_Product[ProductName])</f>
        <v>Power B.I. the Board Game</v>
      </c>
      <c r="I2835" t="str">
        <f>_xlfn.XLOOKUP(tbl_OrderProduct[[#This Row],[OrderID]],tbl_Order[OrderID],tbl_Order[CustomerID])</f>
        <v>CUST1031</v>
      </c>
    </row>
    <row r="2836" spans="1:9" x14ac:dyDescent="0.4">
      <c r="A2836" t="s">
        <v>1333</v>
      </c>
      <c r="B2836" t="s">
        <v>159</v>
      </c>
      <c r="C2836" t="str">
        <f>_xlfn.XLOOKUP(tbl_OrderProduct[[#This Row],[ProductID]],tbl_Product[ProductID],tbl_Product[Category])</f>
        <v>Strategy</v>
      </c>
      <c r="D2836">
        <v>1</v>
      </c>
      <c r="E2836" s="3">
        <f>_xlfn.XLOOKUP(tbl_OrderProduct[[#This Row],[ProductID]],tbl_Product[ProductID],tbl_Product[ListPrice])*tbl_OrderProduct[[#This Row],[Quantity]]</f>
        <v>58</v>
      </c>
      <c r="F2836">
        <f>_xlfn.XLOOKUP(tbl_OrderProduct[[#This Row],[OrderID]],tbl_Order[OrderID],tbl_Order[Order Year])</f>
        <v>2022</v>
      </c>
      <c r="G2836" t="str">
        <f>_xlfn.XLOOKUP(tbl_OrderProduct[[#This Row],[OrderID]],tbl_Order[OrderID],tbl_Order[Order Month Name])</f>
        <v>Oct</v>
      </c>
      <c r="H2836" t="str">
        <f>_xlfn.XLOOKUP(tbl_OrderProduct[[#This Row],[ProductID]],tbl_Product[ProductID],tbl_Product[ProductName])</f>
        <v>Welcome To … The Dashboard</v>
      </c>
      <c r="I2836" t="str">
        <f>_xlfn.XLOOKUP(tbl_OrderProduct[[#This Row],[OrderID]],tbl_Order[OrderID],tbl_Order[CustomerID])</f>
        <v>CUST0810</v>
      </c>
    </row>
    <row r="2837" spans="1:9" x14ac:dyDescent="0.4">
      <c r="A2837" t="s">
        <v>1334</v>
      </c>
      <c r="B2837" t="s">
        <v>147</v>
      </c>
      <c r="C2837" t="str">
        <f>_xlfn.XLOOKUP(tbl_OrderProduct[[#This Row],[ProductID]],tbl_Product[ProductID],tbl_Product[Category])</f>
        <v>Classic</v>
      </c>
      <c r="D2837">
        <v>1</v>
      </c>
      <c r="E2837" s="3">
        <f>_xlfn.XLOOKUP(tbl_OrderProduct[[#This Row],[ProductID]],tbl_Product[ProductID],tbl_Product[ListPrice])*tbl_OrderProduct[[#This Row],[Quantity]]</f>
        <v>40.950000000000003</v>
      </c>
      <c r="F2837">
        <f>_xlfn.XLOOKUP(tbl_OrderProduct[[#This Row],[OrderID]],tbl_Order[OrderID],tbl_Order[Order Year])</f>
        <v>2022</v>
      </c>
      <c r="G2837" t="str">
        <f>_xlfn.XLOOKUP(tbl_OrderProduct[[#This Row],[OrderID]],tbl_Order[OrderID],tbl_Order[Order Month Name])</f>
        <v>Oct</v>
      </c>
      <c r="H2837" t="str">
        <f>_xlfn.XLOOKUP(tbl_OrderProduct[[#This Row],[ProductID]],tbl_Product[ProductID],tbl_Product[ProductName])</f>
        <v>Formula Scrabble</v>
      </c>
      <c r="I2837" t="str">
        <f>_xlfn.XLOOKUP(tbl_OrderProduct[[#This Row],[OrderID]],tbl_Order[OrderID],tbl_Order[CustomerID])</f>
        <v>CUST0789</v>
      </c>
    </row>
    <row r="2838" spans="1:9" x14ac:dyDescent="0.4">
      <c r="A2838" t="s">
        <v>1334</v>
      </c>
      <c r="B2838" t="s">
        <v>136</v>
      </c>
      <c r="C2838" t="str">
        <f>_xlfn.XLOOKUP(tbl_OrderProduct[[#This Row],[ProductID]],tbl_Product[ProductID],tbl_Product[Category])</f>
        <v>Party</v>
      </c>
      <c r="D2838">
        <v>1</v>
      </c>
      <c r="E2838" s="3">
        <f>_xlfn.XLOOKUP(tbl_OrderProduct[[#This Row],[ProductID]],tbl_Product[ProductID],tbl_Product[ListPrice])*tbl_OrderProduct[[#This Row],[Quantity]]</f>
        <v>33</v>
      </c>
      <c r="F2838">
        <f>_xlfn.XLOOKUP(tbl_OrderProduct[[#This Row],[OrderID]],tbl_Order[OrderID],tbl_Order[Order Year])</f>
        <v>2022</v>
      </c>
      <c r="G2838" t="str">
        <f>_xlfn.XLOOKUP(tbl_OrderProduct[[#This Row],[OrderID]],tbl_Order[OrderID],tbl_Order[Order Month Name])</f>
        <v>Oct</v>
      </c>
      <c r="H2838" t="str">
        <f>_xlfn.XLOOKUP(tbl_OrderProduct[[#This Row],[ProductID]],tbl_Product[ProductID],tbl_Product[ProductName])</f>
        <v>Don't Split the Data</v>
      </c>
      <c r="I2838" t="str">
        <f>_xlfn.XLOOKUP(tbl_OrderProduct[[#This Row],[OrderID]],tbl_Order[OrderID],tbl_Order[CustomerID])</f>
        <v>CUST0789</v>
      </c>
    </row>
    <row r="2839" spans="1:9" x14ac:dyDescent="0.4">
      <c r="A2839" t="s">
        <v>1334</v>
      </c>
      <c r="B2839" t="s">
        <v>134</v>
      </c>
      <c r="C2839" t="str">
        <f>_xlfn.XLOOKUP(tbl_OrderProduct[[#This Row],[ProductID]],tbl_Product[ProductID],tbl_Product[Category])</f>
        <v>Co-op</v>
      </c>
      <c r="D2839">
        <v>2</v>
      </c>
      <c r="E2839" s="3">
        <f>_xlfn.XLOOKUP(tbl_OrderProduct[[#This Row],[ProductID]],tbl_Product[ProductID],tbl_Product[ListPrice])*tbl_OrderProduct[[#This Row],[Quantity]]</f>
        <v>67</v>
      </c>
      <c r="F2839">
        <f>_xlfn.XLOOKUP(tbl_OrderProduct[[#This Row],[OrderID]],tbl_Order[OrderID],tbl_Order[Order Year])</f>
        <v>2022</v>
      </c>
      <c r="G2839" t="str">
        <f>_xlfn.XLOOKUP(tbl_OrderProduct[[#This Row],[OrderID]],tbl_Order[OrderID],tbl_Order[Order Month Name])</f>
        <v>Oct</v>
      </c>
      <c r="H2839" t="str">
        <f>_xlfn.XLOOKUP(tbl_OrderProduct[[#This Row],[ProductID]],tbl_Product[ProductID],tbl_Product[ProductName])</f>
        <v>The Spill: Data Breach</v>
      </c>
      <c r="I2839" t="str">
        <f>_xlfn.XLOOKUP(tbl_OrderProduct[[#This Row],[OrderID]],tbl_Order[OrderID],tbl_Order[CustomerID])</f>
        <v>CUST0789</v>
      </c>
    </row>
    <row r="2840" spans="1:9" x14ac:dyDescent="0.4">
      <c r="A2840" t="s">
        <v>1334</v>
      </c>
      <c r="B2840" t="s">
        <v>144</v>
      </c>
      <c r="C2840" t="str">
        <f>_xlfn.XLOOKUP(tbl_OrderProduct[[#This Row],[ProductID]],tbl_Product[ProductID],tbl_Product[Category])</f>
        <v>Strategy</v>
      </c>
      <c r="D2840">
        <v>2</v>
      </c>
      <c r="E2840" s="3">
        <f>_xlfn.XLOOKUP(tbl_OrderProduct[[#This Row],[ProductID]],tbl_Product[ProductID],tbl_Product[ListPrice])*tbl_OrderProduct[[#This Row],[Quantity]]</f>
        <v>129.9</v>
      </c>
      <c r="F2840">
        <f>_xlfn.XLOOKUP(tbl_OrderProduct[[#This Row],[OrderID]],tbl_Order[OrderID],tbl_Order[Order Year])</f>
        <v>2022</v>
      </c>
      <c r="G2840" t="str">
        <f>_xlfn.XLOOKUP(tbl_OrderProduct[[#This Row],[OrderID]],tbl_Order[OrderID],tbl_Order[Order Month Name])</f>
        <v>Oct</v>
      </c>
      <c r="H2840" t="str">
        <f>_xlfn.XLOOKUP(tbl_OrderProduct[[#This Row],[ProductID]],tbl_Product[ProductID],tbl_Product[ProductName])</f>
        <v>Between Two Spreadsheets</v>
      </c>
      <c r="I2840" t="str">
        <f>_xlfn.XLOOKUP(tbl_OrderProduct[[#This Row],[OrderID]],tbl_Order[OrderID],tbl_Order[CustomerID])</f>
        <v>CUST0789</v>
      </c>
    </row>
    <row r="2841" spans="1:9" x14ac:dyDescent="0.4">
      <c r="A2841" t="s">
        <v>1335</v>
      </c>
      <c r="B2841" t="s">
        <v>139</v>
      </c>
      <c r="C2841" t="str">
        <f>_xlfn.XLOOKUP(tbl_OrderProduct[[#This Row],[ProductID]],tbl_Product[ProductID],tbl_Product[Category])</f>
        <v>Strategy</v>
      </c>
      <c r="D2841">
        <v>2</v>
      </c>
      <c r="E2841" s="3">
        <f>_xlfn.XLOOKUP(tbl_OrderProduct[[#This Row],[ProductID]],tbl_Product[ProductID],tbl_Product[ListPrice])*tbl_OrderProduct[[#This Row],[Quantity]]</f>
        <v>109.98</v>
      </c>
      <c r="F2841">
        <f>_xlfn.XLOOKUP(tbl_OrderProduct[[#This Row],[OrderID]],tbl_Order[OrderID],tbl_Order[Order Year])</f>
        <v>2022</v>
      </c>
      <c r="G2841" t="str">
        <f>_xlfn.XLOOKUP(tbl_OrderProduct[[#This Row],[OrderID]],tbl_Order[OrderID],tbl_Order[Order Month Name])</f>
        <v>Oct</v>
      </c>
      <c r="H2841" t="str">
        <f>_xlfn.XLOOKUP(tbl_OrderProduct[[#This Row],[ProductID]],tbl_Product[ProductID],tbl_Product[ProductName])</f>
        <v>Azul: Pie Chart Edition</v>
      </c>
      <c r="I2841" t="str">
        <f>_xlfn.XLOOKUP(tbl_OrderProduct[[#This Row],[OrderID]],tbl_Order[OrderID],tbl_Order[CustomerID])</f>
        <v>CUST0964</v>
      </c>
    </row>
    <row r="2842" spans="1:9" x14ac:dyDescent="0.4">
      <c r="A2842" t="s">
        <v>1336</v>
      </c>
      <c r="B2842" t="s">
        <v>3</v>
      </c>
      <c r="C2842" t="str">
        <f>_xlfn.XLOOKUP(tbl_OrderProduct[[#This Row],[ProductID]],tbl_Product[ProductID],tbl_Product[Category])</f>
        <v>Co-op</v>
      </c>
      <c r="D2842">
        <v>1</v>
      </c>
      <c r="E2842" s="3">
        <f>_xlfn.XLOOKUP(tbl_OrderProduct[[#This Row],[ProductID]],tbl_Product[ProductID],tbl_Product[ListPrice])*tbl_OrderProduct[[#This Row],[Quantity]]</f>
        <v>34.950000000000003</v>
      </c>
      <c r="F2842">
        <f>_xlfn.XLOOKUP(tbl_OrderProduct[[#This Row],[OrderID]],tbl_Order[OrderID],tbl_Order[Order Year])</f>
        <v>2022</v>
      </c>
      <c r="G2842" t="str">
        <f>_xlfn.XLOOKUP(tbl_OrderProduct[[#This Row],[OrderID]],tbl_Order[OrderID],tbl_Order[Order Month Name])</f>
        <v>Oct</v>
      </c>
      <c r="H2842" t="str">
        <f>_xlfn.XLOOKUP(tbl_OrderProduct[[#This Row],[ProductID]],tbl_Product[ProductID],tbl_Product[ProductName])</f>
        <v>Pivot Panic!</v>
      </c>
      <c r="I2842" t="str">
        <f>_xlfn.XLOOKUP(tbl_OrderProduct[[#This Row],[OrderID]],tbl_Order[OrderID],tbl_Order[CustomerID])</f>
        <v>CUST1002</v>
      </c>
    </row>
    <row r="2843" spans="1:9" x14ac:dyDescent="0.4">
      <c r="A2843" t="s">
        <v>1337</v>
      </c>
      <c r="B2843" t="s">
        <v>154</v>
      </c>
      <c r="C2843" t="str">
        <f>_xlfn.XLOOKUP(tbl_OrderProduct[[#This Row],[ProductID]],tbl_Product[ProductID],tbl_Product[Category])</f>
        <v>Strategy</v>
      </c>
      <c r="D2843">
        <v>1</v>
      </c>
      <c r="E2843" s="3">
        <f>_xlfn.XLOOKUP(tbl_OrderProduct[[#This Row],[ProductID]],tbl_Product[ProductID],tbl_Product[ListPrice])*tbl_OrderProduct[[#This Row],[Quantity]]</f>
        <v>31</v>
      </c>
      <c r="F2843">
        <f>_xlfn.XLOOKUP(tbl_OrderProduct[[#This Row],[OrderID]],tbl_Order[OrderID],tbl_Order[Order Year])</f>
        <v>2022</v>
      </c>
      <c r="G2843" t="str">
        <f>_xlfn.XLOOKUP(tbl_OrderProduct[[#This Row],[OrderID]],tbl_Order[OrderID],tbl_Order[Order Month Name])</f>
        <v>Oct</v>
      </c>
      <c r="H2843" t="str">
        <f>_xlfn.XLOOKUP(tbl_OrderProduct[[#This Row],[ProductID]],tbl_Product[ProductID],tbl_Product[ProductName])</f>
        <v>Roll for Regression</v>
      </c>
      <c r="I2843" t="str">
        <f>_xlfn.XLOOKUP(tbl_OrderProduct[[#This Row],[OrderID]],tbl_Order[OrderID],tbl_Order[CustomerID])</f>
        <v>CUST1232</v>
      </c>
    </row>
    <row r="2844" spans="1:9" x14ac:dyDescent="0.4">
      <c r="A2844" t="s">
        <v>1337</v>
      </c>
      <c r="B2844" t="s">
        <v>136</v>
      </c>
      <c r="C2844" t="str">
        <f>_xlfn.XLOOKUP(tbl_OrderProduct[[#This Row],[ProductID]],tbl_Product[ProductID],tbl_Product[Category])</f>
        <v>Party</v>
      </c>
      <c r="D2844">
        <v>1</v>
      </c>
      <c r="E2844" s="3">
        <f>_xlfn.XLOOKUP(tbl_OrderProduct[[#This Row],[ProductID]],tbl_Product[ProductID],tbl_Product[ListPrice])*tbl_OrderProduct[[#This Row],[Quantity]]</f>
        <v>33</v>
      </c>
      <c r="F2844">
        <f>_xlfn.XLOOKUP(tbl_OrderProduct[[#This Row],[OrderID]],tbl_Order[OrderID],tbl_Order[Order Year])</f>
        <v>2022</v>
      </c>
      <c r="G2844" t="str">
        <f>_xlfn.XLOOKUP(tbl_OrderProduct[[#This Row],[OrderID]],tbl_Order[OrderID],tbl_Order[Order Month Name])</f>
        <v>Oct</v>
      </c>
      <c r="H2844" t="str">
        <f>_xlfn.XLOOKUP(tbl_OrderProduct[[#This Row],[ProductID]],tbl_Product[ProductID],tbl_Product[ProductName])</f>
        <v>Don't Split the Data</v>
      </c>
      <c r="I2844" t="str">
        <f>_xlfn.XLOOKUP(tbl_OrderProduct[[#This Row],[OrderID]],tbl_Order[OrderID],tbl_Order[CustomerID])</f>
        <v>CUST1232</v>
      </c>
    </row>
    <row r="2845" spans="1:9" x14ac:dyDescent="0.4">
      <c r="A2845" t="s">
        <v>1337</v>
      </c>
      <c r="B2845" t="s">
        <v>6</v>
      </c>
      <c r="C2845" t="str">
        <f>_xlfn.XLOOKUP(tbl_OrderProduct[[#This Row],[ProductID]],tbl_Product[ProductID],tbl_Product[Category])</f>
        <v>Adventure</v>
      </c>
      <c r="D2845">
        <v>1</v>
      </c>
      <c r="E2845" s="3">
        <f>_xlfn.XLOOKUP(tbl_OrderProduct[[#This Row],[ProductID]],tbl_Product[ProductID],tbl_Product[ListPrice])*tbl_OrderProduct[[#This Row],[Quantity]]</f>
        <v>17</v>
      </c>
      <c r="F2845">
        <f>_xlfn.XLOOKUP(tbl_OrderProduct[[#This Row],[OrderID]],tbl_Order[OrderID],tbl_Order[Order Year])</f>
        <v>2022</v>
      </c>
      <c r="G2845" t="str">
        <f>_xlfn.XLOOKUP(tbl_OrderProduct[[#This Row],[OrderID]],tbl_Order[OrderID],tbl_Order[Order Month Name])</f>
        <v>Oct</v>
      </c>
      <c r="H2845" t="str">
        <f>_xlfn.XLOOKUP(tbl_OrderProduct[[#This Row],[ProductID]],tbl_Product[ProductID],tbl_Product[ProductName])</f>
        <v>Pivot &amp; Paper</v>
      </c>
      <c r="I2845" t="str">
        <f>_xlfn.XLOOKUP(tbl_OrderProduct[[#This Row],[OrderID]],tbl_Order[OrderID],tbl_Order[CustomerID])</f>
        <v>CUST1232</v>
      </c>
    </row>
    <row r="2846" spans="1:9" x14ac:dyDescent="0.4">
      <c r="A2846" t="s">
        <v>1337</v>
      </c>
      <c r="B2846" t="s">
        <v>164</v>
      </c>
      <c r="C2846" t="str">
        <f>_xlfn.XLOOKUP(tbl_OrderProduct[[#This Row],[ProductID]],tbl_Product[ProductID],tbl_Product[Category])</f>
        <v>Strategy</v>
      </c>
      <c r="D2846">
        <v>1</v>
      </c>
      <c r="E2846" s="3">
        <f>_xlfn.XLOOKUP(tbl_OrderProduct[[#This Row],[ProductID]],tbl_Product[ProductID],tbl_Product[ListPrice])*tbl_OrderProduct[[#This Row],[Quantity]]</f>
        <v>29</v>
      </c>
      <c r="F2846">
        <f>_xlfn.XLOOKUP(tbl_OrderProduct[[#This Row],[OrderID]],tbl_Order[OrderID],tbl_Order[Order Year])</f>
        <v>2022</v>
      </c>
      <c r="G2846" t="str">
        <f>_xlfn.XLOOKUP(tbl_OrderProduct[[#This Row],[OrderID]],tbl_Order[OrderID],tbl_Order[Order Month Name])</f>
        <v>Oct</v>
      </c>
      <c r="H2846" t="str">
        <f>_xlfn.XLOOKUP(tbl_OrderProduct[[#This Row],[ProductID]],tbl_Product[ProductID],tbl_Product[ProductName])</f>
        <v>Great Western Lookup</v>
      </c>
      <c r="I2846" t="str">
        <f>_xlfn.XLOOKUP(tbl_OrderProduct[[#This Row],[OrderID]],tbl_Order[OrderID],tbl_Order[CustomerID])</f>
        <v>CUST1232</v>
      </c>
    </row>
    <row r="2847" spans="1:9" x14ac:dyDescent="0.4">
      <c r="A2847" t="s">
        <v>1338</v>
      </c>
      <c r="B2847" t="s">
        <v>132</v>
      </c>
      <c r="C2847" t="str">
        <f>_xlfn.XLOOKUP(tbl_OrderProduct[[#This Row],[ProductID]],tbl_Product[ProductID],tbl_Product[Category])</f>
        <v>Strategy</v>
      </c>
      <c r="D2847">
        <v>2</v>
      </c>
      <c r="E2847" s="3">
        <f>_xlfn.XLOOKUP(tbl_OrderProduct[[#This Row],[ProductID]],tbl_Product[ProductID],tbl_Product[ListPrice])*tbl_OrderProduct[[#This Row],[Quantity]]</f>
        <v>33</v>
      </c>
      <c r="F2847">
        <f>_xlfn.XLOOKUP(tbl_OrderProduct[[#This Row],[OrderID]],tbl_Order[OrderID],tbl_Order[Order Year])</f>
        <v>2022</v>
      </c>
      <c r="G2847" t="str">
        <f>_xlfn.XLOOKUP(tbl_OrderProduct[[#This Row],[OrderID]],tbl_Order[OrderID],tbl_Order[Order Month Name])</f>
        <v>Oct</v>
      </c>
      <c r="H2847" t="str">
        <f>_xlfn.XLOOKUP(tbl_OrderProduct[[#This Row],[ProductID]],tbl_Product[ProductID],tbl_Product[ProductName])</f>
        <v>Pax Excel</v>
      </c>
      <c r="I2847" t="str">
        <f>_xlfn.XLOOKUP(tbl_OrderProduct[[#This Row],[OrderID]],tbl_Order[OrderID],tbl_Order[CustomerID])</f>
        <v>CUST0255</v>
      </c>
    </row>
    <row r="2848" spans="1:9" x14ac:dyDescent="0.4">
      <c r="A2848" t="s">
        <v>1338</v>
      </c>
      <c r="B2848" t="s">
        <v>129</v>
      </c>
      <c r="C2848" t="str">
        <f>_xlfn.XLOOKUP(tbl_OrderProduct[[#This Row],[ProductID]],tbl_Product[ProductID],tbl_Product[Category])</f>
        <v>Party</v>
      </c>
      <c r="D2848">
        <v>2</v>
      </c>
      <c r="E2848" s="3">
        <f>_xlfn.XLOOKUP(tbl_OrderProduct[[#This Row],[ProductID]],tbl_Product[ProductID],tbl_Product[ListPrice])*tbl_OrderProduct[[#This Row],[Quantity]]</f>
        <v>98.98</v>
      </c>
      <c r="F2848">
        <f>_xlfn.XLOOKUP(tbl_OrderProduct[[#This Row],[OrderID]],tbl_Order[OrderID],tbl_Order[Order Year])</f>
        <v>2022</v>
      </c>
      <c r="G2848" t="str">
        <f>_xlfn.XLOOKUP(tbl_OrderProduct[[#This Row],[OrderID]],tbl_Order[OrderID],tbl_Order[Order Month Name])</f>
        <v>Oct</v>
      </c>
      <c r="H2848" t="str">
        <f>_xlfn.XLOOKUP(tbl_OrderProduct[[#This Row],[ProductID]],tbl_Product[ProductID],tbl_Product[ProductName])</f>
        <v>Fieldnames</v>
      </c>
      <c r="I2848" t="str">
        <f>_xlfn.XLOOKUP(tbl_OrderProduct[[#This Row],[OrderID]],tbl_Order[OrderID],tbl_Order[CustomerID])</f>
        <v>CUST0255</v>
      </c>
    </row>
    <row r="2849" spans="1:9" x14ac:dyDescent="0.4">
      <c r="A2849" t="s">
        <v>1338</v>
      </c>
      <c r="B2849" t="s">
        <v>163</v>
      </c>
      <c r="C2849" t="str">
        <f>_xlfn.XLOOKUP(tbl_OrderProduct[[#This Row],[ProductID]],tbl_Product[ProductID],tbl_Product[Category])</f>
        <v>Party</v>
      </c>
      <c r="D2849">
        <v>1</v>
      </c>
      <c r="E2849" s="3">
        <f>_xlfn.XLOOKUP(tbl_OrderProduct[[#This Row],[ProductID]],tbl_Product[ProductID],tbl_Product[ListPrice])*tbl_OrderProduct[[#This Row],[Quantity]]</f>
        <v>38</v>
      </c>
      <c r="F2849">
        <f>_xlfn.XLOOKUP(tbl_OrderProduct[[#This Row],[OrderID]],tbl_Order[OrderID],tbl_Order[Order Year])</f>
        <v>2022</v>
      </c>
      <c r="G2849" t="str">
        <f>_xlfn.XLOOKUP(tbl_OrderProduct[[#This Row],[OrderID]],tbl_Order[OrderID],tbl_Order[Order Month Name])</f>
        <v>Oct</v>
      </c>
      <c r="H2849" t="str">
        <f>_xlfn.XLOOKUP(tbl_OrderProduct[[#This Row],[ProductID]],tbl_Product[ProductID],tbl_Product[ProductName])</f>
        <v>Charts Against Humanity</v>
      </c>
      <c r="I2849" t="str">
        <f>_xlfn.XLOOKUP(tbl_OrderProduct[[#This Row],[OrderID]],tbl_Order[OrderID],tbl_Order[CustomerID])</f>
        <v>CUST0255</v>
      </c>
    </row>
    <row r="2850" spans="1:9" x14ac:dyDescent="0.4">
      <c r="A2850" t="s">
        <v>1339</v>
      </c>
      <c r="B2850" t="s">
        <v>5</v>
      </c>
      <c r="C2850" t="str">
        <f>_xlfn.XLOOKUP(tbl_OrderProduct[[#This Row],[ProductID]],tbl_Product[ProductID],tbl_Product[Category])</f>
        <v>Strategy</v>
      </c>
      <c r="D2850">
        <v>1</v>
      </c>
      <c r="E2850" s="3">
        <f>_xlfn.XLOOKUP(tbl_OrderProduct[[#This Row],[ProductID]],tbl_Product[ProductID],tbl_Product[ListPrice])*tbl_OrderProduct[[#This Row],[Quantity]]</f>
        <v>49.95</v>
      </c>
      <c r="F2850">
        <f>_xlfn.XLOOKUP(tbl_OrderProduct[[#This Row],[OrderID]],tbl_Order[OrderID],tbl_Order[Order Year])</f>
        <v>2022</v>
      </c>
      <c r="G2850" t="str">
        <f>_xlfn.XLOOKUP(tbl_OrderProduct[[#This Row],[OrderID]],tbl_Order[OrderID],tbl_Order[Order Month Name])</f>
        <v>Oct</v>
      </c>
      <c r="H2850" t="str">
        <f>_xlfn.XLOOKUP(tbl_OrderProduct[[#This Row],[ProductID]],tbl_Product[ProductID],tbl_Product[ProductName])</f>
        <v>Power B.I. the Board Game</v>
      </c>
      <c r="I2850" t="str">
        <f>_xlfn.XLOOKUP(tbl_OrderProduct[[#This Row],[OrderID]],tbl_Order[OrderID],tbl_Order[CustomerID])</f>
        <v>CUST0170</v>
      </c>
    </row>
    <row r="2851" spans="1:9" x14ac:dyDescent="0.4">
      <c r="A2851" t="s">
        <v>1340</v>
      </c>
      <c r="B2851" t="s">
        <v>2</v>
      </c>
      <c r="C2851" t="str">
        <f>_xlfn.XLOOKUP(tbl_OrderProduct[[#This Row],[ProductID]],tbl_Product[ProductID],tbl_Product[Category])</f>
        <v>Strategy</v>
      </c>
      <c r="D2851">
        <v>3</v>
      </c>
      <c r="E2851" s="3">
        <f>_xlfn.XLOOKUP(tbl_OrderProduct[[#This Row],[ProductID]],tbl_Product[ProductID],tbl_Product[ListPrice])*tbl_OrderProduct[[#This Row],[Quantity]]</f>
        <v>38.849999999999994</v>
      </c>
      <c r="F2851">
        <f>_xlfn.XLOOKUP(tbl_OrderProduct[[#This Row],[OrderID]],tbl_Order[OrderID],tbl_Order[Order Year])</f>
        <v>2022</v>
      </c>
      <c r="G2851" t="str">
        <f>_xlfn.XLOOKUP(tbl_OrderProduct[[#This Row],[OrderID]],tbl_Order[OrderID],tbl_Order[Order Month Name])</f>
        <v>Nov</v>
      </c>
      <c r="H2851" t="str">
        <f>_xlfn.XLOOKUP(tbl_OrderProduct[[#This Row],[ProductID]],tbl_Product[ProductID],tbl_Product[ProductName])</f>
        <v>DAX Machina</v>
      </c>
      <c r="I2851" t="str">
        <f>_xlfn.XLOOKUP(tbl_OrderProduct[[#This Row],[OrderID]],tbl_Order[OrderID],tbl_Order[CustomerID])</f>
        <v>CUST0930</v>
      </c>
    </row>
    <row r="2852" spans="1:9" x14ac:dyDescent="0.4">
      <c r="A2852" t="s">
        <v>1340</v>
      </c>
      <c r="B2852" t="s">
        <v>11</v>
      </c>
      <c r="C2852" t="str">
        <f>_xlfn.XLOOKUP(tbl_OrderProduct[[#This Row],[ProductID]],tbl_Product[ProductID],tbl_Product[Category])</f>
        <v>Adventure</v>
      </c>
      <c r="D2852">
        <v>2</v>
      </c>
      <c r="E2852" s="3">
        <f>_xlfn.XLOOKUP(tbl_OrderProduct[[#This Row],[ProductID]],tbl_Product[ProductID],tbl_Product[ListPrice])*tbl_OrderProduct[[#This Row],[Quantity]]</f>
        <v>39.9</v>
      </c>
      <c r="F2852">
        <f>_xlfn.XLOOKUP(tbl_OrderProduct[[#This Row],[OrderID]],tbl_Order[OrderID],tbl_Order[Order Year])</f>
        <v>2022</v>
      </c>
      <c r="G2852" t="str">
        <f>_xlfn.XLOOKUP(tbl_OrderProduct[[#This Row],[OrderID]],tbl_Order[OrderID],tbl_Order[Order Month Name])</f>
        <v>Nov</v>
      </c>
      <c r="H2852" t="str">
        <f>_xlfn.XLOOKUP(tbl_OrderProduct[[#This Row],[ProductID]],tbl_Product[ProductID],tbl_Product[ProductName])</f>
        <v>Dungeons &amp; Datasets</v>
      </c>
      <c r="I2852" t="str">
        <f>_xlfn.XLOOKUP(tbl_OrderProduct[[#This Row],[OrderID]],tbl_Order[OrderID],tbl_Order[CustomerID])</f>
        <v>CUST0930</v>
      </c>
    </row>
    <row r="2853" spans="1:9" x14ac:dyDescent="0.4">
      <c r="A2853" t="s">
        <v>1340</v>
      </c>
      <c r="B2853" t="s">
        <v>136</v>
      </c>
      <c r="C2853" t="str">
        <f>_xlfn.XLOOKUP(tbl_OrderProduct[[#This Row],[ProductID]],tbl_Product[ProductID],tbl_Product[Category])</f>
        <v>Party</v>
      </c>
      <c r="D2853">
        <v>1</v>
      </c>
      <c r="E2853" s="3">
        <f>_xlfn.XLOOKUP(tbl_OrderProduct[[#This Row],[ProductID]],tbl_Product[ProductID],tbl_Product[ListPrice])*tbl_OrderProduct[[#This Row],[Quantity]]</f>
        <v>33</v>
      </c>
      <c r="F2853">
        <f>_xlfn.XLOOKUP(tbl_OrderProduct[[#This Row],[OrderID]],tbl_Order[OrderID],tbl_Order[Order Year])</f>
        <v>2022</v>
      </c>
      <c r="G2853" t="str">
        <f>_xlfn.XLOOKUP(tbl_OrderProduct[[#This Row],[OrderID]],tbl_Order[OrderID],tbl_Order[Order Month Name])</f>
        <v>Nov</v>
      </c>
      <c r="H2853" t="str">
        <f>_xlfn.XLOOKUP(tbl_OrderProduct[[#This Row],[ProductID]],tbl_Product[ProductID],tbl_Product[ProductName])</f>
        <v>Don't Split the Data</v>
      </c>
      <c r="I2853" t="str">
        <f>_xlfn.XLOOKUP(tbl_OrderProduct[[#This Row],[OrderID]],tbl_Order[OrderID],tbl_Order[CustomerID])</f>
        <v>CUST0930</v>
      </c>
    </row>
    <row r="2854" spans="1:9" x14ac:dyDescent="0.4">
      <c r="A2854" t="s">
        <v>1340</v>
      </c>
      <c r="B2854" t="s">
        <v>144</v>
      </c>
      <c r="C2854" t="str">
        <f>_xlfn.XLOOKUP(tbl_OrderProduct[[#This Row],[ProductID]],tbl_Product[ProductID],tbl_Product[Category])</f>
        <v>Strategy</v>
      </c>
      <c r="D2854">
        <v>1</v>
      </c>
      <c r="E2854" s="3">
        <f>_xlfn.XLOOKUP(tbl_OrderProduct[[#This Row],[ProductID]],tbl_Product[ProductID],tbl_Product[ListPrice])*tbl_OrderProduct[[#This Row],[Quantity]]</f>
        <v>64.95</v>
      </c>
      <c r="F2854">
        <f>_xlfn.XLOOKUP(tbl_OrderProduct[[#This Row],[OrderID]],tbl_Order[OrderID],tbl_Order[Order Year])</f>
        <v>2022</v>
      </c>
      <c r="G2854" t="str">
        <f>_xlfn.XLOOKUP(tbl_OrderProduct[[#This Row],[OrderID]],tbl_Order[OrderID],tbl_Order[Order Month Name])</f>
        <v>Nov</v>
      </c>
      <c r="H2854" t="str">
        <f>_xlfn.XLOOKUP(tbl_OrderProduct[[#This Row],[ProductID]],tbl_Product[ProductID],tbl_Product[ProductName])</f>
        <v>Between Two Spreadsheets</v>
      </c>
      <c r="I2854" t="str">
        <f>_xlfn.XLOOKUP(tbl_OrderProduct[[#This Row],[OrderID]],tbl_Order[OrderID],tbl_Order[CustomerID])</f>
        <v>CUST0930</v>
      </c>
    </row>
    <row r="2855" spans="1:9" x14ac:dyDescent="0.4">
      <c r="A2855" t="s">
        <v>1341</v>
      </c>
      <c r="B2855" t="s">
        <v>132</v>
      </c>
      <c r="C2855" t="str">
        <f>_xlfn.XLOOKUP(tbl_OrderProduct[[#This Row],[ProductID]],tbl_Product[ProductID],tbl_Product[Category])</f>
        <v>Strategy</v>
      </c>
      <c r="D2855">
        <v>1</v>
      </c>
      <c r="E2855" s="3">
        <f>_xlfn.XLOOKUP(tbl_OrderProduct[[#This Row],[ProductID]],tbl_Product[ProductID],tbl_Product[ListPrice])*tbl_OrderProduct[[#This Row],[Quantity]]</f>
        <v>16.5</v>
      </c>
      <c r="F2855">
        <f>_xlfn.XLOOKUP(tbl_OrderProduct[[#This Row],[OrderID]],tbl_Order[OrderID],tbl_Order[Order Year])</f>
        <v>2022</v>
      </c>
      <c r="G2855" t="str">
        <f>_xlfn.XLOOKUP(tbl_OrderProduct[[#This Row],[OrderID]],tbl_Order[OrderID],tbl_Order[Order Month Name])</f>
        <v>Nov</v>
      </c>
      <c r="H2855" t="str">
        <f>_xlfn.XLOOKUP(tbl_OrderProduct[[#This Row],[ProductID]],tbl_Product[ProductID],tbl_Product[ProductName])</f>
        <v>Pax Excel</v>
      </c>
      <c r="I2855" t="str">
        <f>_xlfn.XLOOKUP(tbl_OrderProduct[[#This Row],[OrderID]],tbl_Order[OrderID],tbl_Order[CustomerID])</f>
        <v>CUST0481</v>
      </c>
    </row>
    <row r="2856" spans="1:9" x14ac:dyDescent="0.4">
      <c r="A2856" t="s">
        <v>1341</v>
      </c>
      <c r="B2856" t="s">
        <v>161</v>
      </c>
      <c r="C2856" t="str">
        <f>_xlfn.XLOOKUP(tbl_OrderProduct[[#This Row],[ProductID]],tbl_Product[ProductID],tbl_Product[Category])</f>
        <v>Strategy</v>
      </c>
      <c r="D2856">
        <v>2</v>
      </c>
      <c r="E2856" s="3">
        <f>_xlfn.XLOOKUP(tbl_OrderProduct[[#This Row],[ProductID]],tbl_Product[ProductID],tbl_Product[ListPrice])*tbl_OrderProduct[[#This Row],[Quantity]]</f>
        <v>111.9</v>
      </c>
      <c r="F2856">
        <f>_xlfn.XLOOKUP(tbl_OrderProduct[[#This Row],[OrderID]],tbl_Order[OrderID],tbl_Order[Order Year])</f>
        <v>2022</v>
      </c>
      <c r="G2856" t="str">
        <f>_xlfn.XLOOKUP(tbl_OrderProduct[[#This Row],[OrderID]],tbl_Order[OrderID],tbl_Order[Order Month Name])</f>
        <v>Nov</v>
      </c>
      <c r="H2856" t="str">
        <f>_xlfn.XLOOKUP(tbl_OrderProduct[[#This Row],[ProductID]],tbl_Product[ProductID],tbl_Product[ProductName])</f>
        <v>The Quacks of Quarterburg</v>
      </c>
      <c r="I2856" t="str">
        <f>_xlfn.XLOOKUP(tbl_OrderProduct[[#This Row],[OrderID]],tbl_Order[OrderID],tbl_Order[CustomerID])</f>
        <v>CUST0481</v>
      </c>
    </row>
    <row r="2857" spans="1:9" x14ac:dyDescent="0.4">
      <c r="A2857" t="s">
        <v>1341</v>
      </c>
      <c r="B2857" t="s">
        <v>143</v>
      </c>
      <c r="C2857" t="str">
        <f>_xlfn.XLOOKUP(tbl_OrderProduct[[#This Row],[ProductID]],tbl_Product[ProductID],tbl_Product[Category])</f>
        <v>Party</v>
      </c>
      <c r="D2857">
        <v>2</v>
      </c>
      <c r="E2857" s="3">
        <f>_xlfn.XLOOKUP(tbl_OrderProduct[[#This Row],[ProductID]],tbl_Product[ProductID],tbl_Product[ListPrice])*tbl_OrderProduct[[#This Row],[Quantity]]</f>
        <v>43.9</v>
      </c>
      <c r="F2857">
        <f>_xlfn.XLOOKUP(tbl_OrderProduct[[#This Row],[OrderID]],tbl_Order[OrderID],tbl_Order[Order Year])</f>
        <v>2022</v>
      </c>
      <c r="G2857" t="str">
        <f>_xlfn.XLOOKUP(tbl_OrderProduct[[#This Row],[OrderID]],tbl_Order[OrderID],tbl_Order[Order Month Name])</f>
        <v>Nov</v>
      </c>
      <c r="H2857" t="str">
        <f>_xlfn.XLOOKUP(tbl_OrderProduct[[#This Row],[ProductID]],tbl_Product[ProductID],tbl_Product[ProductName])</f>
        <v>Sheets of Nottingham</v>
      </c>
      <c r="I2857" t="str">
        <f>_xlfn.XLOOKUP(tbl_OrderProduct[[#This Row],[OrderID]],tbl_Order[OrderID],tbl_Order[CustomerID])</f>
        <v>CUST0481</v>
      </c>
    </row>
    <row r="2858" spans="1:9" x14ac:dyDescent="0.4">
      <c r="A2858" t="s">
        <v>1341</v>
      </c>
      <c r="B2858" t="s">
        <v>11</v>
      </c>
      <c r="C2858" t="str">
        <f>_xlfn.XLOOKUP(tbl_OrderProduct[[#This Row],[ProductID]],tbl_Product[ProductID],tbl_Product[Category])</f>
        <v>Adventure</v>
      </c>
      <c r="D2858">
        <v>1</v>
      </c>
      <c r="E2858" s="3">
        <f>_xlfn.XLOOKUP(tbl_OrderProduct[[#This Row],[ProductID]],tbl_Product[ProductID],tbl_Product[ListPrice])*tbl_OrderProduct[[#This Row],[Quantity]]</f>
        <v>19.95</v>
      </c>
      <c r="F2858">
        <f>_xlfn.XLOOKUP(tbl_OrderProduct[[#This Row],[OrderID]],tbl_Order[OrderID],tbl_Order[Order Year])</f>
        <v>2022</v>
      </c>
      <c r="G2858" t="str">
        <f>_xlfn.XLOOKUP(tbl_OrderProduct[[#This Row],[OrderID]],tbl_Order[OrderID],tbl_Order[Order Month Name])</f>
        <v>Nov</v>
      </c>
      <c r="H2858" t="str">
        <f>_xlfn.XLOOKUP(tbl_OrderProduct[[#This Row],[ProductID]],tbl_Product[ProductID],tbl_Product[ProductName])</f>
        <v>Dungeons &amp; Datasets</v>
      </c>
      <c r="I2858" t="str">
        <f>_xlfn.XLOOKUP(tbl_OrderProduct[[#This Row],[OrderID]],tbl_Order[OrderID],tbl_Order[CustomerID])</f>
        <v>CUST0481</v>
      </c>
    </row>
    <row r="2859" spans="1:9" x14ac:dyDescent="0.4">
      <c r="A2859" t="s">
        <v>1342</v>
      </c>
      <c r="B2859" t="s">
        <v>160</v>
      </c>
      <c r="C2859" t="str">
        <f>_xlfn.XLOOKUP(tbl_OrderProduct[[#This Row],[ProductID]],tbl_Product[ProductID],tbl_Product[Category])</f>
        <v>Co-op</v>
      </c>
      <c r="D2859">
        <v>1</v>
      </c>
      <c r="E2859" s="3">
        <f>_xlfn.XLOOKUP(tbl_OrderProduct[[#This Row],[ProductID]],tbl_Product[ProductID],tbl_Product[ListPrice])*tbl_OrderProduct[[#This Row],[Quantity]]</f>
        <v>38.49</v>
      </c>
      <c r="F2859">
        <f>_xlfn.XLOOKUP(tbl_OrderProduct[[#This Row],[OrderID]],tbl_Order[OrderID],tbl_Order[Order Year])</f>
        <v>2022</v>
      </c>
      <c r="G2859" t="str">
        <f>_xlfn.XLOOKUP(tbl_OrderProduct[[#This Row],[OrderID]],tbl_Order[OrderID],tbl_Order[Order Month Name])</f>
        <v>Nov</v>
      </c>
      <c r="H2859" t="str">
        <f>_xlfn.XLOOKUP(tbl_OrderProduct[[#This Row],[ProductID]],tbl_Product[ProductID],tbl_Product[ProductName])</f>
        <v>Forbidden Functions</v>
      </c>
      <c r="I2859" t="str">
        <f>_xlfn.XLOOKUP(tbl_OrderProduct[[#This Row],[OrderID]],tbl_Order[OrderID],tbl_Order[CustomerID])</f>
        <v>CUST0949</v>
      </c>
    </row>
    <row r="2860" spans="1:9" x14ac:dyDescent="0.4">
      <c r="A2860" t="s">
        <v>1342</v>
      </c>
      <c r="B2860" t="s">
        <v>149</v>
      </c>
      <c r="C2860" t="str">
        <f>_xlfn.XLOOKUP(tbl_OrderProduct[[#This Row],[ProductID]],tbl_Product[ProductID],tbl_Product[Category])</f>
        <v>Co-op</v>
      </c>
      <c r="D2860">
        <v>1</v>
      </c>
      <c r="E2860" s="3">
        <f>_xlfn.XLOOKUP(tbl_OrderProduct[[#This Row],[ProductID]],tbl_Product[ProductID],tbl_Product[ListPrice])*tbl_OrderProduct[[#This Row],[Quantity]]</f>
        <v>20.99</v>
      </c>
      <c r="F2860">
        <f>_xlfn.XLOOKUP(tbl_OrderProduct[[#This Row],[OrderID]],tbl_Order[OrderID],tbl_Order[Order Year])</f>
        <v>2022</v>
      </c>
      <c r="G2860" t="str">
        <f>_xlfn.XLOOKUP(tbl_OrderProduct[[#This Row],[OrderID]],tbl_Order[OrderID],tbl_Order[Order Month Name])</f>
        <v>Nov</v>
      </c>
      <c r="H2860" t="str">
        <f>_xlfn.XLOOKUP(tbl_OrderProduct[[#This Row],[ProductID]],tbl_Product[ProductID],tbl_Product[ProductName])</f>
        <v>Pandemic: #REF! Outbreak</v>
      </c>
      <c r="I2860" t="str">
        <f>_xlfn.XLOOKUP(tbl_OrderProduct[[#This Row],[OrderID]],tbl_Order[OrderID],tbl_Order[CustomerID])</f>
        <v>CUST0949</v>
      </c>
    </row>
    <row r="2861" spans="1:9" x14ac:dyDescent="0.4">
      <c r="A2861" t="s">
        <v>1343</v>
      </c>
      <c r="B2861" t="s">
        <v>135</v>
      </c>
      <c r="C2861" t="str">
        <f>_xlfn.XLOOKUP(tbl_OrderProduct[[#This Row],[ProductID]],tbl_Product[ProductID],tbl_Product[Category])</f>
        <v>Classic</v>
      </c>
      <c r="D2861">
        <v>2</v>
      </c>
      <c r="E2861" s="3">
        <f>_xlfn.XLOOKUP(tbl_OrderProduct[[#This Row],[ProductID]],tbl_Product[ProductID],tbl_Product[ListPrice])*tbl_OrderProduct[[#This Row],[Quantity]]</f>
        <v>33.979999999999997</v>
      </c>
      <c r="F2861">
        <f>_xlfn.XLOOKUP(tbl_OrderProduct[[#This Row],[OrderID]],tbl_Order[OrderID],tbl_Order[Order Year])</f>
        <v>2022</v>
      </c>
      <c r="G2861" t="str">
        <f>_xlfn.XLOOKUP(tbl_OrderProduct[[#This Row],[OrderID]],tbl_Order[OrderID],tbl_Order[Order Month Name])</f>
        <v>Nov</v>
      </c>
      <c r="H2861" t="str">
        <f>_xlfn.XLOOKUP(tbl_OrderProduct[[#This Row],[ProductID]],tbl_Product[ProductID],tbl_Product[ProductName])</f>
        <v>Monopoly: Pivot Table Edition</v>
      </c>
      <c r="I2861" t="str">
        <f>_xlfn.XLOOKUP(tbl_OrderProduct[[#This Row],[OrderID]],tbl_Order[OrderID],tbl_Order[CustomerID])</f>
        <v>CUST1225</v>
      </c>
    </row>
    <row r="2862" spans="1:9" x14ac:dyDescent="0.4">
      <c r="A2862" t="s">
        <v>1344</v>
      </c>
      <c r="B2862" t="s">
        <v>157</v>
      </c>
      <c r="C2862" t="str">
        <f>_xlfn.XLOOKUP(tbl_OrderProduct[[#This Row],[ProductID]],tbl_Product[ProductID],tbl_Product[Category])</f>
        <v>Strategy</v>
      </c>
      <c r="D2862">
        <v>2</v>
      </c>
      <c r="E2862" s="3">
        <f>_xlfn.XLOOKUP(tbl_OrderProduct[[#This Row],[ProductID]],tbl_Product[ProductID],tbl_Product[ListPrice])*tbl_OrderProduct[[#This Row],[Quantity]]</f>
        <v>94</v>
      </c>
      <c r="F2862">
        <f>_xlfn.XLOOKUP(tbl_OrderProduct[[#This Row],[OrderID]],tbl_Order[OrderID],tbl_Order[Order Year])</f>
        <v>2022</v>
      </c>
      <c r="G2862" t="str">
        <f>_xlfn.XLOOKUP(tbl_OrderProduct[[#This Row],[OrderID]],tbl_Order[OrderID],tbl_Order[Order Month Name])</f>
        <v>Nov</v>
      </c>
      <c r="H2862" t="str">
        <f>_xlfn.XLOOKUP(tbl_OrderProduct[[#This Row],[ProductID]],tbl_Product[ProductID],tbl_Product[ProductName])</f>
        <v>A Dasboard Contrived</v>
      </c>
      <c r="I2862" t="str">
        <f>_xlfn.XLOOKUP(tbl_OrderProduct[[#This Row],[OrderID]],tbl_Order[OrderID],tbl_Order[CustomerID])</f>
        <v>CUST1089</v>
      </c>
    </row>
    <row r="2863" spans="1:9" x14ac:dyDescent="0.4">
      <c r="A2863" t="s">
        <v>1344</v>
      </c>
      <c r="B2863" t="s">
        <v>154</v>
      </c>
      <c r="C2863" t="str">
        <f>_xlfn.XLOOKUP(tbl_OrderProduct[[#This Row],[ProductID]],tbl_Product[ProductID],tbl_Product[Category])</f>
        <v>Strategy</v>
      </c>
      <c r="D2863">
        <v>1</v>
      </c>
      <c r="E2863" s="3">
        <f>_xlfn.XLOOKUP(tbl_OrderProduct[[#This Row],[ProductID]],tbl_Product[ProductID],tbl_Product[ListPrice])*tbl_OrderProduct[[#This Row],[Quantity]]</f>
        <v>31</v>
      </c>
      <c r="F2863">
        <f>_xlfn.XLOOKUP(tbl_OrderProduct[[#This Row],[OrderID]],tbl_Order[OrderID],tbl_Order[Order Year])</f>
        <v>2022</v>
      </c>
      <c r="G2863" t="str">
        <f>_xlfn.XLOOKUP(tbl_OrderProduct[[#This Row],[OrderID]],tbl_Order[OrderID],tbl_Order[Order Month Name])</f>
        <v>Nov</v>
      </c>
      <c r="H2863" t="str">
        <f>_xlfn.XLOOKUP(tbl_OrderProduct[[#This Row],[ProductID]],tbl_Product[ProductID],tbl_Product[ProductName])</f>
        <v>Roll for Regression</v>
      </c>
      <c r="I2863" t="str">
        <f>_xlfn.XLOOKUP(tbl_OrderProduct[[#This Row],[OrderID]],tbl_Order[OrderID],tbl_Order[CustomerID])</f>
        <v>CUST1089</v>
      </c>
    </row>
    <row r="2864" spans="1:9" x14ac:dyDescent="0.4">
      <c r="A2864" t="s">
        <v>1344</v>
      </c>
      <c r="B2864" t="s">
        <v>9</v>
      </c>
      <c r="C2864" t="str">
        <f>_xlfn.XLOOKUP(tbl_OrderProduct[[#This Row],[ProductID]],tbl_Product[ProductID],tbl_Product[Category])</f>
        <v>Strategy</v>
      </c>
      <c r="D2864">
        <v>2</v>
      </c>
      <c r="E2864" s="3">
        <f>_xlfn.XLOOKUP(tbl_OrderProduct[[#This Row],[ProductID]],tbl_Product[ProductID],tbl_Product[ListPrice])*tbl_OrderProduct[[#This Row],[Quantity]]</f>
        <v>147.9</v>
      </c>
      <c r="F2864">
        <f>_xlfn.XLOOKUP(tbl_OrderProduct[[#This Row],[OrderID]],tbl_Order[OrderID],tbl_Order[Order Year])</f>
        <v>2022</v>
      </c>
      <c r="G2864" t="str">
        <f>_xlfn.XLOOKUP(tbl_OrderProduct[[#This Row],[OrderID]],tbl_Order[OrderID],tbl_Order[Order Month Name])</f>
        <v>Nov</v>
      </c>
      <c r="H2864" t="str">
        <f>_xlfn.XLOOKUP(tbl_OrderProduct[[#This Row],[ProductID]],tbl_Product[ProductID],tbl_Product[ProductName])</f>
        <v>Tiny Epic Formulas</v>
      </c>
      <c r="I2864" t="str">
        <f>_xlfn.XLOOKUP(tbl_OrderProduct[[#This Row],[OrderID]],tbl_Order[OrderID],tbl_Order[CustomerID])</f>
        <v>CUST1089</v>
      </c>
    </row>
    <row r="2865" spans="1:9" x14ac:dyDescent="0.4">
      <c r="A2865" t="s">
        <v>1344</v>
      </c>
      <c r="B2865" t="s">
        <v>133</v>
      </c>
      <c r="C2865" t="str">
        <f>_xlfn.XLOOKUP(tbl_OrderProduct[[#This Row],[ProductID]],tbl_Product[ProductID],tbl_Product[Category])</f>
        <v>Adventure</v>
      </c>
      <c r="D2865">
        <v>2</v>
      </c>
      <c r="E2865" s="3">
        <f>_xlfn.XLOOKUP(tbl_OrderProduct[[#This Row],[ProductID]],tbl_Product[ProductID],tbl_Product[ListPrice])*tbl_OrderProduct[[#This Row],[Quantity]]</f>
        <v>47.9</v>
      </c>
      <c r="F2865">
        <f>_xlfn.XLOOKUP(tbl_OrderProduct[[#This Row],[OrderID]],tbl_Order[OrderID],tbl_Order[Order Year])</f>
        <v>2022</v>
      </c>
      <c r="G2865" t="str">
        <f>_xlfn.XLOOKUP(tbl_OrderProduct[[#This Row],[OrderID]],tbl_Order[OrderID],tbl_Order[Order Month Name])</f>
        <v>Nov</v>
      </c>
      <c r="H2865" t="str">
        <f>_xlfn.XLOOKUP(tbl_OrderProduct[[#This Row],[ProductID]],tbl_Product[ProductID],tbl_Product[ProductName])</f>
        <v>DataCraft: Fields &amp; Measures</v>
      </c>
      <c r="I2865" t="str">
        <f>_xlfn.XLOOKUP(tbl_OrderProduct[[#This Row],[OrderID]],tbl_Order[OrderID],tbl_Order[CustomerID])</f>
        <v>CUST1089</v>
      </c>
    </row>
    <row r="2866" spans="1:9" x14ac:dyDescent="0.4">
      <c r="A2866" t="s">
        <v>1345</v>
      </c>
      <c r="B2866" t="s">
        <v>140</v>
      </c>
      <c r="C2866" t="str">
        <f>_xlfn.XLOOKUP(tbl_OrderProduct[[#This Row],[ProductID]],tbl_Product[ProductID],tbl_Product[Category])</f>
        <v>Strategy</v>
      </c>
      <c r="D2866">
        <v>2</v>
      </c>
      <c r="E2866" s="3">
        <f>_xlfn.XLOOKUP(tbl_OrderProduct[[#This Row],[ProductID]],tbl_Product[ProductID],tbl_Product[ListPrice])*tbl_OrderProduct[[#This Row],[Quantity]]</f>
        <v>126.98</v>
      </c>
      <c r="F2866">
        <f>_xlfn.XLOOKUP(tbl_OrderProduct[[#This Row],[OrderID]],tbl_Order[OrderID],tbl_Order[Order Year])</f>
        <v>2022</v>
      </c>
      <c r="G2866" t="str">
        <f>_xlfn.XLOOKUP(tbl_OrderProduct[[#This Row],[OrderID]],tbl_Order[OrderID],tbl_Order[Order Month Name])</f>
        <v>Nov</v>
      </c>
      <c r="H2866" t="str">
        <f>_xlfn.XLOOKUP(tbl_OrderProduct[[#This Row],[ProductID]],tbl_Product[ProductID],tbl_Product[ProductName])</f>
        <v>The Castles of Mad King Lambda</v>
      </c>
      <c r="I2866" t="str">
        <f>_xlfn.XLOOKUP(tbl_OrderProduct[[#This Row],[OrderID]],tbl_Order[OrderID],tbl_Order[CustomerID])</f>
        <v>CUST0265</v>
      </c>
    </row>
    <row r="2867" spans="1:9" x14ac:dyDescent="0.4">
      <c r="A2867" t="s">
        <v>1346</v>
      </c>
      <c r="B2867" t="s">
        <v>148</v>
      </c>
      <c r="C2867" t="str">
        <f>_xlfn.XLOOKUP(tbl_OrderProduct[[#This Row],[ProductID]],tbl_Product[ProductID],tbl_Product[Category])</f>
        <v>Strategy</v>
      </c>
      <c r="D2867">
        <v>3</v>
      </c>
      <c r="E2867" s="3">
        <f>_xlfn.XLOOKUP(tbl_OrderProduct[[#This Row],[ProductID]],tbl_Product[ProductID],tbl_Product[ListPrice])*tbl_OrderProduct[[#This Row],[Quantity]]</f>
        <v>61.47</v>
      </c>
      <c r="F2867">
        <f>_xlfn.XLOOKUP(tbl_OrderProduct[[#This Row],[OrderID]],tbl_Order[OrderID],tbl_Order[Order Year])</f>
        <v>2022</v>
      </c>
      <c r="G2867" t="str">
        <f>_xlfn.XLOOKUP(tbl_OrderProduct[[#This Row],[OrderID]],tbl_Order[OrderID],tbl_Order[Order Month Name])</f>
        <v>Nov</v>
      </c>
      <c r="H2867" t="str">
        <f>_xlfn.XLOOKUP(tbl_OrderProduct[[#This Row],[ProductID]],tbl_Product[ProductID],tbl_Product[ProductName])</f>
        <v>Cashflow Cascadia</v>
      </c>
      <c r="I2867" t="str">
        <f>_xlfn.XLOOKUP(tbl_OrderProduct[[#This Row],[OrderID]],tbl_Order[OrderID],tbl_Order[CustomerID])</f>
        <v>CUST0843</v>
      </c>
    </row>
    <row r="2868" spans="1:9" x14ac:dyDescent="0.4">
      <c r="A2868" t="s">
        <v>1347</v>
      </c>
      <c r="B2868" t="s">
        <v>140</v>
      </c>
      <c r="C2868" t="str">
        <f>_xlfn.XLOOKUP(tbl_OrderProduct[[#This Row],[ProductID]],tbl_Product[ProductID],tbl_Product[Category])</f>
        <v>Strategy</v>
      </c>
      <c r="D2868">
        <v>2</v>
      </c>
      <c r="E2868" s="3">
        <f>_xlfn.XLOOKUP(tbl_OrderProduct[[#This Row],[ProductID]],tbl_Product[ProductID],tbl_Product[ListPrice])*tbl_OrderProduct[[#This Row],[Quantity]]</f>
        <v>126.98</v>
      </c>
      <c r="F2868">
        <f>_xlfn.XLOOKUP(tbl_OrderProduct[[#This Row],[OrderID]],tbl_Order[OrderID],tbl_Order[Order Year])</f>
        <v>2022</v>
      </c>
      <c r="G2868" t="str">
        <f>_xlfn.XLOOKUP(tbl_OrderProduct[[#This Row],[OrderID]],tbl_Order[OrderID],tbl_Order[Order Month Name])</f>
        <v>Nov</v>
      </c>
      <c r="H2868" t="str">
        <f>_xlfn.XLOOKUP(tbl_OrderProduct[[#This Row],[ProductID]],tbl_Product[ProductID],tbl_Product[ProductName])</f>
        <v>The Castles of Mad King Lambda</v>
      </c>
      <c r="I2868" t="str">
        <f>_xlfn.XLOOKUP(tbl_OrderProduct[[#This Row],[OrderID]],tbl_Order[OrderID],tbl_Order[CustomerID])</f>
        <v>CUST0798</v>
      </c>
    </row>
    <row r="2869" spans="1:9" x14ac:dyDescent="0.4">
      <c r="A2869" t="s">
        <v>1348</v>
      </c>
      <c r="B2869" t="s">
        <v>144</v>
      </c>
      <c r="C2869" t="str">
        <f>_xlfn.XLOOKUP(tbl_OrderProduct[[#This Row],[ProductID]],tbl_Product[ProductID],tbl_Product[Category])</f>
        <v>Strategy</v>
      </c>
      <c r="D2869">
        <v>1</v>
      </c>
      <c r="E2869" s="3">
        <f>_xlfn.XLOOKUP(tbl_OrderProduct[[#This Row],[ProductID]],tbl_Product[ProductID],tbl_Product[ListPrice])*tbl_OrderProduct[[#This Row],[Quantity]]</f>
        <v>64.95</v>
      </c>
      <c r="F2869">
        <f>_xlfn.XLOOKUP(tbl_OrderProduct[[#This Row],[OrderID]],tbl_Order[OrderID],tbl_Order[Order Year])</f>
        <v>2022</v>
      </c>
      <c r="G2869" t="str">
        <f>_xlfn.XLOOKUP(tbl_OrderProduct[[#This Row],[OrderID]],tbl_Order[OrderID],tbl_Order[Order Month Name])</f>
        <v>Nov</v>
      </c>
      <c r="H2869" t="str">
        <f>_xlfn.XLOOKUP(tbl_OrderProduct[[#This Row],[ProductID]],tbl_Product[ProductID],tbl_Product[ProductName])</f>
        <v>Between Two Spreadsheets</v>
      </c>
      <c r="I2869" t="str">
        <f>_xlfn.XLOOKUP(tbl_OrderProduct[[#This Row],[OrderID]],tbl_Order[OrderID],tbl_Order[CustomerID])</f>
        <v>CUST0622</v>
      </c>
    </row>
    <row r="2870" spans="1:9" x14ac:dyDescent="0.4">
      <c r="A2870" t="s">
        <v>1349</v>
      </c>
      <c r="B2870" t="s">
        <v>146</v>
      </c>
      <c r="C2870" t="str">
        <f>_xlfn.XLOOKUP(tbl_OrderProduct[[#This Row],[ProductID]],tbl_Product[ProductID],tbl_Product[Category])</f>
        <v>Strategy</v>
      </c>
      <c r="D2870">
        <v>1</v>
      </c>
      <c r="E2870" s="3">
        <f>_xlfn.XLOOKUP(tbl_OrderProduct[[#This Row],[ProductID]],tbl_Product[ProductID],tbl_Product[ListPrice])*tbl_OrderProduct[[#This Row],[Quantity]]</f>
        <v>49.49</v>
      </c>
      <c r="F2870">
        <f>_xlfn.XLOOKUP(tbl_OrderProduct[[#This Row],[OrderID]],tbl_Order[OrderID],tbl_Order[Order Year])</f>
        <v>2022</v>
      </c>
      <c r="G2870" t="str">
        <f>_xlfn.XLOOKUP(tbl_OrderProduct[[#This Row],[OrderID]],tbl_Order[OrderID],tbl_Order[Order Month Name])</f>
        <v>Nov</v>
      </c>
      <c r="H2870" t="str">
        <f>_xlfn.XLOOKUP(tbl_OrderProduct[[#This Row],[ProductID]],tbl_Product[ProductID],tbl_Product[ProductName])</f>
        <v>Terraforming Tableau</v>
      </c>
      <c r="I2870" t="str">
        <f>_xlfn.XLOOKUP(tbl_OrderProduct[[#This Row],[OrderID]],tbl_Order[OrderID],tbl_Order[CustomerID])</f>
        <v>CUST0764</v>
      </c>
    </row>
    <row r="2871" spans="1:9" x14ac:dyDescent="0.4">
      <c r="A2871" t="s">
        <v>1349</v>
      </c>
      <c r="B2871" t="s">
        <v>4</v>
      </c>
      <c r="C2871" t="str">
        <f>_xlfn.XLOOKUP(tbl_OrderProduct[[#This Row],[ProductID]],tbl_Product[ProductID],tbl_Product[Category])</f>
        <v>Strategy</v>
      </c>
      <c r="D2871">
        <v>2</v>
      </c>
      <c r="E2871" s="3">
        <f>_xlfn.XLOOKUP(tbl_OrderProduct[[#This Row],[ProductID]],tbl_Product[ProductID],tbl_Product[ListPrice])*tbl_OrderProduct[[#This Row],[Quantity]]</f>
        <v>69.98</v>
      </c>
      <c r="F2871">
        <f>_xlfn.XLOOKUP(tbl_OrderProduct[[#This Row],[OrderID]],tbl_Order[OrderID],tbl_Order[Order Year])</f>
        <v>2022</v>
      </c>
      <c r="G2871" t="str">
        <f>_xlfn.XLOOKUP(tbl_OrderProduct[[#This Row],[OrderID]],tbl_Order[OrderID],tbl_Order[Order Month Name])</f>
        <v>Nov</v>
      </c>
      <c r="H2871" t="str">
        <f>_xlfn.XLOOKUP(tbl_OrderProduct[[#This Row],[ProductID]],tbl_Product[ProductID],tbl_Product[ProductName])</f>
        <v>Root Cause Analysis</v>
      </c>
      <c r="I2871" t="str">
        <f>_xlfn.XLOOKUP(tbl_OrderProduct[[#This Row],[OrderID]],tbl_Order[OrderID],tbl_Order[CustomerID])</f>
        <v>CUST0764</v>
      </c>
    </row>
    <row r="2872" spans="1:9" x14ac:dyDescent="0.4">
      <c r="A2872" t="s">
        <v>1350</v>
      </c>
      <c r="B2872" t="s">
        <v>141</v>
      </c>
      <c r="C2872" t="str">
        <f>_xlfn.XLOOKUP(tbl_OrderProduct[[#This Row],[ProductID]],tbl_Product[ProductID],tbl_Product[Category])</f>
        <v>Strategy</v>
      </c>
      <c r="D2872">
        <v>2</v>
      </c>
      <c r="E2872" s="3">
        <f>_xlfn.XLOOKUP(tbl_OrderProduct[[#This Row],[ProductID]],tbl_Product[ProductID],tbl_Product[ListPrice])*tbl_OrderProduct[[#This Row],[Quantity]]</f>
        <v>48</v>
      </c>
      <c r="F2872">
        <f>_xlfn.XLOOKUP(tbl_OrderProduct[[#This Row],[OrderID]],tbl_Order[OrderID],tbl_Order[Order Year])</f>
        <v>2022</v>
      </c>
      <c r="G2872" t="str">
        <f>_xlfn.XLOOKUP(tbl_OrderProduct[[#This Row],[OrderID]],tbl_Order[OrderID],tbl_Order[Order Month Name])</f>
        <v>Nov</v>
      </c>
      <c r="H2872" t="str">
        <f>_xlfn.XLOOKUP(tbl_OrderProduct[[#This Row],[ProductID]],tbl_Product[ProductID],tbl_Product[ProductName])</f>
        <v>Wingspanalytics</v>
      </c>
      <c r="I2872" t="str">
        <f>_xlfn.XLOOKUP(tbl_OrderProduct[[#This Row],[OrderID]],tbl_Order[OrderID],tbl_Order[CustomerID])</f>
        <v>CUST0137</v>
      </c>
    </row>
    <row r="2873" spans="1:9" x14ac:dyDescent="0.4">
      <c r="A2873" t="s">
        <v>1351</v>
      </c>
      <c r="B2873" t="s">
        <v>134</v>
      </c>
      <c r="C2873" t="str">
        <f>_xlfn.XLOOKUP(tbl_OrderProduct[[#This Row],[ProductID]],tbl_Product[ProductID],tbl_Product[Category])</f>
        <v>Co-op</v>
      </c>
      <c r="D2873">
        <v>2</v>
      </c>
      <c r="E2873" s="3">
        <f>_xlfn.XLOOKUP(tbl_OrderProduct[[#This Row],[ProductID]],tbl_Product[ProductID],tbl_Product[ListPrice])*tbl_OrderProduct[[#This Row],[Quantity]]</f>
        <v>67</v>
      </c>
      <c r="F2873">
        <f>_xlfn.XLOOKUP(tbl_OrderProduct[[#This Row],[OrderID]],tbl_Order[OrderID],tbl_Order[Order Year])</f>
        <v>2022</v>
      </c>
      <c r="G2873" t="str">
        <f>_xlfn.XLOOKUP(tbl_OrderProduct[[#This Row],[OrderID]],tbl_Order[OrderID],tbl_Order[Order Month Name])</f>
        <v>Nov</v>
      </c>
      <c r="H2873" t="str">
        <f>_xlfn.XLOOKUP(tbl_OrderProduct[[#This Row],[ProductID]],tbl_Product[ProductID],tbl_Product[ProductName])</f>
        <v>The Spill: Data Breach</v>
      </c>
      <c r="I2873" t="str">
        <f>_xlfn.XLOOKUP(tbl_OrderProduct[[#This Row],[OrderID]],tbl_Order[OrderID],tbl_Order[CustomerID])</f>
        <v>CUST0528</v>
      </c>
    </row>
    <row r="2874" spans="1:9" x14ac:dyDescent="0.4">
      <c r="A2874" t="s">
        <v>1351</v>
      </c>
      <c r="B2874" t="s">
        <v>145</v>
      </c>
      <c r="C2874" t="str">
        <f>_xlfn.XLOOKUP(tbl_OrderProduct[[#This Row],[ProductID]],tbl_Product[ProductID],tbl_Product[Category])</f>
        <v>Adventure</v>
      </c>
      <c r="D2874">
        <v>1</v>
      </c>
      <c r="E2874" s="3">
        <f>_xlfn.XLOOKUP(tbl_OrderProduct[[#This Row],[ProductID]],tbl_Product[ProductID],tbl_Product[ListPrice])*tbl_OrderProduct[[#This Row],[Quantity]]</f>
        <v>40.5</v>
      </c>
      <c r="F2874">
        <f>_xlfn.XLOOKUP(tbl_OrderProduct[[#This Row],[OrderID]],tbl_Order[OrderID],tbl_Order[Order Year])</f>
        <v>2022</v>
      </c>
      <c r="G2874" t="str">
        <f>_xlfn.XLOOKUP(tbl_OrderProduct[[#This Row],[OrderID]],tbl_Order[OrderID],tbl_Order[Order Month Name])</f>
        <v>Nov</v>
      </c>
      <c r="H2874" t="str">
        <f>_xlfn.XLOOKUP(tbl_OrderProduct[[#This Row],[ProductID]],tbl_Product[ProductID],tbl_Product[ProductName])</f>
        <v>Audit Call of Cthulhu</v>
      </c>
      <c r="I2874" t="str">
        <f>_xlfn.XLOOKUP(tbl_OrderProduct[[#This Row],[OrderID]],tbl_Order[OrderID],tbl_Order[CustomerID])</f>
        <v>CUST0528</v>
      </c>
    </row>
    <row r="2875" spans="1:9" x14ac:dyDescent="0.4">
      <c r="A2875" t="s">
        <v>1351</v>
      </c>
      <c r="B2875" t="s">
        <v>135</v>
      </c>
      <c r="C2875" t="str">
        <f>_xlfn.XLOOKUP(tbl_OrderProduct[[#This Row],[ProductID]],tbl_Product[ProductID],tbl_Product[Category])</f>
        <v>Classic</v>
      </c>
      <c r="D2875">
        <v>1</v>
      </c>
      <c r="E2875" s="3">
        <f>_xlfn.XLOOKUP(tbl_OrderProduct[[#This Row],[ProductID]],tbl_Product[ProductID],tbl_Product[ListPrice])*tbl_OrderProduct[[#This Row],[Quantity]]</f>
        <v>16.989999999999998</v>
      </c>
      <c r="F2875">
        <f>_xlfn.XLOOKUP(tbl_OrderProduct[[#This Row],[OrderID]],tbl_Order[OrderID],tbl_Order[Order Year])</f>
        <v>2022</v>
      </c>
      <c r="G2875" t="str">
        <f>_xlfn.XLOOKUP(tbl_OrderProduct[[#This Row],[OrderID]],tbl_Order[OrderID],tbl_Order[Order Month Name])</f>
        <v>Nov</v>
      </c>
      <c r="H2875" t="str">
        <f>_xlfn.XLOOKUP(tbl_OrderProduct[[#This Row],[ProductID]],tbl_Product[ProductID],tbl_Product[ProductName])</f>
        <v>Monopoly: Pivot Table Edition</v>
      </c>
      <c r="I2875" t="str">
        <f>_xlfn.XLOOKUP(tbl_OrderProduct[[#This Row],[OrderID]],tbl_Order[OrderID],tbl_Order[CustomerID])</f>
        <v>CUST0528</v>
      </c>
    </row>
    <row r="2876" spans="1:9" x14ac:dyDescent="0.4">
      <c r="A2876" t="s">
        <v>1351</v>
      </c>
      <c r="B2876" t="s">
        <v>130</v>
      </c>
      <c r="C2876" t="str">
        <f>_xlfn.XLOOKUP(tbl_OrderProduct[[#This Row],[ProductID]],tbl_Product[ProductID],tbl_Product[Category])</f>
        <v>Strategy</v>
      </c>
      <c r="D2876">
        <v>1</v>
      </c>
      <c r="E2876" s="3">
        <f>_xlfn.XLOOKUP(tbl_OrderProduct[[#This Row],[ProductID]],tbl_Product[ProductID],tbl_Product[ListPrice])*tbl_OrderProduct[[#This Row],[Quantity]]</f>
        <v>15.5</v>
      </c>
      <c r="F2876">
        <f>_xlfn.XLOOKUP(tbl_OrderProduct[[#This Row],[OrderID]],tbl_Order[OrderID],tbl_Order[Order Year])</f>
        <v>2022</v>
      </c>
      <c r="G2876" t="str">
        <f>_xlfn.XLOOKUP(tbl_OrderProduct[[#This Row],[OrderID]],tbl_Order[OrderID],tbl_Order[Order Month Name])</f>
        <v>Nov</v>
      </c>
      <c r="H2876" t="str">
        <f>_xlfn.XLOOKUP(tbl_OrderProduct[[#This Row],[ProductID]],tbl_Product[ProductID],tbl_Product[ProductName])</f>
        <v>Brass: Budget</v>
      </c>
      <c r="I2876" t="str">
        <f>_xlfn.XLOOKUP(tbl_OrderProduct[[#This Row],[OrderID]],tbl_Order[OrderID],tbl_Order[CustomerID])</f>
        <v>CUST0528</v>
      </c>
    </row>
    <row r="2877" spans="1:9" x14ac:dyDescent="0.4">
      <c r="A2877" t="s">
        <v>1351</v>
      </c>
      <c r="B2877" t="s">
        <v>154</v>
      </c>
      <c r="C2877" t="str">
        <f>_xlfn.XLOOKUP(tbl_OrderProduct[[#This Row],[ProductID]],tbl_Product[ProductID],tbl_Product[Category])</f>
        <v>Strategy</v>
      </c>
      <c r="D2877">
        <v>1</v>
      </c>
      <c r="E2877" s="3">
        <f>_xlfn.XLOOKUP(tbl_OrderProduct[[#This Row],[ProductID]],tbl_Product[ProductID],tbl_Product[ListPrice])*tbl_OrderProduct[[#This Row],[Quantity]]</f>
        <v>31</v>
      </c>
      <c r="F2877">
        <f>_xlfn.XLOOKUP(tbl_OrderProduct[[#This Row],[OrderID]],tbl_Order[OrderID],tbl_Order[Order Year])</f>
        <v>2022</v>
      </c>
      <c r="G2877" t="str">
        <f>_xlfn.XLOOKUP(tbl_OrderProduct[[#This Row],[OrderID]],tbl_Order[OrderID],tbl_Order[Order Month Name])</f>
        <v>Nov</v>
      </c>
      <c r="H2877" t="str">
        <f>_xlfn.XLOOKUP(tbl_OrderProduct[[#This Row],[ProductID]],tbl_Product[ProductID],tbl_Product[ProductName])</f>
        <v>Roll for Regression</v>
      </c>
      <c r="I2877" t="str">
        <f>_xlfn.XLOOKUP(tbl_OrderProduct[[#This Row],[OrderID]],tbl_Order[OrderID],tbl_Order[CustomerID])</f>
        <v>CUST0528</v>
      </c>
    </row>
    <row r="2878" spans="1:9" x14ac:dyDescent="0.4">
      <c r="A2878" t="s">
        <v>1352</v>
      </c>
      <c r="B2878" t="s">
        <v>141</v>
      </c>
      <c r="C2878" t="str">
        <f>_xlfn.XLOOKUP(tbl_OrderProduct[[#This Row],[ProductID]],tbl_Product[ProductID],tbl_Product[Category])</f>
        <v>Strategy</v>
      </c>
      <c r="D2878">
        <v>1</v>
      </c>
      <c r="E2878" s="3">
        <f>_xlfn.XLOOKUP(tbl_OrderProduct[[#This Row],[ProductID]],tbl_Product[ProductID],tbl_Product[ListPrice])*tbl_OrderProduct[[#This Row],[Quantity]]</f>
        <v>24</v>
      </c>
      <c r="F2878">
        <f>_xlfn.XLOOKUP(tbl_OrderProduct[[#This Row],[OrderID]],tbl_Order[OrderID],tbl_Order[Order Year])</f>
        <v>2022</v>
      </c>
      <c r="G2878" t="str">
        <f>_xlfn.XLOOKUP(tbl_OrderProduct[[#This Row],[OrderID]],tbl_Order[OrderID],tbl_Order[Order Month Name])</f>
        <v>Nov</v>
      </c>
      <c r="H2878" t="str">
        <f>_xlfn.XLOOKUP(tbl_OrderProduct[[#This Row],[ProductID]],tbl_Product[ProductID],tbl_Product[ProductName])</f>
        <v>Wingspanalytics</v>
      </c>
      <c r="I2878" t="str">
        <f>_xlfn.XLOOKUP(tbl_OrderProduct[[#This Row],[OrderID]],tbl_Order[OrderID],tbl_Order[CustomerID])</f>
        <v>CUST1247</v>
      </c>
    </row>
    <row r="2879" spans="1:9" x14ac:dyDescent="0.4">
      <c r="A2879" t="s">
        <v>1352</v>
      </c>
      <c r="B2879" t="s">
        <v>160</v>
      </c>
      <c r="C2879" t="str">
        <f>_xlfn.XLOOKUP(tbl_OrderProduct[[#This Row],[ProductID]],tbl_Product[ProductID],tbl_Product[Category])</f>
        <v>Co-op</v>
      </c>
      <c r="D2879">
        <v>1</v>
      </c>
      <c r="E2879" s="3">
        <f>_xlfn.XLOOKUP(tbl_OrderProduct[[#This Row],[ProductID]],tbl_Product[ProductID],tbl_Product[ListPrice])*tbl_OrderProduct[[#This Row],[Quantity]]</f>
        <v>38.49</v>
      </c>
      <c r="F2879">
        <f>_xlfn.XLOOKUP(tbl_OrderProduct[[#This Row],[OrderID]],tbl_Order[OrderID],tbl_Order[Order Year])</f>
        <v>2022</v>
      </c>
      <c r="G2879" t="str">
        <f>_xlfn.XLOOKUP(tbl_OrderProduct[[#This Row],[OrderID]],tbl_Order[OrderID],tbl_Order[Order Month Name])</f>
        <v>Nov</v>
      </c>
      <c r="H2879" t="str">
        <f>_xlfn.XLOOKUP(tbl_OrderProduct[[#This Row],[ProductID]],tbl_Product[ProductID],tbl_Product[ProductName])</f>
        <v>Forbidden Functions</v>
      </c>
      <c r="I2879" t="str">
        <f>_xlfn.XLOOKUP(tbl_OrderProduct[[#This Row],[OrderID]],tbl_Order[OrderID],tbl_Order[CustomerID])</f>
        <v>CUST1247</v>
      </c>
    </row>
    <row r="2880" spans="1:9" x14ac:dyDescent="0.4">
      <c r="A2880" t="s">
        <v>1353</v>
      </c>
      <c r="B2880" t="s">
        <v>162</v>
      </c>
      <c r="C2880" t="str">
        <f>_xlfn.XLOOKUP(tbl_OrderProduct[[#This Row],[ProductID]],tbl_Product[ProductID],tbl_Product[Category])</f>
        <v>Strategy</v>
      </c>
      <c r="D2880">
        <v>1</v>
      </c>
      <c r="E2880" s="3">
        <f>_xlfn.XLOOKUP(tbl_OrderProduct[[#This Row],[ProductID]],tbl_Product[ProductID],tbl_Product[ListPrice])*tbl_OrderProduct[[#This Row],[Quantity]]</f>
        <v>17.5</v>
      </c>
      <c r="F2880">
        <f>_xlfn.XLOOKUP(tbl_OrderProduct[[#This Row],[OrderID]],tbl_Order[OrderID],tbl_Order[Order Year])</f>
        <v>2022</v>
      </c>
      <c r="G2880" t="str">
        <f>_xlfn.XLOOKUP(tbl_OrderProduct[[#This Row],[OrderID]],tbl_Order[OrderID],tbl_Order[Order Month Name])</f>
        <v>Dec</v>
      </c>
      <c r="H2880" t="str">
        <f>_xlfn.XLOOKUP(tbl_OrderProduct[[#This Row],[ProductID]],tbl_Product[ProductID],tbl_Product[ProductName])</f>
        <v>Spreadsheet Legacy</v>
      </c>
      <c r="I2880" t="str">
        <f>_xlfn.XLOOKUP(tbl_OrderProduct[[#This Row],[OrderID]],tbl_Order[OrderID],tbl_Order[CustomerID])</f>
        <v>CUST0995</v>
      </c>
    </row>
    <row r="2881" spans="1:9" x14ac:dyDescent="0.4">
      <c r="A2881" t="s">
        <v>1353</v>
      </c>
      <c r="B2881" t="s">
        <v>131</v>
      </c>
      <c r="C2881" t="str">
        <f>_xlfn.XLOOKUP(tbl_OrderProduct[[#This Row],[ProductID]],tbl_Product[ProductID],tbl_Product[Category])</f>
        <v>Strategy</v>
      </c>
      <c r="D2881">
        <v>1</v>
      </c>
      <c r="E2881" s="3">
        <f>_xlfn.XLOOKUP(tbl_OrderProduct[[#This Row],[ProductID]],tbl_Product[ProductID],tbl_Product[ListPrice])*tbl_OrderProduct[[#This Row],[Quantity]]</f>
        <v>49</v>
      </c>
      <c r="F2881">
        <f>_xlfn.XLOOKUP(tbl_OrderProduct[[#This Row],[OrderID]],tbl_Order[OrderID],tbl_Order[Order Year])</f>
        <v>2022</v>
      </c>
      <c r="G2881" t="str">
        <f>_xlfn.XLOOKUP(tbl_OrderProduct[[#This Row],[OrderID]],tbl_Order[OrderID],tbl_Order[Order Month Name])</f>
        <v>Dec</v>
      </c>
      <c r="H2881" t="str">
        <f>_xlfn.XLOOKUP(tbl_OrderProduct[[#This Row],[ProductID]],tbl_Product[ProductID],tbl_Product[ProductName])</f>
        <v>7 Chart Wonders</v>
      </c>
      <c r="I2881" t="str">
        <f>_xlfn.XLOOKUP(tbl_OrderProduct[[#This Row],[OrderID]],tbl_Order[OrderID],tbl_Order[CustomerID])</f>
        <v>CUST0995</v>
      </c>
    </row>
    <row r="2882" spans="1:9" x14ac:dyDescent="0.4">
      <c r="A2882" t="s">
        <v>1354</v>
      </c>
      <c r="B2882" t="s">
        <v>135</v>
      </c>
      <c r="C2882" t="str">
        <f>_xlfn.XLOOKUP(tbl_OrderProduct[[#This Row],[ProductID]],tbl_Product[ProductID],tbl_Product[Category])</f>
        <v>Classic</v>
      </c>
      <c r="D2882">
        <v>1</v>
      </c>
      <c r="E2882" s="3">
        <f>_xlfn.XLOOKUP(tbl_OrderProduct[[#This Row],[ProductID]],tbl_Product[ProductID],tbl_Product[ListPrice])*tbl_OrderProduct[[#This Row],[Quantity]]</f>
        <v>16.989999999999998</v>
      </c>
      <c r="F2882">
        <f>_xlfn.XLOOKUP(tbl_OrderProduct[[#This Row],[OrderID]],tbl_Order[OrderID],tbl_Order[Order Year])</f>
        <v>2022</v>
      </c>
      <c r="G2882" t="str">
        <f>_xlfn.XLOOKUP(tbl_OrderProduct[[#This Row],[OrderID]],tbl_Order[OrderID],tbl_Order[Order Month Name])</f>
        <v>Dec</v>
      </c>
      <c r="H2882" t="str">
        <f>_xlfn.XLOOKUP(tbl_OrderProduct[[#This Row],[ProductID]],tbl_Product[ProductID],tbl_Product[ProductName])</f>
        <v>Monopoly: Pivot Table Edition</v>
      </c>
      <c r="I2882" t="str">
        <f>_xlfn.XLOOKUP(tbl_OrderProduct[[#This Row],[OrderID]],tbl_Order[OrderID],tbl_Order[CustomerID])</f>
        <v>CUST0502</v>
      </c>
    </row>
    <row r="2883" spans="1:9" x14ac:dyDescent="0.4">
      <c r="A2883" t="s">
        <v>1354</v>
      </c>
      <c r="B2883" t="s">
        <v>132</v>
      </c>
      <c r="C2883" t="str">
        <f>_xlfn.XLOOKUP(tbl_OrderProduct[[#This Row],[ProductID]],tbl_Product[ProductID],tbl_Product[Category])</f>
        <v>Strategy</v>
      </c>
      <c r="D2883">
        <v>1</v>
      </c>
      <c r="E2883" s="3">
        <f>_xlfn.XLOOKUP(tbl_OrderProduct[[#This Row],[ProductID]],tbl_Product[ProductID],tbl_Product[ListPrice])*tbl_OrderProduct[[#This Row],[Quantity]]</f>
        <v>16.5</v>
      </c>
      <c r="F2883">
        <f>_xlfn.XLOOKUP(tbl_OrderProduct[[#This Row],[OrderID]],tbl_Order[OrderID],tbl_Order[Order Year])</f>
        <v>2022</v>
      </c>
      <c r="G2883" t="str">
        <f>_xlfn.XLOOKUP(tbl_OrderProduct[[#This Row],[OrderID]],tbl_Order[OrderID],tbl_Order[Order Month Name])</f>
        <v>Dec</v>
      </c>
      <c r="H2883" t="str">
        <f>_xlfn.XLOOKUP(tbl_OrderProduct[[#This Row],[ProductID]],tbl_Product[ProductID],tbl_Product[ProductName])</f>
        <v>Pax Excel</v>
      </c>
      <c r="I2883" t="str">
        <f>_xlfn.XLOOKUP(tbl_OrderProduct[[#This Row],[OrderID]],tbl_Order[OrderID],tbl_Order[CustomerID])</f>
        <v>CUST0502</v>
      </c>
    </row>
    <row r="2884" spans="1:9" x14ac:dyDescent="0.4">
      <c r="A2884" t="s">
        <v>1355</v>
      </c>
      <c r="B2884" t="s">
        <v>139</v>
      </c>
      <c r="C2884" t="str">
        <f>_xlfn.XLOOKUP(tbl_OrderProduct[[#This Row],[ProductID]],tbl_Product[ProductID],tbl_Product[Category])</f>
        <v>Strategy</v>
      </c>
      <c r="D2884">
        <v>1</v>
      </c>
      <c r="E2884" s="3">
        <f>_xlfn.XLOOKUP(tbl_OrderProduct[[#This Row],[ProductID]],tbl_Product[ProductID],tbl_Product[ListPrice])*tbl_OrderProduct[[#This Row],[Quantity]]</f>
        <v>54.99</v>
      </c>
      <c r="F2884">
        <f>_xlfn.XLOOKUP(tbl_OrderProduct[[#This Row],[OrderID]],tbl_Order[OrderID],tbl_Order[Order Year])</f>
        <v>2022</v>
      </c>
      <c r="G2884" t="str">
        <f>_xlfn.XLOOKUP(tbl_OrderProduct[[#This Row],[OrderID]],tbl_Order[OrderID],tbl_Order[Order Month Name])</f>
        <v>Dec</v>
      </c>
      <c r="H2884" t="str">
        <f>_xlfn.XLOOKUP(tbl_OrderProduct[[#This Row],[ProductID]],tbl_Product[ProductID],tbl_Product[ProductName])</f>
        <v>Azul: Pie Chart Edition</v>
      </c>
      <c r="I2884" t="str">
        <f>_xlfn.XLOOKUP(tbl_OrderProduct[[#This Row],[OrderID]],tbl_Order[OrderID],tbl_Order[CustomerID])</f>
        <v>CUST0809</v>
      </c>
    </row>
    <row r="2885" spans="1:9" x14ac:dyDescent="0.4">
      <c r="A2885" t="s">
        <v>1355</v>
      </c>
      <c r="B2885" t="s">
        <v>10</v>
      </c>
      <c r="C2885" t="str">
        <f>_xlfn.XLOOKUP(tbl_OrderProduct[[#This Row],[ProductID]],tbl_Product[ProductID],tbl_Product[Category])</f>
        <v>Party</v>
      </c>
      <c r="D2885">
        <v>1</v>
      </c>
      <c r="E2885" s="3">
        <f>_xlfn.XLOOKUP(tbl_OrderProduct[[#This Row],[ProductID]],tbl_Product[ProductID],tbl_Product[ListPrice])*tbl_OrderProduct[[#This Row],[Quantity]]</f>
        <v>49</v>
      </c>
      <c r="F2885">
        <f>_xlfn.XLOOKUP(tbl_OrderProduct[[#This Row],[OrderID]],tbl_Order[OrderID],tbl_Order[Order Year])</f>
        <v>2022</v>
      </c>
      <c r="G2885" t="str">
        <f>_xlfn.XLOOKUP(tbl_OrderProduct[[#This Row],[OrderID]],tbl_Order[OrderID],tbl_Order[Order Month Name])</f>
        <v>Dec</v>
      </c>
      <c r="H2885" t="str">
        <f>_xlfn.XLOOKUP(tbl_OrderProduct[[#This Row],[ProductID]],tbl_Product[ProductID],tbl_Product[ProductName])</f>
        <v>Pivot or Perish</v>
      </c>
      <c r="I2885" t="str">
        <f>_xlfn.XLOOKUP(tbl_OrderProduct[[#This Row],[OrderID]],tbl_Order[OrderID],tbl_Order[CustomerID])</f>
        <v>CUST0809</v>
      </c>
    </row>
    <row r="2886" spans="1:9" x14ac:dyDescent="0.4">
      <c r="A2886" t="s">
        <v>1355</v>
      </c>
      <c r="B2886" t="s">
        <v>151</v>
      </c>
      <c r="C2886" t="str">
        <f>_xlfn.XLOOKUP(tbl_OrderProduct[[#This Row],[ProductID]],tbl_Product[ProductID],tbl_Product[Category])</f>
        <v>Adventure</v>
      </c>
      <c r="D2886">
        <v>1</v>
      </c>
      <c r="E2886" s="3">
        <f>_xlfn.XLOOKUP(tbl_OrderProduct[[#This Row],[ProductID]],tbl_Product[ProductID],tbl_Product[ListPrice])*tbl_OrderProduct[[#This Row],[Quantity]]</f>
        <v>60.95</v>
      </c>
      <c r="F2886">
        <f>_xlfn.XLOOKUP(tbl_OrderProduct[[#This Row],[OrderID]],tbl_Order[OrderID],tbl_Order[Order Year])</f>
        <v>2022</v>
      </c>
      <c r="G2886" t="str">
        <f>_xlfn.XLOOKUP(tbl_OrderProduct[[#This Row],[OrderID]],tbl_Order[OrderID],tbl_Order[Order Month Name])</f>
        <v>Dec</v>
      </c>
      <c r="H2886" t="str">
        <f>_xlfn.XLOOKUP(tbl_OrderProduct[[#This Row],[ProductID]],tbl_Product[ProductID],tbl_Product[ProductName])</f>
        <v>Unmatched: Analyst's Edition</v>
      </c>
      <c r="I2886" t="str">
        <f>_xlfn.XLOOKUP(tbl_OrderProduct[[#This Row],[OrderID]],tbl_Order[OrderID],tbl_Order[CustomerID])</f>
        <v>CUST0809</v>
      </c>
    </row>
    <row r="2887" spans="1:9" x14ac:dyDescent="0.4">
      <c r="A2887" t="s">
        <v>1355</v>
      </c>
      <c r="B2887" t="s">
        <v>134</v>
      </c>
      <c r="C2887" t="str">
        <f>_xlfn.XLOOKUP(tbl_OrderProduct[[#This Row],[ProductID]],tbl_Product[ProductID],tbl_Product[Category])</f>
        <v>Co-op</v>
      </c>
      <c r="D2887">
        <v>2</v>
      </c>
      <c r="E2887" s="3">
        <f>_xlfn.XLOOKUP(tbl_OrderProduct[[#This Row],[ProductID]],tbl_Product[ProductID],tbl_Product[ListPrice])*tbl_OrderProduct[[#This Row],[Quantity]]</f>
        <v>67</v>
      </c>
      <c r="F2887">
        <f>_xlfn.XLOOKUP(tbl_OrderProduct[[#This Row],[OrderID]],tbl_Order[OrderID],tbl_Order[Order Year])</f>
        <v>2022</v>
      </c>
      <c r="G2887" t="str">
        <f>_xlfn.XLOOKUP(tbl_OrderProduct[[#This Row],[OrderID]],tbl_Order[OrderID],tbl_Order[Order Month Name])</f>
        <v>Dec</v>
      </c>
      <c r="H2887" t="str">
        <f>_xlfn.XLOOKUP(tbl_OrderProduct[[#This Row],[ProductID]],tbl_Product[ProductID],tbl_Product[ProductName])</f>
        <v>The Spill: Data Breach</v>
      </c>
      <c r="I2887" t="str">
        <f>_xlfn.XLOOKUP(tbl_OrderProduct[[#This Row],[OrderID]],tbl_Order[OrderID],tbl_Order[CustomerID])</f>
        <v>CUST0809</v>
      </c>
    </row>
    <row r="2888" spans="1:9" x14ac:dyDescent="0.4">
      <c r="A2888" t="s">
        <v>1355</v>
      </c>
      <c r="B2888" t="s">
        <v>142</v>
      </c>
      <c r="C2888" t="str">
        <f>_xlfn.XLOOKUP(tbl_OrderProduct[[#This Row],[ProductID]],tbl_Product[ProductID],tbl_Product[Category])</f>
        <v>Classic</v>
      </c>
      <c r="D2888">
        <v>1</v>
      </c>
      <c r="E2888" s="3">
        <f>_xlfn.XLOOKUP(tbl_OrderProduct[[#This Row],[ProductID]],tbl_Product[ProductID],tbl_Product[ListPrice])*tbl_OrderProduct[[#This Row],[Quantity]]</f>
        <v>49.49</v>
      </c>
      <c r="F2888">
        <f>_xlfn.XLOOKUP(tbl_OrderProduct[[#This Row],[OrderID]],tbl_Order[OrderID],tbl_Order[Order Year])</f>
        <v>2022</v>
      </c>
      <c r="G2888" t="str">
        <f>_xlfn.XLOOKUP(tbl_OrderProduct[[#This Row],[OrderID]],tbl_Order[OrderID],tbl_Order[Order Month Name])</f>
        <v>Dec</v>
      </c>
      <c r="H2888" t="str">
        <f>_xlfn.XLOOKUP(tbl_OrderProduct[[#This Row],[ProductID]],tbl_Product[ProductID],tbl_Product[ProductName])</f>
        <v>Don't Wake the Stakeholders</v>
      </c>
      <c r="I2888" t="str">
        <f>_xlfn.XLOOKUP(tbl_OrderProduct[[#This Row],[OrderID]],tbl_Order[OrderID],tbl_Order[CustomerID])</f>
        <v>CUST0809</v>
      </c>
    </row>
    <row r="2889" spans="1:9" x14ac:dyDescent="0.4">
      <c r="A2889" t="s">
        <v>1356</v>
      </c>
      <c r="B2889" t="s">
        <v>9</v>
      </c>
      <c r="C2889" t="str">
        <f>_xlfn.XLOOKUP(tbl_OrderProduct[[#This Row],[ProductID]],tbl_Product[ProductID],tbl_Product[Category])</f>
        <v>Strategy</v>
      </c>
      <c r="D2889">
        <v>2</v>
      </c>
      <c r="E2889" s="3">
        <f>_xlfn.XLOOKUP(tbl_OrderProduct[[#This Row],[ProductID]],tbl_Product[ProductID],tbl_Product[ListPrice])*tbl_OrderProduct[[#This Row],[Quantity]]</f>
        <v>147.9</v>
      </c>
      <c r="F2889">
        <f>_xlfn.XLOOKUP(tbl_OrderProduct[[#This Row],[OrderID]],tbl_Order[OrderID],tbl_Order[Order Year])</f>
        <v>2022</v>
      </c>
      <c r="G2889" t="str">
        <f>_xlfn.XLOOKUP(tbl_OrderProduct[[#This Row],[OrderID]],tbl_Order[OrderID],tbl_Order[Order Month Name])</f>
        <v>Dec</v>
      </c>
      <c r="H2889" t="str">
        <f>_xlfn.XLOOKUP(tbl_OrderProduct[[#This Row],[ProductID]],tbl_Product[ProductID],tbl_Product[ProductName])</f>
        <v>Tiny Epic Formulas</v>
      </c>
      <c r="I2889" t="str">
        <f>_xlfn.XLOOKUP(tbl_OrderProduct[[#This Row],[OrderID]],tbl_Order[OrderID],tbl_Order[CustomerID])</f>
        <v>CUST0927</v>
      </c>
    </row>
    <row r="2890" spans="1:9" x14ac:dyDescent="0.4">
      <c r="A2890" t="s">
        <v>1356</v>
      </c>
      <c r="B2890" t="s">
        <v>155</v>
      </c>
      <c r="C2890" t="str">
        <f>_xlfn.XLOOKUP(tbl_OrderProduct[[#This Row],[ProductID]],tbl_Product[ProductID],tbl_Product[Category])</f>
        <v>Strategy</v>
      </c>
      <c r="D2890">
        <v>2</v>
      </c>
      <c r="E2890" s="3">
        <f>_xlfn.XLOOKUP(tbl_OrderProduct[[#This Row],[ProductID]],tbl_Product[ProductID],tbl_Product[ListPrice])*tbl_OrderProduct[[#This Row],[Quantity]]</f>
        <v>54</v>
      </c>
      <c r="F2890">
        <f>_xlfn.XLOOKUP(tbl_OrderProduct[[#This Row],[OrderID]],tbl_Order[OrderID],tbl_Order[Order Year])</f>
        <v>2022</v>
      </c>
      <c r="G2890" t="str">
        <f>_xlfn.XLOOKUP(tbl_OrderProduct[[#This Row],[OrderID]],tbl_Order[OrderID],tbl_Order[Order Month Name])</f>
        <v>Dec</v>
      </c>
      <c r="H2890" t="str">
        <f>_xlfn.XLOOKUP(tbl_OrderProduct[[#This Row],[ProductID]],tbl_Product[ProductID],tbl_Product[ProductName])</f>
        <v>Depreciation Trail</v>
      </c>
      <c r="I2890" t="str">
        <f>_xlfn.XLOOKUP(tbl_OrderProduct[[#This Row],[OrderID]],tbl_Order[OrderID],tbl_Order[CustomerID])</f>
        <v>CUST0927</v>
      </c>
    </row>
    <row r="2891" spans="1:9" x14ac:dyDescent="0.4">
      <c r="A2891" t="s">
        <v>1356</v>
      </c>
      <c r="B2891" t="s">
        <v>146</v>
      </c>
      <c r="C2891" t="str">
        <f>_xlfn.XLOOKUP(tbl_OrderProduct[[#This Row],[ProductID]],tbl_Product[ProductID],tbl_Product[Category])</f>
        <v>Strategy</v>
      </c>
      <c r="D2891">
        <v>1</v>
      </c>
      <c r="E2891" s="3">
        <f>_xlfn.XLOOKUP(tbl_OrderProduct[[#This Row],[ProductID]],tbl_Product[ProductID],tbl_Product[ListPrice])*tbl_OrderProduct[[#This Row],[Quantity]]</f>
        <v>49.49</v>
      </c>
      <c r="F2891">
        <f>_xlfn.XLOOKUP(tbl_OrderProduct[[#This Row],[OrderID]],tbl_Order[OrderID],tbl_Order[Order Year])</f>
        <v>2022</v>
      </c>
      <c r="G2891" t="str">
        <f>_xlfn.XLOOKUP(tbl_OrderProduct[[#This Row],[OrderID]],tbl_Order[OrderID],tbl_Order[Order Month Name])</f>
        <v>Dec</v>
      </c>
      <c r="H2891" t="str">
        <f>_xlfn.XLOOKUP(tbl_OrderProduct[[#This Row],[ProductID]],tbl_Product[ProductID],tbl_Product[ProductName])</f>
        <v>Terraforming Tableau</v>
      </c>
      <c r="I2891" t="str">
        <f>_xlfn.XLOOKUP(tbl_OrderProduct[[#This Row],[OrderID]],tbl_Order[OrderID],tbl_Order[CustomerID])</f>
        <v>CUST0927</v>
      </c>
    </row>
    <row r="2892" spans="1:9" x14ac:dyDescent="0.4">
      <c r="A2892" t="s">
        <v>1356</v>
      </c>
      <c r="B2892" t="s">
        <v>150</v>
      </c>
      <c r="C2892" t="str">
        <f>_xlfn.XLOOKUP(tbl_OrderProduct[[#This Row],[ProductID]],tbl_Product[ProductID],tbl_Product[Category])</f>
        <v>Party</v>
      </c>
      <c r="D2892">
        <v>1</v>
      </c>
      <c r="E2892" s="3">
        <f>_xlfn.XLOOKUP(tbl_OrderProduct[[#This Row],[ProductID]],tbl_Product[ProductID],tbl_Product[ListPrice])*tbl_OrderProduct[[#This Row],[Quantity]]</f>
        <v>35</v>
      </c>
      <c r="F2892">
        <f>_xlfn.XLOOKUP(tbl_OrderProduct[[#This Row],[OrderID]],tbl_Order[OrderID],tbl_Order[Order Year])</f>
        <v>2022</v>
      </c>
      <c r="G2892" t="str">
        <f>_xlfn.XLOOKUP(tbl_OrderProduct[[#This Row],[OrderID]],tbl_Order[OrderID],tbl_Order[Order Month Name])</f>
        <v>Dec</v>
      </c>
      <c r="H2892" t="str">
        <f>_xlfn.XLOOKUP(tbl_OrderProduct[[#This Row],[ProductID]],tbl_Product[ProductID],tbl_Product[ProductName])</f>
        <v>Data: The Resistance</v>
      </c>
      <c r="I2892" t="str">
        <f>_xlfn.XLOOKUP(tbl_OrderProduct[[#This Row],[OrderID]],tbl_Order[OrderID],tbl_Order[CustomerID])</f>
        <v>CUST0927</v>
      </c>
    </row>
    <row r="2893" spans="1:9" x14ac:dyDescent="0.4">
      <c r="A2893" t="s">
        <v>1357</v>
      </c>
      <c r="B2893" t="s">
        <v>159</v>
      </c>
      <c r="C2893" t="str">
        <f>_xlfn.XLOOKUP(tbl_OrderProduct[[#This Row],[ProductID]],tbl_Product[ProductID],tbl_Product[Category])</f>
        <v>Strategy</v>
      </c>
      <c r="D2893">
        <v>1</v>
      </c>
      <c r="E2893" s="3">
        <f>_xlfn.XLOOKUP(tbl_OrderProduct[[#This Row],[ProductID]],tbl_Product[ProductID],tbl_Product[ListPrice])*tbl_OrderProduct[[#This Row],[Quantity]]</f>
        <v>58</v>
      </c>
      <c r="F2893">
        <f>_xlfn.XLOOKUP(tbl_OrderProduct[[#This Row],[OrderID]],tbl_Order[OrderID],tbl_Order[Order Year])</f>
        <v>2022</v>
      </c>
      <c r="G2893" t="str">
        <f>_xlfn.XLOOKUP(tbl_OrderProduct[[#This Row],[OrderID]],tbl_Order[OrderID],tbl_Order[Order Month Name])</f>
        <v>Dec</v>
      </c>
      <c r="H2893" t="str">
        <f>_xlfn.XLOOKUP(tbl_OrderProduct[[#This Row],[ProductID]],tbl_Product[ProductID],tbl_Product[ProductName])</f>
        <v>Welcome To … The Dashboard</v>
      </c>
      <c r="I2893" t="str">
        <f>_xlfn.XLOOKUP(tbl_OrderProduct[[#This Row],[OrderID]],tbl_Order[OrderID],tbl_Order[CustomerID])</f>
        <v>CUST1112</v>
      </c>
    </row>
    <row r="2894" spans="1:9" x14ac:dyDescent="0.4">
      <c r="A2894" t="s">
        <v>1357</v>
      </c>
      <c r="B2894" t="s">
        <v>133</v>
      </c>
      <c r="C2894" t="str">
        <f>_xlfn.XLOOKUP(tbl_OrderProduct[[#This Row],[ProductID]],tbl_Product[ProductID],tbl_Product[Category])</f>
        <v>Adventure</v>
      </c>
      <c r="D2894">
        <v>1</v>
      </c>
      <c r="E2894" s="3">
        <f>_xlfn.XLOOKUP(tbl_OrderProduct[[#This Row],[ProductID]],tbl_Product[ProductID],tbl_Product[ListPrice])*tbl_OrderProduct[[#This Row],[Quantity]]</f>
        <v>23.95</v>
      </c>
      <c r="F2894">
        <f>_xlfn.XLOOKUP(tbl_OrderProduct[[#This Row],[OrderID]],tbl_Order[OrderID],tbl_Order[Order Year])</f>
        <v>2022</v>
      </c>
      <c r="G2894" t="str">
        <f>_xlfn.XLOOKUP(tbl_OrderProduct[[#This Row],[OrderID]],tbl_Order[OrderID],tbl_Order[Order Month Name])</f>
        <v>Dec</v>
      </c>
      <c r="H2894" t="str">
        <f>_xlfn.XLOOKUP(tbl_OrderProduct[[#This Row],[ProductID]],tbl_Product[ProductID],tbl_Product[ProductName])</f>
        <v>DataCraft: Fields &amp; Measures</v>
      </c>
      <c r="I2894" t="str">
        <f>_xlfn.XLOOKUP(tbl_OrderProduct[[#This Row],[OrderID]],tbl_Order[OrderID],tbl_Order[CustomerID])</f>
        <v>CUST1112</v>
      </c>
    </row>
    <row r="2895" spans="1:9" x14ac:dyDescent="0.4">
      <c r="A2895" t="s">
        <v>1357</v>
      </c>
      <c r="B2895" t="s">
        <v>145</v>
      </c>
      <c r="C2895" t="str">
        <f>_xlfn.XLOOKUP(tbl_OrderProduct[[#This Row],[ProductID]],tbl_Product[ProductID],tbl_Product[Category])</f>
        <v>Adventure</v>
      </c>
      <c r="D2895">
        <v>1</v>
      </c>
      <c r="E2895" s="3">
        <f>_xlfn.XLOOKUP(tbl_OrderProduct[[#This Row],[ProductID]],tbl_Product[ProductID],tbl_Product[ListPrice])*tbl_OrderProduct[[#This Row],[Quantity]]</f>
        <v>40.5</v>
      </c>
      <c r="F2895">
        <f>_xlfn.XLOOKUP(tbl_OrderProduct[[#This Row],[OrderID]],tbl_Order[OrderID],tbl_Order[Order Year])</f>
        <v>2022</v>
      </c>
      <c r="G2895" t="str">
        <f>_xlfn.XLOOKUP(tbl_OrderProduct[[#This Row],[OrderID]],tbl_Order[OrderID],tbl_Order[Order Month Name])</f>
        <v>Dec</v>
      </c>
      <c r="H2895" t="str">
        <f>_xlfn.XLOOKUP(tbl_OrderProduct[[#This Row],[ProductID]],tbl_Product[ProductID],tbl_Product[ProductName])</f>
        <v>Audit Call of Cthulhu</v>
      </c>
      <c r="I2895" t="str">
        <f>_xlfn.XLOOKUP(tbl_OrderProduct[[#This Row],[OrderID]],tbl_Order[OrderID],tbl_Order[CustomerID])</f>
        <v>CUST1112</v>
      </c>
    </row>
    <row r="2896" spans="1:9" x14ac:dyDescent="0.4">
      <c r="A2896" t="s">
        <v>1357</v>
      </c>
      <c r="B2896" t="s">
        <v>157</v>
      </c>
      <c r="C2896" t="str">
        <f>_xlfn.XLOOKUP(tbl_OrderProduct[[#This Row],[ProductID]],tbl_Product[ProductID],tbl_Product[Category])</f>
        <v>Strategy</v>
      </c>
      <c r="D2896">
        <v>1</v>
      </c>
      <c r="E2896" s="3">
        <f>_xlfn.XLOOKUP(tbl_OrderProduct[[#This Row],[ProductID]],tbl_Product[ProductID],tbl_Product[ListPrice])*tbl_OrderProduct[[#This Row],[Quantity]]</f>
        <v>47</v>
      </c>
      <c r="F2896">
        <f>_xlfn.XLOOKUP(tbl_OrderProduct[[#This Row],[OrderID]],tbl_Order[OrderID],tbl_Order[Order Year])</f>
        <v>2022</v>
      </c>
      <c r="G2896" t="str">
        <f>_xlfn.XLOOKUP(tbl_OrderProduct[[#This Row],[OrderID]],tbl_Order[OrderID],tbl_Order[Order Month Name])</f>
        <v>Dec</v>
      </c>
      <c r="H2896" t="str">
        <f>_xlfn.XLOOKUP(tbl_OrderProduct[[#This Row],[ProductID]],tbl_Product[ProductID],tbl_Product[ProductName])</f>
        <v>A Dasboard Contrived</v>
      </c>
      <c r="I2896" t="str">
        <f>_xlfn.XLOOKUP(tbl_OrderProduct[[#This Row],[OrderID]],tbl_Order[OrderID],tbl_Order[CustomerID])</f>
        <v>CUST1112</v>
      </c>
    </row>
    <row r="2897" spans="1:9" x14ac:dyDescent="0.4">
      <c r="A2897" t="s">
        <v>1358</v>
      </c>
      <c r="B2897" t="s">
        <v>131</v>
      </c>
      <c r="C2897" t="str">
        <f>_xlfn.XLOOKUP(tbl_OrderProduct[[#This Row],[ProductID]],tbl_Product[ProductID],tbl_Product[Category])</f>
        <v>Strategy</v>
      </c>
      <c r="D2897">
        <v>1</v>
      </c>
      <c r="E2897" s="3">
        <f>_xlfn.XLOOKUP(tbl_OrderProduct[[#This Row],[ProductID]],tbl_Product[ProductID],tbl_Product[ListPrice])*tbl_OrderProduct[[#This Row],[Quantity]]</f>
        <v>49</v>
      </c>
      <c r="F2897">
        <f>_xlfn.XLOOKUP(tbl_OrderProduct[[#This Row],[OrderID]],tbl_Order[OrderID],tbl_Order[Order Year])</f>
        <v>2022</v>
      </c>
      <c r="G2897" t="str">
        <f>_xlfn.XLOOKUP(tbl_OrderProduct[[#This Row],[OrderID]],tbl_Order[OrderID],tbl_Order[Order Month Name])</f>
        <v>Dec</v>
      </c>
      <c r="H2897" t="str">
        <f>_xlfn.XLOOKUP(tbl_OrderProduct[[#This Row],[ProductID]],tbl_Product[ProductID],tbl_Product[ProductName])</f>
        <v>7 Chart Wonders</v>
      </c>
      <c r="I2897" t="str">
        <f>_xlfn.XLOOKUP(tbl_OrderProduct[[#This Row],[OrderID]],tbl_Order[OrderID],tbl_Order[CustomerID])</f>
        <v>CUST0275</v>
      </c>
    </row>
    <row r="2898" spans="1:9" x14ac:dyDescent="0.4">
      <c r="A2898" t="s">
        <v>1358</v>
      </c>
      <c r="B2898" t="s">
        <v>132</v>
      </c>
      <c r="C2898" t="str">
        <f>_xlfn.XLOOKUP(tbl_OrderProduct[[#This Row],[ProductID]],tbl_Product[ProductID],tbl_Product[Category])</f>
        <v>Strategy</v>
      </c>
      <c r="D2898">
        <v>1</v>
      </c>
      <c r="E2898" s="3">
        <f>_xlfn.XLOOKUP(tbl_OrderProduct[[#This Row],[ProductID]],tbl_Product[ProductID],tbl_Product[ListPrice])*tbl_OrderProduct[[#This Row],[Quantity]]</f>
        <v>16.5</v>
      </c>
      <c r="F2898">
        <f>_xlfn.XLOOKUP(tbl_OrderProduct[[#This Row],[OrderID]],tbl_Order[OrderID],tbl_Order[Order Year])</f>
        <v>2022</v>
      </c>
      <c r="G2898" t="str">
        <f>_xlfn.XLOOKUP(tbl_OrderProduct[[#This Row],[OrderID]],tbl_Order[OrderID],tbl_Order[Order Month Name])</f>
        <v>Dec</v>
      </c>
      <c r="H2898" t="str">
        <f>_xlfn.XLOOKUP(tbl_OrderProduct[[#This Row],[ProductID]],tbl_Product[ProductID],tbl_Product[ProductName])</f>
        <v>Pax Excel</v>
      </c>
      <c r="I2898" t="str">
        <f>_xlfn.XLOOKUP(tbl_OrderProduct[[#This Row],[OrderID]],tbl_Order[OrderID],tbl_Order[CustomerID])</f>
        <v>CUST0275</v>
      </c>
    </row>
    <row r="2899" spans="1:9" x14ac:dyDescent="0.4">
      <c r="A2899" t="s">
        <v>1358</v>
      </c>
      <c r="B2899" t="s">
        <v>159</v>
      </c>
      <c r="C2899" t="str">
        <f>_xlfn.XLOOKUP(tbl_OrderProduct[[#This Row],[ProductID]],tbl_Product[ProductID],tbl_Product[Category])</f>
        <v>Strategy</v>
      </c>
      <c r="D2899">
        <v>1</v>
      </c>
      <c r="E2899" s="3">
        <f>_xlfn.XLOOKUP(tbl_OrderProduct[[#This Row],[ProductID]],tbl_Product[ProductID],tbl_Product[ListPrice])*tbl_OrderProduct[[#This Row],[Quantity]]</f>
        <v>58</v>
      </c>
      <c r="F2899">
        <f>_xlfn.XLOOKUP(tbl_OrderProduct[[#This Row],[OrderID]],tbl_Order[OrderID],tbl_Order[Order Year])</f>
        <v>2022</v>
      </c>
      <c r="G2899" t="str">
        <f>_xlfn.XLOOKUP(tbl_OrderProduct[[#This Row],[OrderID]],tbl_Order[OrderID],tbl_Order[Order Month Name])</f>
        <v>Dec</v>
      </c>
      <c r="H2899" t="str">
        <f>_xlfn.XLOOKUP(tbl_OrderProduct[[#This Row],[ProductID]],tbl_Product[ProductID],tbl_Product[ProductName])</f>
        <v>Welcome To … The Dashboard</v>
      </c>
      <c r="I2899" t="str">
        <f>_xlfn.XLOOKUP(tbl_OrderProduct[[#This Row],[OrderID]],tbl_Order[OrderID],tbl_Order[CustomerID])</f>
        <v>CUST0275</v>
      </c>
    </row>
    <row r="2900" spans="1:9" x14ac:dyDescent="0.4">
      <c r="A2900" t="s">
        <v>1359</v>
      </c>
      <c r="B2900" t="s">
        <v>3</v>
      </c>
      <c r="C2900" t="str">
        <f>_xlfn.XLOOKUP(tbl_OrderProduct[[#This Row],[ProductID]],tbl_Product[ProductID],tbl_Product[Category])</f>
        <v>Co-op</v>
      </c>
      <c r="D2900">
        <v>1</v>
      </c>
      <c r="E2900" s="3">
        <f>_xlfn.XLOOKUP(tbl_OrderProduct[[#This Row],[ProductID]],tbl_Product[ProductID],tbl_Product[ListPrice])*tbl_OrderProduct[[#This Row],[Quantity]]</f>
        <v>34.950000000000003</v>
      </c>
      <c r="F2900">
        <f>_xlfn.XLOOKUP(tbl_OrderProduct[[#This Row],[OrderID]],tbl_Order[OrderID],tbl_Order[Order Year])</f>
        <v>2022</v>
      </c>
      <c r="G2900" t="str">
        <f>_xlfn.XLOOKUP(tbl_OrderProduct[[#This Row],[OrderID]],tbl_Order[OrderID],tbl_Order[Order Month Name])</f>
        <v>Dec</v>
      </c>
      <c r="H2900" t="str">
        <f>_xlfn.XLOOKUP(tbl_OrderProduct[[#This Row],[ProductID]],tbl_Product[ProductID],tbl_Product[ProductName])</f>
        <v>Pivot Panic!</v>
      </c>
      <c r="I2900" t="str">
        <f>_xlfn.XLOOKUP(tbl_OrderProduct[[#This Row],[OrderID]],tbl_Order[OrderID],tbl_Order[CustomerID])</f>
        <v>CUST0344</v>
      </c>
    </row>
    <row r="2901" spans="1:9" x14ac:dyDescent="0.4">
      <c r="A2901" t="s">
        <v>1359</v>
      </c>
      <c r="B2901" t="s">
        <v>153</v>
      </c>
      <c r="C2901" t="str">
        <f>_xlfn.XLOOKUP(tbl_OrderProduct[[#This Row],[ProductID]],tbl_Product[ProductID],tbl_Product[Category])</f>
        <v>Strategy</v>
      </c>
      <c r="D2901">
        <v>1</v>
      </c>
      <c r="E2901" s="3">
        <f>_xlfn.XLOOKUP(tbl_OrderProduct[[#This Row],[ProductID]],tbl_Product[ProductID],tbl_Product[ListPrice])*tbl_OrderProduct[[#This Row],[Quantity]]</f>
        <v>37.950000000000003</v>
      </c>
      <c r="F2901">
        <f>_xlfn.XLOOKUP(tbl_OrderProduct[[#This Row],[OrderID]],tbl_Order[OrderID],tbl_Order[Order Year])</f>
        <v>2022</v>
      </c>
      <c r="G2901" t="str">
        <f>_xlfn.XLOOKUP(tbl_OrderProduct[[#This Row],[OrderID]],tbl_Order[OrderID],tbl_Order[Order Month Name])</f>
        <v>Dec</v>
      </c>
      <c r="H2901" t="str">
        <f>_xlfn.XLOOKUP(tbl_OrderProduct[[#This Row],[ProductID]],tbl_Product[ProductID],tbl_Product[ProductName])</f>
        <v>Sheetstorm</v>
      </c>
      <c r="I2901" t="str">
        <f>_xlfn.XLOOKUP(tbl_OrderProduct[[#This Row],[OrderID]],tbl_Order[OrderID],tbl_Order[CustomerID])</f>
        <v>CUST0344</v>
      </c>
    </row>
    <row r="2902" spans="1:9" x14ac:dyDescent="0.4">
      <c r="A2902" t="s">
        <v>1359</v>
      </c>
      <c r="B2902" t="s">
        <v>156</v>
      </c>
      <c r="C2902" t="str">
        <f>_xlfn.XLOOKUP(tbl_OrderProduct[[#This Row],[ProductID]],tbl_Product[ProductID],tbl_Product[Category])</f>
        <v>Strategy</v>
      </c>
      <c r="D2902">
        <v>1</v>
      </c>
      <c r="E2902" s="3">
        <f>_xlfn.XLOOKUP(tbl_OrderProduct[[#This Row],[ProductID]],tbl_Product[ProductID],tbl_Product[ListPrice])*tbl_OrderProduct[[#This Row],[Quantity]]</f>
        <v>40.99</v>
      </c>
      <c r="F2902">
        <f>_xlfn.XLOOKUP(tbl_OrderProduct[[#This Row],[OrderID]],tbl_Order[OrderID],tbl_Order[Order Year])</f>
        <v>2022</v>
      </c>
      <c r="G2902" t="str">
        <f>_xlfn.XLOOKUP(tbl_OrderProduct[[#This Row],[OrderID]],tbl_Order[OrderID],tbl_Order[Order Month Name])</f>
        <v>Dec</v>
      </c>
      <c r="H2902" t="str">
        <f>_xlfn.XLOOKUP(tbl_OrderProduct[[#This Row],[ProductID]],tbl_Product[ProductID],tbl_Product[ProductName])</f>
        <v>Cells of Caledonia</v>
      </c>
      <c r="I2902" t="str">
        <f>_xlfn.XLOOKUP(tbl_OrderProduct[[#This Row],[OrderID]],tbl_Order[OrderID],tbl_Order[CustomerID])</f>
        <v>CUST0344</v>
      </c>
    </row>
    <row r="2903" spans="1:9" x14ac:dyDescent="0.4">
      <c r="A2903" t="s">
        <v>1360</v>
      </c>
      <c r="B2903" t="s">
        <v>5</v>
      </c>
      <c r="C2903" t="str">
        <f>_xlfn.XLOOKUP(tbl_OrderProduct[[#This Row],[ProductID]],tbl_Product[ProductID],tbl_Product[Category])</f>
        <v>Strategy</v>
      </c>
      <c r="D2903">
        <v>1</v>
      </c>
      <c r="E2903" s="3">
        <f>_xlfn.XLOOKUP(tbl_OrderProduct[[#This Row],[ProductID]],tbl_Product[ProductID],tbl_Product[ListPrice])*tbl_OrderProduct[[#This Row],[Quantity]]</f>
        <v>49.95</v>
      </c>
      <c r="F2903">
        <f>_xlfn.XLOOKUP(tbl_OrderProduct[[#This Row],[OrderID]],tbl_Order[OrderID],tbl_Order[Order Year])</f>
        <v>2022</v>
      </c>
      <c r="G2903" t="str">
        <f>_xlfn.XLOOKUP(tbl_OrderProduct[[#This Row],[OrderID]],tbl_Order[OrderID],tbl_Order[Order Month Name])</f>
        <v>Dec</v>
      </c>
      <c r="H2903" t="str">
        <f>_xlfn.XLOOKUP(tbl_OrderProduct[[#This Row],[ProductID]],tbl_Product[ProductID],tbl_Product[ProductName])</f>
        <v>Power B.I. the Board Game</v>
      </c>
      <c r="I2903" t="str">
        <f>_xlfn.XLOOKUP(tbl_OrderProduct[[#This Row],[OrderID]],tbl_Order[OrderID],tbl_Order[CustomerID])</f>
        <v>CUST1298</v>
      </c>
    </row>
    <row r="2904" spans="1:9" x14ac:dyDescent="0.4">
      <c r="A2904" t="s">
        <v>1360</v>
      </c>
      <c r="B2904" t="s">
        <v>153</v>
      </c>
      <c r="C2904" t="str">
        <f>_xlfn.XLOOKUP(tbl_OrderProduct[[#This Row],[ProductID]],tbl_Product[ProductID],tbl_Product[Category])</f>
        <v>Strategy</v>
      </c>
      <c r="D2904">
        <v>1</v>
      </c>
      <c r="E2904" s="3">
        <f>_xlfn.XLOOKUP(tbl_OrderProduct[[#This Row],[ProductID]],tbl_Product[ProductID],tbl_Product[ListPrice])*tbl_OrderProduct[[#This Row],[Quantity]]</f>
        <v>37.950000000000003</v>
      </c>
      <c r="F2904">
        <f>_xlfn.XLOOKUP(tbl_OrderProduct[[#This Row],[OrderID]],tbl_Order[OrderID],tbl_Order[Order Year])</f>
        <v>2022</v>
      </c>
      <c r="G2904" t="str">
        <f>_xlfn.XLOOKUP(tbl_OrderProduct[[#This Row],[OrderID]],tbl_Order[OrderID],tbl_Order[Order Month Name])</f>
        <v>Dec</v>
      </c>
      <c r="H2904" t="str">
        <f>_xlfn.XLOOKUP(tbl_OrderProduct[[#This Row],[ProductID]],tbl_Product[ProductID],tbl_Product[ProductName])</f>
        <v>Sheetstorm</v>
      </c>
      <c r="I2904" t="str">
        <f>_xlfn.XLOOKUP(tbl_OrderProduct[[#This Row],[OrderID]],tbl_Order[OrderID],tbl_Order[CustomerID])</f>
        <v>CUST1298</v>
      </c>
    </row>
    <row r="2905" spans="1:9" x14ac:dyDescent="0.4">
      <c r="A2905" t="s">
        <v>1360</v>
      </c>
      <c r="B2905" t="s">
        <v>129</v>
      </c>
      <c r="C2905" t="str">
        <f>_xlfn.XLOOKUP(tbl_OrderProduct[[#This Row],[ProductID]],tbl_Product[ProductID],tbl_Product[Category])</f>
        <v>Party</v>
      </c>
      <c r="D2905">
        <v>1</v>
      </c>
      <c r="E2905" s="3">
        <f>_xlfn.XLOOKUP(tbl_OrderProduct[[#This Row],[ProductID]],tbl_Product[ProductID],tbl_Product[ListPrice])*tbl_OrderProduct[[#This Row],[Quantity]]</f>
        <v>49.49</v>
      </c>
      <c r="F2905">
        <f>_xlfn.XLOOKUP(tbl_OrderProduct[[#This Row],[OrderID]],tbl_Order[OrderID],tbl_Order[Order Year])</f>
        <v>2022</v>
      </c>
      <c r="G2905" t="str">
        <f>_xlfn.XLOOKUP(tbl_OrderProduct[[#This Row],[OrderID]],tbl_Order[OrderID],tbl_Order[Order Month Name])</f>
        <v>Dec</v>
      </c>
      <c r="H2905" t="str">
        <f>_xlfn.XLOOKUP(tbl_OrderProduct[[#This Row],[ProductID]],tbl_Product[ProductID],tbl_Product[ProductName])</f>
        <v>Fieldnames</v>
      </c>
      <c r="I2905" t="str">
        <f>_xlfn.XLOOKUP(tbl_OrderProduct[[#This Row],[OrderID]],tbl_Order[OrderID],tbl_Order[CustomerID])</f>
        <v>CUST1298</v>
      </c>
    </row>
    <row r="2906" spans="1:9" x14ac:dyDescent="0.4">
      <c r="A2906" t="s">
        <v>1360</v>
      </c>
      <c r="B2906" t="s">
        <v>134</v>
      </c>
      <c r="C2906" t="str">
        <f>_xlfn.XLOOKUP(tbl_OrderProduct[[#This Row],[ProductID]],tbl_Product[ProductID],tbl_Product[Category])</f>
        <v>Co-op</v>
      </c>
      <c r="D2906">
        <v>1</v>
      </c>
      <c r="E2906" s="3">
        <f>_xlfn.XLOOKUP(tbl_OrderProduct[[#This Row],[ProductID]],tbl_Product[ProductID],tbl_Product[ListPrice])*tbl_OrderProduct[[#This Row],[Quantity]]</f>
        <v>33.5</v>
      </c>
      <c r="F2906">
        <f>_xlfn.XLOOKUP(tbl_OrderProduct[[#This Row],[OrderID]],tbl_Order[OrderID],tbl_Order[Order Year])</f>
        <v>2022</v>
      </c>
      <c r="G2906" t="str">
        <f>_xlfn.XLOOKUP(tbl_OrderProduct[[#This Row],[OrderID]],tbl_Order[OrderID],tbl_Order[Order Month Name])</f>
        <v>Dec</v>
      </c>
      <c r="H2906" t="str">
        <f>_xlfn.XLOOKUP(tbl_OrderProduct[[#This Row],[ProductID]],tbl_Product[ProductID],tbl_Product[ProductName])</f>
        <v>The Spill: Data Breach</v>
      </c>
      <c r="I2906" t="str">
        <f>_xlfn.XLOOKUP(tbl_OrderProduct[[#This Row],[OrderID]],tbl_Order[OrderID],tbl_Order[CustomerID])</f>
        <v>CUST1298</v>
      </c>
    </row>
    <row r="2907" spans="1:9" x14ac:dyDescent="0.4">
      <c r="A2907" t="s">
        <v>1361</v>
      </c>
      <c r="B2907" t="s">
        <v>141</v>
      </c>
      <c r="C2907" t="str">
        <f>_xlfn.XLOOKUP(tbl_OrderProduct[[#This Row],[ProductID]],tbl_Product[ProductID],tbl_Product[Category])</f>
        <v>Strategy</v>
      </c>
      <c r="D2907">
        <v>1</v>
      </c>
      <c r="E2907" s="3">
        <f>_xlfn.XLOOKUP(tbl_OrderProduct[[#This Row],[ProductID]],tbl_Product[ProductID],tbl_Product[ListPrice])*tbl_OrderProduct[[#This Row],[Quantity]]</f>
        <v>24</v>
      </c>
      <c r="F2907">
        <f>_xlfn.XLOOKUP(tbl_OrderProduct[[#This Row],[OrderID]],tbl_Order[OrderID],tbl_Order[Order Year])</f>
        <v>2022</v>
      </c>
      <c r="G2907" t="str">
        <f>_xlfn.XLOOKUP(tbl_OrderProduct[[#This Row],[OrderID]],tbl_Order[OrderID],tbl_Order[Order Month Name])</f>
        <v>Dec</v>
      </c>
      <c r="H2907" t="str">
        <f>_xlfn.XLOOKUP(tbl_OrderProduct[[#This Row],[ProductID]],tbl_Product[ProductID],tbl_Product[ProductName])</f>
        <v>Wingspanalytics</v>
      </c>
      <c r="I2907" t="str">
        <f>_xlfn.XLOOKUP(tbl_OrderProduct[[#This Row],[OrderID]],tbl_Order[OrderID],tbl_Order[CustomerID])</f>
        <v>CUST0388</v>
      </c>
    </row>
    <row r="2908" spans="1:9" x14ac:dyDescent="0.4">
      <c r="A2908" t="s">
        <v>1361</v>
      </c>
      <c r="B2908" t="s">
        <v>155</v>
      </c>
      <c r="C2908" t="str">
        <f>_xlfn.XLOOKUP(tbl_OrderProduct[[#This Row],[ProductID]],tbl_Product[ProductID],tbl_Product[Category])</f>
        <v>Strategy</v>
      </c>
      <c r="D2908">
        <v>1</v>
      </c>
      <c r="E2908" s="3">
        <f>_xlfn.XLOOKUP(tbl_OrderProduct[[#This Row],[ProductID]],tbl_Product[ProductID],tbl_Product[ListPrice])*tbl_OrderProduct[[#This Row],[Quantity]]</f>
        <v>27</v>
      </c>
      <c r="F2908">
        <f>_xlfn.XLOOKUP(tbl_OrderProduct[[#This Row],[OrderID]],tbl_Order[OrderID],tbl_Order[Order Year])</f>
        <v>2022</v>
      </c>
      <c r="G2908" t="str">
        <f>_xlfn.XLOOKUP(tbl_OrderProduct[[#This Row],[OrderID]],tbl_Order[OrderID],tbl_Order[Order Month Name])</f>
        <v>Dec</v>
      </c>
      <c r="H2908" t="str">
        <f>_xlfn.XLOOKUP(tbl_OrderProduct[[#This Row],[ProductID]],tbl_Product[ProductID],tbl_Product[ProductName])</f>
        <v>Depreciation Trail</v>
      </c>
      <c r="I2908" t="str">
        <f>_xlfn.XLOOKUP(tbl_OrderProduct[[#This Row],[OrderID]],tbl_Order[OrderID],tbl_Order[CustomerID])</f>
        <v>CUST0388</v>
      </c>
    </row>
    <row r="2909" spans="1:9" x14ac:dyDescent="0.4">
      <c r="A2909" t="s">
        <v>1361</v>
      </c>
      <c r="B2909" t="s">
        <v>130</v>
      </c>
      <c r="C2909" t="str">
        <f>_xlfn.XLOOKUP(tbl_OrderProduct[[#This Row],[ProductID]],tbl_Product[ProductID],tbl_Product[Category])</f>
        <v>Strategy</v>
      </c>
      <c r="D2909">
        <v>2</v>
      </c>
      <c r="E2909" s="3">
        <f>_xlfn.XLOOKUP(tbl_OrderProduct[[#This Row],[ProductID]],tbl_Product[ProductID],tbl_Product[ListPrice])*tbl_OrderProduct[[#This Row],[Quantity]]</f>
        <v>31</v>
      </c>
      <c r="F2909">
        <f>_xlfn.XLOOKUP(tbl_OrderProduct[[#This Row],[OrderID]],tbl_Order[OrderID],tbl_Order[Order Year])</f>
        <v>2022</v>
      </c>
      <c r="G2909" t="str">
        <f>_xlfn.XLOOKUP(tbl_OrderProduct[[#This Row],[OrderID]],tbl_Order[OrderID],tbl_Order[Order Month Name])</f>
        <v>Dec</v>
      </c>
      <c r="H2909" t="str">
        <f>_xlfn.XLOOKUP(tbl_OrderProduct[[#This Row],[ProductID]],tbl_Product[ProductID],tbl_Product[ProductName])</f>
        <v>Brass: Budget</v>
      </c>
      <c r="I2909" t="str">
        <f>_xlfn.XLOOKUP(tbl_OrderProduct[[#This Row],[OrderID]],tbl_Order[OrderID],tbl_Order[CustomerID])</f>
        <v>CUST0388</v>
      </c>
    </row>
    <row r="2910" spans="1:9" x14ac:dyDescent="0.4">
      <c r="A2910" t="s">
        <v>1361</v>
      </c>
      <c r="B2910" t="s">
        <v>8</v>
      </c>
      <c r="C2910" t="str">
        <f>_xlfn.XLOOKUP(tbl_OrderProduct[[#This Row],[ProductID]],tbl_Product[ProductID],tbl_Product[Category])</f>
        <v>Adventure</v>
      </c>
      <c r="D2910">
        <v>1</v>
      </c>
      <c r="E2910" s="3">
        <f>_xlfn.XLOOKUP(tbl_OrderProduct[[#This Row],[ProductID]],tbl_Product[ProductID],tbl_Product[ListPrice])*tbl_OrderProduct[[#This Row],[Quantity]]</f>
        <v>54.5</v>
      </c>
      <c r="F2910">
        <f>_xlfn.XLOOKUP(tbl_OrderProduct[[#This Row],[OrderID]],tbl_Order[OrderID],tbl_Order[Order Year])</f>
        <v>2022</v>
      </c>
      <c r="G2910" t="str">
        <f>_xlfn.XLOOKUP(tbl_OrderProduct[[#This Row],[OrderID]],tbl_Order[OrderID],tbl_Order[Order Month Name])</f>
        <v>Dec</v>
      </c>
      <c r="H2910" t="str">
        <f>_xlfn.XLOOKUP(tbl_OrderProduct[[#This Row],[ProductID]],tbl_Product[ProductID],tbl_Product[ProductName])</f>
        <v>Spreadsheets &amp; Sidequests</v>
      </c>
      <c r="I2910" t="str">
        <f>_xlfn.XLOOKUP(tbl_OrderProduct[[#This Row],[OrderID]],tbl_Order[OrderID],tbl_Order[CustomerID])</f>
        <v>CUST0388</v>
      </c>
    </row>
    <row r="2911" spans="1:9" x14ac:dyDescent="0.4">
      <c r="A2911" t="s">
        <v>1361</v>
      </c>
      <c r="B2911" t="s">
        <v>9</v>
      </c>
      <c r="C2911" t="str">
        <f>_xlfn.XLOOKUP(tbl_OrderProduct[[#This Row],[ProductID]],tbl_Product[ProductID],tbl_Product[Category])</f>
        <v>Strategy</v>
      </c>
      <c r="D2911">
        <v>2</v>
      </c>
      <c r="E2911" s="3">
        <f>_xlfn.XLOOKUP(tbl_OrderProduct[[#This Row],[ProductID]],tbl_Product[ProductID],tbl_Product[ListPrice])*tbl_OrderProduct[[#This Row],[Quantity]]</f>
        <v>147.9</v>
      </c>
      <c r="F2911">
        <f>_xlfn.XLOOKUP(tbl_OrderProduct[[#This Row],[OrderID]],tbl_Order[OrderID],tbl_Order[Order Year])</f>
        <v>2022</v>
      </c>
      <c r="G2911" t="str">
        <f>_xlfn.XLOOKUP(tbl_OrderProduct[[#This Row],[OrderID]],tbl_Order[OrderID],tbl_Order[Order Month Name])</f>
        <v>Dec</v>
      </c>
      <c r="H2911" t="str">
        <f>_xlfn.XLOOKUP(tbl_OrderProduct[[#This Row],[ProductID]],tbl_Product[ProductID],tbl_Product[ProductName])</f>
        <v>Tiny Epic Formulas</v>
      </c>
      <c r="I2911" t="str">
        <f>_xlfn.XLOOKUP(tbl_OrderProduct[[#This Row],[OrderID]],tbl_Order[OrderID],tbl_Order[CustomerID])</f>
        <v>CUST0388</v>
      </c>
    </row>
    <row r="2912" spans="1:9" x14ac:dyDescent="0.4">
      <c r="A2912" t="s">
        <v>1362</v>
      </c>
      <c r="B2912" t="s">
        <v>146</v>
      </c>
      <c r="C2912" t="str">
        <f>_xlfn.XLOOKUP(tbl_OrderProduct[[#This Row],[ProductID]],tbl_Product[ProductID],tbl_Product[Category])</f>
        <v>Strategy</v>
      </c>
      <c r="D2912">
        <v>1</v>
      </c>
      <c r="E2912" s="3">
        <f>_xlfn.XLOOKUP(tbl_OrderProduct[[#This Row],[ProductID]],tbl_Product[ProductID],tbl_Product[ListPrice])*tbl_OrderProduct[[#This Row],[Quantity]]</f>
        <v>49.49</v>
      </c>
      <c r="F2912">
        <f>_xlfn.XLOOKUP(tbl_OrderProduct[[#This Row],[OrderID]],tbl_Order[OrderID],tbl_Order[Order Year])</f>
        <v>2022</v>
      </c>
      <c r="G2912" t="str">
        <f>_xlfn.XLOOKUP(tbl_OrderProduct[[#This Row],[OrderID]],tbl_Order[OrderID],tbl_Order[Order Month Name])</f>
        <v>Dec</v>
      </c>
      <c r="H2912" t="str">
        <f>_xlfn.XLOOKUP(tbl_OrderProduct[[#This Row],[ProductID]],tbl_Product[ProductID],tbl_Product[ProductName])</f>
        <v>Terraforming Tableau</v>
      </c>
      <c r="I2912" t="str">
        <f>_xlfn.XLOOKUP(tbl_OrderProduct[[#This Row],[OrderID]],tbl_Order[OrderID],tbl_Order[CustomerID])</f>
        <v>CUST0515</v>
      </c>
    </row>
    <row r="2913" spans="1:9" x14ac:dyDescent="0.4">
      <c r="A2913" t="s">
        <v>1362</v>
      </c>
      <c r="B2913" t="s">
        <v>139</v>
      </c>
      <c r="C2913" t="str">
        <f>_xlfn.XLOOKUP(tbl_OrderProduct[[#This Row],[ProductID]],tbl_Product[ProductID],tbl_Product[Category])</f>
        <v>Strategy</v>
      </c>
      <c r="D2913">
        <v>2</v>
      </c>
      <c r="E2913" s="3">
        <f>_xlfn.XLOOKUP(tbl_OrderProduct[[#This Row],[ProductID]],tbl_Product[ProductID],tbl_Product[ListPrice])*tbl_OrderProduct[[#This Row],[Quantity]]</f>
        <v>109.98</v>
      </c>
      <c r="F2913">
        <f>_xlfn.XLOOKUP(tbl_OrderProduct[[#This Row],[OrderID]],tbl_Order[OrderID],tbl_Order[Order Year])</f>
        <v>2022</v>
      </c>
      <c r="G2913" t="str">
        <f>_xlfn.XLOOKUP(tbl_OrderProduct[[#This Row],[OrderID]],tbl_Order[OrderID],tbl_Order[Order Month Name])</f>
        <v>Dec</v>
      </c>
      <c r="H2913" t="str">
        <f>_xlfn.XLOOKUP(tbl_OrderProduct[[#This Row],[ProductID]],tbl_Product[ProductID],tbl_Product[ProductName])</f>
        <v>Azul: Pie Chart Edition</v>
      </c>
      <c r="I2913" t="str">
        <f>_xlfn.XLOOKUP(tbl_OrderProduct[[#This Row],[OrderID]],tbl_Order[OrderID],tbl_Order[CustomerID])</f>
        <v>CUST0515</v>
      </c>
    </row>
    <row r="2914" spans="1:9" x14ac:dyDescent="0.4">
      <c r="A2914" t="s">
        <v>1362</v>
      </c>
      <c r="B2914" t="s">
        <v>149</v>
      </c>
      <c r="C2914" t="str">
        <f>_xlfn.XLOOKUP(tbl_OrderProduct[[#This Row],[ProductID]],tbl_Product[ProductID],tbl_Product[Category])</f>
        <v>Co-op</v>
      </c>
      <c r="D2914">
        <v>2</v>
      </c>
      <c r="E2914" s="3">
        <f>_xlfn.XLOOKUP(tbl_OrderProduct[[#This Row],[ProductID]],tbl_Product[ProductID],tbl_Product[ListPrice])*tbl_OrderProduct[[#This Row],[Quantity]]</f>
        <v>41.98</v>
      </c>
      <c r="F2914">
        <f>_xlfn.XLOOKUP(tbl_OrderProduct[[#This Row],[OrderID]],tbl_Order[OrderID],tbl_Order[Order Year])</f>
        <v>2022</v>
      </c>
      <c r="G2914" t="str">
        <f>_xlfn.XLOOKUP(tbl_OrderProduct[[#This Row],[OrderID]],tbl_Order[OrderID],tbl_Order[Order Month Name])</f>
        <v>Dec</v>
      </c>
      <c r="H2914" t="str">
        <f>_xlfn.XLOOKUP(tbl_OrderProduct[[#This Row],[ProductID]],tbl_Product[ProductID],tbl_Product[ProductName])</f>
        <v>Pandemic: #REF! Outbreak</v>
      </c>
      <c r="I2914" t="str">
        <f>_xlfn.XLOOKUP(tbl_OrderProduct[[#This Row],[OrderID]],tbl_Order[OrderID],tbl_Order[CustomerID])</f>
        <v>CUST0515</v>
      </c>
    </row>
    <row r="2915" spans="1:9" x14ac:dyDescent="0.4">
      <c r="A2915" t="s">
        <v>1362</v>
      </c>
      <c r="B2915" t="s">
        <v>145</v>
      </c>
      <c r="C2915" t="str">
        <f>_xlfn.XLOOKUP(tbl_OrderProduct[[#This Row],[ProductID]],tbl_Product[ProductID],tbl_Product[Category])</f>
        <v>Adventure</v>
      </c>
      <c r="D2915">
        <v>2</v>
      </c>
      <c r="E2915" s="3">
        <f>_xlfn.XLOOKUP(tbl_OrderProduct[[#This Row],[ProductID]],tbl_Product[ProductID],tbl_Product[ListPrice])*tbl_OrderProduct[[#This Row],[Quantity]]</f>
        <v>81</v>
      </c>
      <c r="F2915">
        <f>_xlfn.XLOOKUP(tbl_OrderProduct[[#This Row],[OrderID]],tbl_Order[OrderID],tbl_Order[Order Year])</f>
        <v>2022</v>
      </c>
      <c r="G2915" t="str">
        <f>_xlfn.XLOOKUP(tbl_OrderProduct[[#This Row],[OrderID]],tbl_Order[OrderID],tbl_Order[Order Month Name])</f>
        <v>Dec</v>
      </c>
      <c r="H2915" t="str">
        <f>_xlfn.XLOOKUP(tbl_OrderProduct[[#This Row],[ProductID]],tbl_Product[ProductID],tbl_Product[ProductName])</f>
        <v>Audit Call of Cthulhu</v>
      </c>
      <c r="I2915" t="str">
        <f>_xlfn.XLOOKUP(tbl_OrderProduct[[#This Row],[OrderID]],tbl_Order[OrderID],tbl_Order[CustomerID])</f>
        <v>CUST0515</v>
      </c>
    </row>
    <row r="2916" spans="1:9" x14ac:dyDescent="0.4">
      <c r="A2916" t="s">
        <v>1362</v>
      </c>
      <c r="B2916" t="s">
        <v>141</v>
      </c>
      <c r="C2916" t="str">
        <f>_xlfn.XLOOKUP(tbl_OrderProduct[[#This Row],[ProductID]],tbl_Product[ProductID],tbl_Product[Category])</f>
        <v>Strategy</v>
      </c>
      <c r="D2916">
        <v>2</v>
      </c>
      <c r="E2916" s="3">
        <f>_xlfn.XLOOKUP(tbl_OrderProduct[[#This Row],[ProductID]],tbl_Product[ProductID],tbl_Product[ListPrice])*tbl_OrderProduct[[#This Row],[Quantity]]</f>
        <v>48</v>
      </c>
      <c r="F2916">
        <f>_xlfn.XLOOKUP(tbl_OrderProduct[[#This Row],[OrderID]],tbl_Order[OrderID],tbl_Order[Order Year])</f>
        <v>2022</v>
      </c>
      <c r="G2916" t="str">
        <f>_xlfn.XLOOKUP(tbl_OrderProduct[[#This Row],[OrderID]],tbl_Order[OrderID],tbl_Order[Order Month Name])</f>
        <v>Dec</v>
      </c>
      <c r="H2916" t="str">
        <f>_xlfn.XLOOKUP(tbl_OrderProduct[[#This Row],[ProductID]],tbl_Product[ProductID],tbl_Product[ProductName])</f>
        <v>Wingspanalytics</v>
      </c>
      <c r="I2916" t="str">
        <f>_xlfn.XLOOKUP(tbl_OrderProduct[[#This Row],[OrderID]],tbl_Order[OrderID],tbl_Order[CustomerID])</f>
        <v>CUST0515</v>
      </c>
    </row>
    <row r="2917" spans="1:9" x14ac:dyDescent="0.4">
      <c r="A2917" t="s">
        <v>1363</v>
      </c>
      <c r="B2917" t="s">
        <v>130</v>
      </c>
      <c r="C2917" t="str">
        <f>_xlfn.XLOOKUP(tbl_OrderProduct[[#This Row],[ProductID]],tbl_Product[ProductID],tbl_Product[Category])</f>
        <v>Strategy</v>
      </c>
      <c r="D2917">
        <v>1</v>
      </c>
      <c r="E2917" s="3">
        <f>_xlfn.XLOOKUP(tbl_OrderProduct[[#This Row],[ProductID]],tbl_Product[ProductID],tbl_Product[ListPrice])*tbl_OrderProduct[[#This Row],[Quantity]]</f>
        <v>15.5</v>
      </c>
      <c r="F2917">
        <f>_xlfn.XLOOKUP(tbl_OrderProduct[[#This Row],[OrderID]],tbl_Order[OrderID],tbl_Order[Order Year])</f>
        <v>2022</v>
      </c>
      <c r="G2917" t="str">
        <f>_xlfn.XLOOKUP(tbl_OrderProduct[[#This Row],[OrderID]],tbl_Order[OrderID],tbl_Order[Order Month Name])</f>
        <v>Dec</v>
      </c>
      <c r="H2917" t="str">
        <f>_xlfn.XLOOKUP(tbl_OrderProduct[[#This Row],[ProductID]],tbl_Product[ProductID],tbl_Product[ProductName])</f>
        <v>Brass: Budget</v>
      </c>
      <c r="I2917" t="str">
        <f>_xlfn.XLOOKUP(tbl_OrderProduct[[#This Row],[OrderID]],tbl_Order[OrderID],tbl_Order[CustomerID])</f>
        <v>CUST0336</v>
      </c>
    </row>
    <row r="2918" spans="1:9" x14ac:dyDescent="0.4">
      <c r="A2918" t="s">
        <v>1363</v>
      </c>
      <c r="B2918" t="s">
        <v>141</v>
      </c>
      <c r="C2918" t="str">
        <f>_xlfn.XLOOKUP(tbl_OrderProduct[[#This Row],[ProductID]],tbl_Product[ProductID],tbl_Product[Category])</f>
        <v>Strategy</v>
      </c>
      <c r="D2918">
        <v>1</v>
      </c>
      <c r="E2918" s="3">
        <f>_xlfn.XLOOKUP(tbl_OrderProduct[[#This Row],[ProductID]],tbl_Product[ProductID],tbl_Product[ListPrice])*tbl_OrderProduct[[#This Row],[Quantity]]</f>
        <v>24</v>
      </c>
      <c r="F2918">
        <f>_xlfn.XLOOKUP(tbl_OrderProduct[[#This Row],[OrderID]],tbl_Order[OrderID],tbl_Order[Order Year])</f>
        <v>2022</v>
      </c>
      <c r="G2918" t="str">
        <f>_xlfn.XLOOKUP(tbl_OrderProduct[[#This Row],[OrderID]],tbl_Order[OrderID],tbl_Order[Order Month Name])</f>
        <v>Dec</v>
      </c>
      <c r="H2918" t="str">
        <f>_xlfn.XLOOKUP(tbl_OrderProduct[[#This Row],[ProductID]],tbl_Product[ProductID],tbl_Product[ProductName])</f>
        <v>Wingspanalytics</v>
      </c>
      <c r="I2918" t="str">
        <f>_xlfn.XLOOKUP(tbl_OrderProduct[[#This Row],[OrderID]],tbl_Order[OrderID],tbl_Order[CustomerID])</f>
        <v>CUST0336</v>
      </c>
    </row>
    <row r="2919" spans="1:9" x14ac:dyDescent="0.4">
      <c r="A2919" t="s">
        <v>1363</v>
      </c>
      <c r="B2919" t="s">
        <v>157</v>
      </c>
      <c r="C2919" t="str">
        <f>_xlfn.XLOOKUP(tbl_OrderProduct[[#This Row],[ProductID]],tbl_Product[ProductID],tbl_Product[Category])</f>
        <v>Strategy</v>
      </c>
      <c r="D2919">
        <v>2</v>
      </c>
      <c r="E2919" s="3">
        <f>_xlfn.XLOOKUP(tbl_OrderProduct[[#This Row],[ProductID]],tbl_Product[ProductID],tbl_Product[ListPrice])*tbl_OrderProduct[[#This Row],[Quantity]]</f>
        <v>94</v>
      </c>
      <c r="F2919">
        <f>_xlfn.XLOOKUP(tbl_OrderProduct[[#This Row],[OrderID]],tbl_Order[OrderID],tbl_Order[Order Year])</f>
        <v>2022</v>
      </c>
      <c r="G2919" t="str">
        <f>_xlfn.XLOOKUP(tbl_OrderProduct[[#This Row],[OrderID]],tbl_Order[OrderID],tbl_Order[Order Month Name])</f>
        <v>Dec</v>
      </c>
      <c r="H2919" t="str">
        <f>_xlfn.XLOOKUP(tbl_OrderProduct[[#This Row],[ProductID]],tbl_Product[ProductID],tbl_Product[ProductName])</f>
        <v>A Dasboard Contrived</v>
      </c>
      <c r="I2919" t="str">
        <f>_xlfn.XLOOKUP(tbl_OrderProduct[[#This Row],[OrderID]],tbl_Order[OrderID],tbl_Order[CustomerID])</f>
        <v>CUST0336</v>
      </c>
    </row>
    <row r="2920" spans="1:9" x14ac:dyDescent="0.4">
      <c r="A2920" t="s">
        <v>1363</v>
      </c>
      <c r="B2920" t="s">
        <v>133</v>
      </c>
      <c r="C2920" t="str">
        <f>_xlfn.XLOOKUP(tbl_OrderProduct[[#This Row],[ProductID]],tbl_Product[ProductID],tbl_Product[Category])</f>
        <v>Adventure</v>
      </c>
      <c r="D2920">
        <v>1</v>
      </c>
      <c r="E2920" s="3">
        <f>_xlfn.XLOOKUP(tbl_OrderProduct[[#This Row],[ProductID]],tbl_Product[ProductID],tbl_Product[ListPrice])*tbl_OrderProduct[[#This Row],[Quantity]]</f>
        <v>23.95</v>
      </c>
      <c r="F2920">
        <f>_xlfn.XLOOKUP(tbl_OrderProduct[[#This Row],[OrderID]],tbl_Order[OrderID],tbl_Order[Order Year])</f>
        <v>2022</v>
      </c>
      <c r="G2920" t="str">
        <f>_xlfn.XLOOKUP(tbl_OrderProduct[[#This Row],[OrderID]],tbl_Order[OrderID],tbl_Order[Order Month Name])</f>
        <v>Dec</v>
      </c>
      <c r="H2920" t="str">
        <f>_xlfn.XLOOKUP(tbl_OrderProduct[[#This Row],[ProductID]],tbl_Product[ProductID],tbl_Product[ProductName])</f>
        <v>DataCraft: Fields &amp; Measures</v>
      </c>
      <c r="I2920" t="str">
        <f>_xlfn.XLOOKUP(tbl_OrderProduct[[#This Row],[OrderID]],tbl_Order[OrderID],tbl_Order[CustomerID])</f>
        <v>CUST0336</v>
      </c>
    </row>
    <row r="2921" spans="1:9" x14ac:dyDescent="0.4">
      <c r="A2921" t="s">
        <v>1363</v>
      </c>
      <c r="B2921" t="s">
        <v>156</v>
      </c>
      <c r="C2921" t="str">
        <f>_xlfn.XLOOKUP(tbl_OrderProduct[[#This Row],[ProductID]],tbl_Product[ProductID],tbl_Product[Category])</f>
        <v>Strategy</v>
      </c>
      <c r="D2921">
        <v>1</v>
      </c>
      <c r="E2921" s="3">
        <f>_xlfn.XLOOKUP(tbl_OrderProduct[[#This Row],[ProductID]],tbl_Product[ProductID],tbl_Product[ListPrice])*tbl_OrderProduct[[#This Row],[Quantity]]</f>
        <v>40.99</v>
      </c>
      <c r="F2921">
        <f>_xlfn.XLOOKUP(tbl_OrderProduct[[#This Row],[OrderID]],tbl_Order[OrderID],tbl_Order[Order Year])</f>
        <v>2022</v>
      </c>
      <c r="G2921" t="str">
        <f>_xlfn.XLOOKUP(tbl_OrderProduct[[#This Row],[OrderID]],tbl_Order[OrderID],tbl_Order[Order Month Name])</f>
        <v>Dec</v>
      </c>
      <c r="H2921" t="str">
        <f>_xlfn.XLOOKUP(tbl_OrderProduct[[#This Row],[ProductID]],tbl_Product[ProductID],tbl_Product[ProductName])</f>
        <v>Cells of Caledonia</v>
      </c>
      <c r="I2921" t="str">
        <f>_xlfn.XLOOKUP(tbl_OrderProduct[[#This Row],[OrderID]],tbl_Order[OrderID],tbl_Order[CustomerID])</f>
        <v>CUST0336</v>
      </c>
    </row>
    <row r="2922" spans="1:9" x14ac:dyDescent="0.4">
      <c r="A2922" t="s">
        <v>1364</v>
      </c>
      <c r="B2922" t="s">
        <v>132</v>
      </c>
      <c r="C2922" t="str">
        <f>_xlfn.XLOOKUP(tbl_OrderProduct[[#This Row],[ProductID]],tbl_Product[ProductID],tbl_Product[Category])</f>
        <v>Strategy</v>
      </c>
      <c r="D2922">
        <v>2</v>
      </c>
      <c r="E2922" s="3">
        <f>_xlfn.XLOOKUP(tbl_OrderProduct[[#This Row],[ProductID]],tbl_Product[ProductID],tbl_Product[ListPrice])*tbl_OrderProduct[[#This Row],[Quantity]]</f>
        <v>33</v>
      </c>
      <c r="F2922">
        <f>_xlfn.XLOOKUP(tbl_OrderProduct[[#This Row],[OrderID]],tbl_Order[OrderID],tbl_Order[Order Year])</f>
        <v>2022</v>
      </c>
      <c r="G2922" t="str">
        <f>_xlfn.XLOOKUP(tbl_OrderProduct[[#This Row],[OrderID]],tbl_Order[OrderID],tbl_Order[Order Month Name])</f>
        <v>Dec</v>
      </c>
      <c r="H2922" t="str">
        <f>_xlfn.XLOOKUP(tbl_OrderProduct[[#This Row],[ProductID]],tbl_Product[ProductID],tbl_Product[ProductName])</f>
        <v>Pax Excel</v>
      </c>
      <c r="I2922" t="str">
        <f>_xlfn.XLOOKUP(tbl_OrderProduct[[#This Row],[OrderID]],tbl_Order[OrderID],tbl_Order[CustomerID])</f>
        <v>CUST0216</v>
      </c>
    </row>
    <row r="2923" spans="1:9" x14ac:dyDescent="0.4">
      <c r="A2923" t="s">
        <v>1365</v>
      </c>
      <c r="B2923" t="s">
        <v>159</v>
      </c>
      <c r="C2923" t="str">
        <f>_xlfn.XLOOKUP(tbl_OrderProduct[[#This Row],[ProductID]],tbl_Product[ProductID],tbl_Product[Category])</f>
        <v>Strategy</v>
      </c>
      <c r="D2923">
        <v>2</v>
      </c>
      <c r="E2923" s="3">
        <f>_xlfn.XLOOKUP(tbl_OrderProduct[[#This Row],[ProductID]],tbl_Product[ProductID],tbl_Product[ListPrice])*tbl_OrderProduct[[#This Row],[Quantity]]</f>
        <v>116</v>
      </c>
      <c r="F2923">
        <f>_xlfn.XLOOKUP(tbl_OrderProduct[[#This Row],[OrderID]],tbl_Order[OrderID],tbl_Order[Order Year])</f>
        <v>2022</v>
      </c>
      <c r="G2923" t="str">
        <f>_xlfn.XLOOKUP(tbl_OrderProduct[[#This Row],[OrderID]],tbl_Order[OrderID],tbl_Order[Order Month Name])</f>
        <v>Dec</v>
      </c>
      <c r="H2923" t="str">
        <f>_xlfn.XLOOKUP(tbl_OrderProduct[[#This Row],[ProductID]],tbl_Product[ProductID],tbl_Product[ProductName])</f>
        <v>Welcome To … The Dashboard</v>
      </c>
      <c r="I2923" t="str">
        <f>_xlfn.XLOOKUP(tbl_OrderProduct[[#This Row],[OrderID]],tbl_Order[OrderID],tbl_Order[CustomerID])</f>
        <v>CUST0958</v>
      </c>
    </row>
    <row r="2924" spans="1:9" x14ac:dyDescent="0.4">
      <c r="A2924" t="s">
        <v>1366</v>
      </c>
      <c r="B2924" t="s">
        <v>129</v>
      </c>
      <c r="C2924" t="str">
        <f>_xlfn.XLOOKUP(tbl_OrderProduct[[#This Row],[ProductID]],tbl_Product[ProductID],tbl_Product[Category])</f>
        <v>Party</v>
      </c>
      <c r="D2924">
        <v>1</v>
      </c>
      <c r="E2924" s="3">
        <f>_xlfn.XLOOKUP(tbl_OrderProduct[[#This Row],[ProductID]],tbl_Product[ProductID],tbl_Product[ListPrice])*tbl_OrderProduct[[#This Row],[Quantity]]</f>
        <v>49.49</v>
      </c>
      <c r="F2924">
        <f>_xlfn.XLOOKUP(tbl_OrderProduct[[#This Row],[OrderID]],tbl_Order[OrderID],tbl_Order[Order Year])</f>
        <v>2022</v>
      </c>
      <c r="G2924" t="str">
        <f>_xlfn.XLOOKUP(tbl_OrderProduct[[#This Row],[OrderID]],tbl_Order[OrderID],tbl_Order[Order Month Name])</f>
        <v>Dec</v>
      </c>
      <c r="H2924" t="str">
        <f>_xlfn.XLOOKUP(tbl_OrderProduct[[#This Row],[ProductID]],tbl_Product[ProductID],tbl_Product[ProductName])</f>
        <v>Fieldnames</v>
      </c>
      <c r="I2924" t="str">
        <f>_xlfn.XLOOKUP(tbl_OrderProduct[[#This Row],[OrderID]],tbl_Order[OrderID],tbl_Order[CustomerID])</f>
        <v>CUST0213</v>
      </c>
    </row>
    <row r="2925" spans="1:9" x14ac:dyDescent="0.4">
      <c r="A2925" t="s">
        <v>1366</v>
      </c>
      <c r="B2925" t="s">
        <v>139</v>
      </c>
      <c r="C2925" t="str">
        <f>_xlfn.XLOOKUP(tbl_OrderProduct[[#This Row],[ProductID]],tbl_Product[ProductID],tbl_Product[Category])</f>
        <v>Strategy</v>
      </c>
      <c r="D2925">
        <v>1</v>
      </c>
      <c r="E2925" s="3">
        <f>_xlfn.XLOOKUP(tbl_OrderProduct[[#This Row],[ProductID]],tbl_Product[ProductID],tbl_Product[ListPrice])*tbl_OrderProduct[[#This Row],[Quantity]]</f>
        <v>54.99</v>
      </c>
      <c r="F2925">
        <f>_xlfn.XLOOKUP(tbl_OrderProduct[[#This Row],[OrderID]],tbl_Order[OrderID],tbl_Order[Order Year])</f>
        <v>2022</v>
      </c>
      <c r="G2925" t="str">
        <f>_xlfn.XLOOKUP(tbl_OrderProduct[[#This Row],[OrderID]],tbl_Order[OrderID],tbl_Order[Order Month Name])</f>
        <v>Dec</v>
      </c>
      <c r="H2925" t="str">
        <f>_xlfn.XLOOKUP(tbl_OrderProduct[[#This Row],[ProductID]],tbl_Product[ProductID],tbl_Product[ProductName])</f>
        <v>Azul: Pie Chart Edition</v>
      </c>
      <c r="I2925" t="str">
        <f>_xlfn.XLOOKUP(tbl_OrderProduct[[#This Row],[OrderID]],tbl_Order[OrderID],tbl_Order[CustomerID])</f>
        <v>CUST0213</v>
      </c>
    </row>
    <row r="2926" spans="1:9" x14ac:dyDescent="0.4">
      <c r="A2926" t="s">
        <v>1366</v>
      </c>
      <c r="B2926" t="s">
        <v>164</v>
      </c>
      <c r="C2926" t="str">
        <f>_xlfn.XLOOKUP(tbl_OrderProduct[[#This Row],[ProductID]],tbl_Product[ProductID],tbl_Product[Category])</f>
        <v>Strategy</v>
      </c>
      <c r="D2926">
        <v>1</v>
      </c>
      <c r="E2926" s="3">
        <f>_xlfn.XLOOKUP(tbl_OrderProduct[[#This Row],[ProductID]],tbl_Product[ProductID],tbl_Product[ListPrice])*tbl_OrderProduct[[#This Row],[Quantity]]</f>
        <v>29</v>
      </c>
      <c r="F2926">
        <f>_xlfn.XLOOKUP(tbl_OrderProduct[[#This Row],[OrderID]],tbl_Order[OrderID],tbl_Order[Order Year])</f>
        <v>2022</v>
      </c>
      <c r="G2926" t="str">
        <f>_xlfn.XLOOKUP(tbl_OrderProduct[[#This Row],[OrderID]],tbl_Order[OrderID],tbl_Order[Order Month Name])</f>
        <v>Dec</v>
      </c>
      <c r="H2926" t="str">
        <f>_xlfn.XLOOKUP(tbl_OrderProduct[[#This Row],[ProductID]],tbl_Product[ProductID],tbl_Product[ProductName])</f>
        <v>Great Western Lookup</v>
      </c>
      <c r="I2926" t="str">
        <f>_xlfn.XLOOKUP(tbl_OrderProduct[[#This Row],[OrderID]],tbl_Order[OrderID],tbl_Order[CustomerID])</f>
        <v>CUST0213</v>
      </c>
    </row>
    <row r="2927" spans="1:9" x14ac:dyDescent="0.4">
      <c r="A2927" t="s">
        <v>1366</v>
      </c>
      <c r="B2927" t="s">
        <v>10</v>
      </c>
      <c r="C2927" t="str">
        <f>_xlfn.XLOOKUP(tbl_OrderProduct[[#This Row],[ProductID]],tbl_Product[ProductID],tbl_Product[Category])</f>
        <v>Party</v>
      </c>
      <c r="D2927">
        <v>1</v>
      </c>
      <c r="E2927" s="3">
        <f>_xlfn.XLOOKUP(tbl_OrderProduct[[#This Row],[ProductID]],tbl_Product[ProductID],tbl_Product[ListPrice])*tbl_OrderProduct[[#This Row],[Quantity]]</f>
        <v>49</v>
      </c>
      <c r="F2927">
        <f>_xlfn.XLOOKUP(tbl_OrderProduct[[#This Row],[OrderID]],tbl_Order[OrderID],tbl_Order[Order Year])</f>
        <v>2022</v>
      </c>
      <c r="G2927" t="str">
        <f>_xlfn.XLOOKUP(tbl_OrderProduct[[#This Row],[OrderID]],tbl_Order[OrderID],tbl_Order[Order Month Name])</f>
        <v>Dec</v>
      </c>
      <c r="H2927" t="str">
        <f>_xlfn.XLOOKUP(tbl_OrderProduct[[#This Row],[ProductID]],tbl_Product[ProductID],tbl_Product[ProductName])</f>
        <v>Pivot or Perish</v>
      </c>
      <c r="I2927" t="str">
        <f>_xlfn.XLOOKUP(tbl_OrderProduct[[#This Row],[OrderID]],tbl_Order[OrderID],tbl_Order[CustomerID])</f>
        <v>CUST0213</v>
      </c>
    </row>
    <row r="2928" spans="1:9" x14ac:dyDescent="0.4">
      <c r="A2928" t="s">
        <v>1367</v>
      </c>
      <c r="B2928" t="s">
        <v>139</v>
      </c>
      <c r="C2928" t="str">
        <f>_xlfn.XLOOKUP(tbl_OrderProduct[[#This Row],[ProductID]],tbl_Product[ProductID],tbl_Product[Category])</f>
        <v>Strategy</v>
      </c>
      <c r="D2928">
        <v>1</v>
      </c>
      <c r="E2928" s="3">
        <f>_xlfn.XLOOKUP(tbl_OrderProduct[[#This Row],[ProductID]],tbl_Product[ProductID],tbl_Product[ListPrice])*tbl_OrderProduct[[#This Row],[Quantity]]</f>
        <v>54.99</v>
      </c>
      <c r="F2928">
        <f>_xlfn.XLOOKUP(tbl_OrderProduct[[#This Row],[OrderID]],tbl_Order[OrderID],tbl_Order[Order Year])</f>
        <v>2022</v>
      </c>
      <c r="G2928" t="str">
        <f>_xlfn.XLOOKUP(tbl_OrderProduct[[#This Row],[OrderID]],tbl_Order[OrderID],tbl_Order[Order Month Name])</f>
        <v>Dec</v>
      </c>
      <c r="H2928" t="str">
        <f>_xlfn.XLOOKUP(tbl_OrderProduct[[#This Row],[ProductID]],tbl_Product[ProductID],tbl_Product[ProductName])</f>
        <v>Azul: Pie Chart Edition</v>
      </c>
      <c r="I2928" t="str">
        <f>_xlfn.XLOOKUP(tbl_OrderProduct[[#This Row],[OrderID]],tbl_Order[OrderID],tbl_Order[CustomerID])</f>
        <v>CUST0331</v>
      </c>
    </row>
    <row r="2929" spans="1:9" x14ac:dyDescent="0.4">
      <c r="A2929" t="s">
        <v>1368</v>
      </c>
      <c r="B2929" t="s">
        <v>4</v>
      </c>
      <c r="C2929" t="str">
        <f>_xlfn.XLOOKUP(tbl_OrderProduct[[#This Row],[ProductID]],tbl_Product[ProductID],tbl_Product[Category])</f>
        <v>Strategy</v>
      </c>
      <c r="D2929">
        <v>2</v>
      </c>
      <c r="E2929" s="3">
        <f>_xlfn.XLOOKUP(tbl_OrderProduct[[#This Row],[ProductID]],tbl_Product[ProductID],tbl_Product[ListPrice])*tbl_OrderProduct[[#This Row],[Quantity]]</f>
        <v>69.98</v>
      </c>
      <c r="F2929">
        <f>_xlfn.XLOOKUP(tbl_OrderProduct[[#This Row],[OrderID]],tbl_Order[OrderID],tbl_Order[Order Year])</f>
        <v>2023</v>
      </c>
      <c r="G2929" t="str">
        <f>_xlfn.XLOOKUP(tbl_OrderProduct[[#This Row],[OrderID]],tbl_Order[OrderID],tbl_Order[Order Month Name])</f>
        <v>Jan</v>
      </c>
      <c r="H2929" t="str">
        <f>_xlfn.XLOOKUP(tbl_OrderProduct[[#This Row],[ProductID]],tbl_Product[ProductID],tbl_Product[ProductName])</f>
        <v>Root Cause Analysis</v>
      </c>
      <c r="I2929" t="str">
        <f>_xlfn.XLOOKUP(tbl_OrderProduct[[#This Row],[OrderID]],tbl_Order[OrderID],tbl_Order[CustomerID])</f>
        <v>CUST0412</v>
      </c>
    </row>
    <row r="2930" spans="1:9" x14ac:dyDescent="0.4">
      <c r="A2930" t="s">
        <v>1369</v>
      </c>
      <c r="B2930" t="s">
        <v>148</v>
      </c>
      <c r="C2930" t="str">
        <f>_xlfn.XLOOKUP(tbl_OrderProduct[[#This Row],[ProductID]],tbl_Product[ProductID],tbl_Product[Category])</f>
        <v>Strategy</v>
      </c>
      <c r="D2930">
        <v>1</v>
      </c>
      <c r="E2930" s="3">
        <f>_xlfn.XLOOKUP(tbl_OrderProduct[[#This Row],[ProductID]],tbl_Product[ProductID],tbl_Product[ListPrice])*tbl_OrderProduct[[#This Row],[Quantity]]</f>
        <v>20.49</v>
      </c>
      <c r="F2930">
        <f>_xlfn.XLOOKUP(tbl_OrderProduct[[#This Row],[OrderID]],tbl_Order[OrderID],tbl_Order[Order Year])</f>
        <v>2023</v>
      </c>
      <c r="G2930" t="str">
        <f>_xlfn.XLOOKUP(tbl_OrderProduct[[#This Row],[OrderID]],tbl_Order[OrderID],tbl_Order[Order Month Name])</f>
        <v>Jan</v>
      </c>
      <c r="H2930" t="str">
        <f>_xlfn.XLOOKUP(tbl_OrderProduct[[#This Row],[ProductID]],tbl_Product[ProductID],tbl_Product[ProductName])</f>
        <v>Cashflow Cascadia</v>
      </c>
      <c r="I2930" t="str">
        <f>_xlfn.XLOOKUP(tbl_OrderProduct[[#This Row],[OrderID]],tbl_Order[OrderID],tbl_Order[CustomerID])</f>
        <v>CUST0652</v>
      </c>
    </row>
    <row r="2931" spans="1:9" x14ac:dyDescent="0.4">
      <c r="A2931" t="s">
        <v>1370</v>
      </c>
      <c r="B2931" t="s">
        <v>5</v>
      </c>
      <c r="C2931" t="str">
        <f>_xlfn.XLOOKUP(tbl_OrderProduct[[#This Row],[ProductID]],tbl_Product[ProductID],tbl_Product[Category])</f>
        <v>Strategy</v>
      </c>
      <c r="D2931">
        <v>1</v>
      </c>
      <c r="E2931" s="3">
        <f>_xlfn.XLOOKUP(tbl_OrderProduct[[#This Row],[ProductID]],tbl_Product[ProductID],tbl_Product[ListPrice])*tbl_OrderProduct[[#This Row],[Quantity]]</f>
        <v>49.95</v>
      </c>
      <c r="F2931">
        <f>_xlfn.XLOOKUP(tbl_OrderProduct[[#This Row],[OrderID]],tbl_Order[OrderID],tbl_Order[Order Year])</f>
        <v>2023</v>
      </c>
      <c r="G2931" t="str">
        <f>_xlfn.XLOOKUP(tbl_OrderProduct[[#This Row],[OrderID]],tbl_Order[OrderID],tbl_Order[Order Month Name])</f>
        <v>Jan</v>
      </c>
      <c r="H2931" t="str">
        <f>_xlfn.XLOOKUP(tbl_OrderProduct[[#This Row],[ProductID]],tbl_Product[ProductID],tbl_Product[ProductName])</f>
        <v>Power B.I. the Board Game</v>
      </c>
      <c r="I2931" t="str">
        <f>_xlfn.XLOOKUP(tbl_OrderProduct[[#This Row],[OrderID]],tbl_Order[OrderID],tbl_Order[CustomerID])</f>
        <v>CUST0155</v>
      </c>
    </row>
    <row r="2932" spans="1:9" x14ac:dyDescent="0.4">
      <c r="A2932" t="s">
        <v>1370</v>
      </c>
      <c r="B2932" t="s">
        <v>132</v>
      </c>
      <c r="C2932" t="str">
        <f>_xlfn.XLOOKUP(tbl_OrderProduct[[#This Row],[ProductID]],tbl_Product[ProductID],tbl_Product[Category])</f>
        <v>Strategy</v>
      </c>
      <c r="D2932">
        <v>1</v>
      </c>
      <c r="E2932" s="3">
        <f>_xlfn.XLOOKUP(tbl_OrderProduct[[#This Row],[ProductID]],tbl_Product[ProductID],tbl_Product[ListPrice])*tbl_OrderProduct[[#This Row],[Quantity]]</f>
        <v>16.5</v>
      </c>
      <c r="F2932">
        <f>_xlfn.XLOOKUP(tbl_OrderProduct[[#This Row],[OrderID]],tbl_Order[OrderID],tbl_Order[Order Year])</f>
        <v>2023</v>
      </c>
      <c r="G2932" t="str">
        <f>_xlfn.XLOOKUP(tbl_OrderProduct[[#This Row],[OrderID]],tbl_Order[OrderID],tbl_Order[Order Month Name])</f>
        <v>Jan</v>
      </c>
      <c r="H2932" t="str">
        <f>_xlfn.XLOOKUP(tbl_OrderProduct[[#This Row],[ProductID]],tbl_Product[ProductID],tbl_Product[ProductName])</f>
        <v>Pax Excel</v>
      </c>
      <c r="I2932" t="str">
        <f>_xlfn.XLOOKUP(tbl_OrderProduct[[#This Row],[OrderID]],tbl_Order[OrderID],tbl_Order[CustomerID])</f>
        <v>CUST0155</v>
      </c>
    </row>
    <row r="2933" spans="1:9" x14ac:dyDescent="0.4">
      <c r="A2933" t="s">
        <v>1370</v>
      </c>
      <c r="B2933" t="s">
        <v>6</v>
      </c>
      <c r="C2933" t="str">
        <f>_xlfn.XLOOKUP(tbl_OrderProduct[[#This Row],[ProductID]],tbl_Product[ProductID],tbl_Product[Category])</f>
        <v>Adventure</v>
      </c>
      <c r="D2933">
        <v>2</v>
      </c>
      <c r="E2933" s="3">
        <f>_xlfn.XLOOKUP(tbl_OrderProduct[[#This Row],[ProductID]],tbl_Product[ProductID],tbl_Product[ListPrice])*tbl_OrderProduct[[#This Row],[Quantity]]</f>
        <v>34</v>
      </c>
      <c r="F2933">
        <f>_xlfn.XLOOKUP(tbl_OrderProduct[[#This Row],[OrderID]],tbl_Order[OrderID],tbl_Order[Order Year])</f>
        <v>2023</v>
      </c>
      <c r="G2933" t="str">
        <f>_xlfn.XLOOKUP(tbl_OrderProduct[[#This Row],[OrderID]],tbl_Order[OrderID],tbl_Order[Order Month Name])</f>
        <v>Jan</v>
      </c>
      <c r="H2933" t="str">
        <f>_xlfn.XLOOKUP(tbl_OrderProduct[[#This Row],[ProductID]],tbl_Product[ProductID],tbl_Product[ProductName])</f>
        <v>Pivot &amp; Paper</v>
      </c>
      <c r="I2933" t="str">
        <f>_xlfn.XLOOKUP(tbl_OrderProduct[[#This Row],[OrderID]],tbl_Order[OrderID],tbl_Order[CustomerID])</f>
        <v>CUST0155</v>
      </c>
    </row>
    <row r="2934" spans="1:9" x14ac:dyDescent="0.4">
      <c r="A2934" t="s">
        <v>1371</v>
      </c>
      <c r="B2934" t="s">
        <v>138</v>
      </c>
      <c r="C2934" t="str">
        <f>_xlfn.XLOOKUP(tbl_OrderProduct[[#This Row],[ProductID]],tbl_Product[ProductID],tbl_Product[Category])</f>
        <v>Classic</v>
      </c>
      <c r="D2934">
        <v>2</v>
      </c>
      <c r="E2934" s="3">
        <f>_xlfn.XLOOKUP(tbl_OrderProduct[[#This Row],[ProductID]],tbl_Product[ProductID],tbl_Product[ListPrice])*tbl_OrderProduct[[#This Row],[Quantity]]</f>
        <v>124</v>
      </c>
      <c r="F2934">
        <f>_xlfn.XLOOKUP(tbl_OrderProduct[[#This Row],[OrderID]],tbl_Order[OrderID],tbl_Order[Order Year])</f>
        <v>2023</v>
      </c>
      <c r="G2934" t="str">
        <f>_xlfn.XLOOKUP(tbl_OrderProduct[[#This Row],[OrderID]],tbl_Order[OrderID],tbl_Order[Order Month Name])</f>
        <v>Jan</v>
      </c>
      <c r="H2934" t="str">
        <f>_xlfn.XLOOKUP(tbl_OrderProduct[[#This Row],[ProductID]],tbl_Product[ProductID],tbl_Product[ProductName])</f>
        <v>YahtSheets</v>
      </c>
      <c r="I2934" t="str">
        <f>_xlfn.XLOOKUP(tbl_OrderProduct[[#This Row],[OrderID]],tbl_Order[OrderID],tbl_Order[CustomerID])</f>
        <v>CUST0866</v>
      </c>
    </row>
    <row r="2935" spans="1:9" x14ac:dyDescent="0.4">
      <c r="A2935" t="s">
        <v>1372</v>
      </c>
      <c r="B2935" t="s">
        <v>2</v>
      </c>
      <c r="C2935" t="str">
        <f>_xlfn.XLOOKUP(tbl_OrderProduct[[#This Row],[ProductID]],tbl_Product[ProductID],tbl_Product[Category])</f>
        <v>Strategy</v>
      </c>
      <c r="D2935">
        <v>2</v>
      </c>
      <c r="E2935" s="3">
        <f>_xlfn.XLOOKUP(tbl_OrderProduct[[#This Row],[ProductID]],tbl_Product[ProductID],tbl_Product[ListPrice])*tbl_OrderProduct[[#This Row],[Quantity]]</f>
        <v>25.9</v>
      </c>
      <c r="F2935">
        <f>_xlfn.XLOOKUP(tbl_OrderProduct[[#This Row],[OrderID]],tbl_Order[OrderID],tbl_Order[Order Year])</f>
        <v>2023</v>
      </c>
      <c r="G2935" t="str">
        <f>_xlfn.XLOOKUP(tbl_OrderProduct[[#This Row],[OrderID]],tbl_Order[OrderID],tbl_Order[Order Month Name])</f>
        <v>Jan</v>
      </c>
      <c r="H2935" t="str">
        <f>_xlfn.XLOOKUP(tbl_OrderProduct[[#This Row],[ProductID]],tbl_Product[ProductID],tbl_Product[ProductName])</f>
        <v>DAX Machina</v>
      </c>
      <c r="I2935" t="str">
        <f>_xlfn.XLOOKUP(tbl_OrderProduct[[#This Row],[OrderID]],tbl_Order[OrderID],tbl_Order[CustomerID])</f>
        <v>CUST0451</v>
      </c>
    </row>
    <row r="2936" spans="1:9" x14ac:dyDescent="0.4">
      <c r="A2936" t="s">
        <v>1372</v>
      </c>
      <c r="B2936" t="s">
        <v>151</v>
      </c>
      <c r="C2936" t="str">
        <f>_xlfn.XLOOKUP(tbl_OrderProduct[[#This Row],[ProductID]],tbl_Product[ProductID],tbl_Product[Category])</f>
        <v>Adventure</v>
      </c>
      <c r="D2936">
        <v>3</v>
      </c>
      <c r="E2936" s="3">
        <f>_xlfn.XLOOKUP(tbl_OrderProduct[[#This Row],[ProductID]],tbl_Product[ProductID],tbl_Product[ListPrice])*tbl_OrderProduct[[#This Row],[Quantity]]</f>
        <v>182.85000000000002</v>
      </c>
      <c r="F2936">
        <f>_xlfn.XLOOKUP(tbl_OrderProduct[[#This Row],[OrderID]],tbl_Order[OrderID],tbl_Order[Order Year])</f>
        <v>2023</v>
      </c>
      <c r="G2936" t="str">
        <f>_xlfn.XLOOKUP(tbl_OrderProduct[[#This Row],[OrderID]],tbl_Order[OrderID],tbl_Order[Order Month Name])</f>
        <v>Jan</v>
      </c>
      <c r="H2936" t="str">
        <f>_xlfn.XLOOKUP(tbl_OrderProduct[[#This Row],[ProductID]],tbl_Product[ProductID],tbl_Product[ProductName])</f>
        <v>Unmatched: Analyst's Edition</v>
      </c>
      <c r="I2936" t="str">
        <f>_xlfn.XLOOKUP(tbl_OrderProduct[[#This Row],[OrderID]],tbl_Order[OrderID],tbl_Order[CustomerID])</f>
        <v>CUST0451</v>
      </c>
    </row>
    <row r="2937" spans="1:9" x14ac:dyDescent="0.4">
      <c r="A2937" t="s">
        <v>1372</v>
      </c>
      <c r="B2937" t="s">
        <v>156</v>
      </c>
      <c r="C2937" t="str">
        <f>_xlfn.XLOOKUP(tbl_OrderProduct[[#This Row],[ProductID]],tbl_Product[ProductID],tbl_Product[Category])</f>
        <v>Strategy</v>
      </c>
      <c r="D2937">
        <v>2</v>
      </c>
      <c r="E2937" s="3">
        <f>_xlfn.XLOOKUP(tbl_OrderProduct[[#This Row],[ProductID]],tbl_Product[ProductID],tbl_Product[ListPrice])*tbl_OrderProduct[[#This Row],[Quantity]]</f>
        <v>81.98</v>
      </c>
      <c r="F2937">
        <f>_xlfn.XLOOKUP(tbl_OrderProduct[[#This Row],[OrderID]],tbl_Order[OrderID],tbl_Order[Order Year])</f>
        <v>2023</v>
      </c>
      <c r="G2937" t="str">
        <f>_xlfn.XLOOKUP(tbl_OrderProduct[[#This Row],[OrderID]],tbl_Order[OrderID],tbl_Order[Order Month Name])</f>
        <v>Jan</v>
      </c>
      <c r="H2937" t="str">
        <f>_xlfn.XLOOKUP(tbl_OrderProduct[[#This Row],[ProductID]],tbl_Product[ProductID],tbl_Product[ProductName])</f>
        <v>Cells of Caledonia</v>
      </c>
      <c r="I2937" t="str">
        <f>_xlfn.XLOOKUP(tbl_OrderProduct[[#This Row],[OrderID]],tbl_Order[OrderID],tbl_Order[CustomerID])</f>
        <v>CUST0451</v>
      </c>
    </row>
    <row r="2938" spans="1:9" x14ac:dyDescent="0.4">
      <c r="A2938" t="s">
        <v>1372</v>
      </c>
      <c r="B2938" t="s">
        <v>147</v>
      </c>
      <c r="C2938" t="str">
        <f>_xlfn.XLOOKUP(tbl_OrderProduct[[#This Row],[ProductID]],tbl_Product[ProductID],tbl_Product[Category])</f>
        <v>Classic</v>
      </c>
      <c r="D2938">
        <v>2</v>
      </c>
      <c r="E2938" s="3">
        <f>_xlfn.XLOOKUP(tbl_OrderProduct[[#This Row],[ProductID]],tbl_Product[ProductID],tbl_Product[ListPrice])*tbl_OrderProduct[[#This Row],[Quantity]]</f>
        <v>81.900000000000006</v>
      </c>
      <c r="F2938">
        <f>_xlfn.XLOOKUP(tbl_OrderProduct[[#This Row],[OrderID]],tbl_Order[OrderID],tbl_Order[Order Year])</f>
        <v>2023</v>
      </c>
      <c r="G2938" t="str">
        <f>_xlfn.XLOOKUP(tbl_OrderProduct[[#This Row],[OrderID]],tbl_Order[OrderID],tbl_Order[Order Month Name])</f>
        <v>Jan</v>
      </c>
      <c r="H2938" t="str">
        <f>_xlfn.XLOOKUP(tbl_OrderProduct[[#This Row],[ProductID]],tbl_Product[ProductID],tbl_Product[ProductName])</f>
        <v>Formula Scrabble</v>
      </c>
      <c r="I2938" t="str">
        <f>_xlfn.XLOOKUP(tbl_OrderProduct[[#This Row],[OrderID]],tbl_Order[OrderID],tbl_Order[CustomerID])</f>
        <v>CUST0451</v>
      </c>
    </row>
    <row r="2939" spans="1:9" x14ac:dyDescent="0.4">
      <c r="A2939" t="s">
        <v>1372</v>
      </c>
      <c r="B2939" t="s">
        <v>157</v>
      </c>
      <c r="C2939" t="str">
        <f>_xlfn.XLOOKUP(tbl_OrderProduct[[#This Row],[ProductID]],tbl_Product[ProductID],tbl_Product[Category])</f>
        <v>Strategy</v>
      </c>
      <c r="D2939">
        <v>1</v>
      </c>
      <c r="E2939" s="3">
        <f>_xlfn.XLOOKUP(tbl_OrderProduct[[#This Row],[ProductID]],tbl_Product[ProductID],tbl_Product[ListPrice])*tbl_OrderProduct[[#This Row],[Quantity]]</f>
        <v>47</v>
      </c>
      <c r="F2939">
        <f>_xlfn.XLOOKUP(tbl_OrderProduct[[#This Row],[OrderID]],tbl_Order[OrderID],tbl_Order[Order Year])</f>
        <v>2023</v>
      </c>
      <c r="G2939" t="str">
        <f>_xlfn.XLOOKUP(tbl_OrderProduct[[#This Row],[OrderID]],tbl_Order[OrderID],tbl_Order[Order Month Name])</f>
        <v>Jan</v>
      </c>
      <c r="H2939" t="str">
        <f>_xlfn.XLOOKUP(tbl_OrderProduct[[#This Row],[ProductID]],tbl_Product[ProductID],tbl_Product[ProductName])</f>
        <v>A Dasboard Contrived</v>
      </c>
      <c r="I2939" t="str">
        <f>_xlfn.XLOOKUP(tbl_OrderProduct[[#This Row],[OrderID]],tbl_Order[OrderID],tbl_Order[CustomerID])</f>
        <v>CUST0451</v>
      </c>
    </row>
    <row r="2940" spans="1:9" x14ac:dyDescent="0.4">
      <c r="A2940" t="s">
        <v>1373</v>
      </c>
      <c r="B2940" t="s">
        <v>7</v>
      </c>
      <c r="C2940" t="str">
        <f>_xlfn.XLOOKUP(tbl_OrderProduct[[#This Row],[ProductID]],tbl_Product[ProductID],tbl_Product[Category])</f>
        <v>Strategy</v>
      </c>
      <c r="D2940">
        <v>1</v>
      </c>
      <c r="E2940" s="3">
        <f>_xlfn.XLOOKUP(tbl_OrderProduct[[#This Row],[ProductID]],tbl_Product[ProductID],tbl_Product[ListPrice])*tbl_OrderProduct[[#This Row],[Quantity]]</f>
        <v>53</v>
      </c>
      <c r="F2940">
        <f>_xlfn.XLOOKUP(tbl_OrderProduct[[#This Row],[OrderID]],tbl_Order[OrderID],tbl_Order[Order Year])</f>
        <v>2023</v>
      </c>
      <c r="G2940" t="str">
        <f>_xlfn.XLOOKUP(tbl_OrderProduct[[#This Row],[OrderID]],tbl_Order[OrderID],tbl_Order[Order Month Name])</f>
        <v>Jan</v>
      </c>
      <c r="H2940" t="str">
        <f>_xlfn.XLOOKUP(tbl_OrderProduct[[#This Row],[ProductID]],tbl_Product[ProductID],tbl_Product[ProductName])</f>
        <v>Evercell</v>
      </c>
      <c r="I2940" t="str">
        <f>_xlfn.XLOOKUP(tbl_OrderProduct[[#This Row],[OrderID]],tbl_Order[OrderID],tbl_Order[CustomerID])</f>
        <v>CUST0421</v>
      </c>
    </row>
    <row r="2941" spans="1:9" x14ac:dyDescent="0.4">
      <c r="A2941" t="s">
        <v>1373</v>
      </c>
      <c r="B2941" t="s">
        <v>130</v>
      </c>
      <c r="C2941" t="str">
        <f>_xlfn.XLOOKUP(tbl_OrderProduct[[#This Row],[ProductID]],tbl_Product[ProductID],tbl_Product[Category])</f>
        <v>Strategy</v>
      </c>
      <c r="D2941">
        <v>3</v>
      </c>
      <c r="E2941" s="3">
        <f>_xlfn.XLOOKUP(tbl_OrderProduct[[#This Row],[ProductID]],tbl_Product[ProductID],tbl_Product[ListPrice])*tbl_OrderProduct[[#This Row],[Quantity]]</f>
        <v>46.5</v>
      </c>
      <c r="F2941">
        <f>_xlfn.XLOOKUP(tbl_OrderProduct[[#This Row],[OrderID]],tbl_Order[OrderID],tbl_Order[Order Year])</f>
        <v>2023</v>
      </c>
      <c r="G2941" t="str">
        <f>_xlfn.XLOOKUP(tbl_OrderProduct[[#This Row],[OrderID]],tbl_Order[OrderID],tbl_Order[Order Month Name])</f>
        <v>Jan</v>
      </c>
      <c r="H2941" t="str">
        <f>_xlfn.XLOOKUP(tbl_OrderProduct[[#This Row],[ProductID]],tbl_Product[ProductID],tbl_Product[ProductName])</f>
        <v>Brass: Budget</v>
      </c>
      <c r="I2941" t="str">
        <f>_xlfn.XLOOKUP(tbl_OrderProduct[[#This Row],[OrderID]],tbl_Order[OrderID],tbl_Order[CustomerID])</f>
        <v>CUST0421</v>
      </c>
    </row>
    <row r="2942" spans="1:9" x14ac:dyDescent="0.4">
      <c r="A2942" t="s">
        <v>1374</v>
      </c>
      <c r="B2942" t="s">
        <v>6</v>
      </c>
      <c r="C2942" t="str">
        <f>_xlfn.XLOOKUP(tbl_OrderProduct[[#This Row],[ProductID]],tbl_Product[ProductID],tbl_Product[Category])</f>
        <v>Adventure</v>
      </c>
      <c r="D2942">
        <v>1</v>
      </c>
      <c r="E2942" s="3">
        <f>_xlfn.XLOOKUP(tbl_OrderProduct[[#This Row],[ProductID]],tbl_Product[ProductID],tbl_Product[ListPrice])*tbl_OrderProduct[[#This Row],[Quantity]]</f>
        <v>17</v>
      </c>
      <c r="F2942">
        <f>_xlfn.XLOOKUP(tbl_OrderProduct[[#This Row],[OrderID]],tbl_Order[OrderID],tbl_Order[Order Year])</f>
        <v>2023</v>
      </c>
      <c r="G2942" t="str">
        <f>_xlfn.XLOOKUP(tbl_OrderProduct[[#This Row],[OrderID]],tbl_Order[OrderID],tbl_Order[Order Month Name])</f>
        <v>Jan</v>
      </c>
      <c r="H2942" t="str">
        <f>_xlfn.XLOOKUP(tbl_OrderProduct[[#This Row],[ProductID]],tbl_Product[ProductID],tbl_Product[ProductName])</f>
        <v>Pivot &amp; Paper</v>
      </c>
      <c r="I2942" t="str">
        <f>_xlfn.XLOOKUP(tbl_OrderProduct[[#This Row],[OrderID]],tbl_Order[OrderID],tbl_Order[CustomerID])</f>
        <v>CUST0544</v>
      </c>
    </row>
    <row r="2943" spans="1:9" x14ac:dyDescent="0.4">
      <c r="A2943" t="s">
        <v>1375</v>
      </c>
      <c r="B2943" t="s">
        <v>164</v>
      </c>
      <c r="C2943" t="str">
        <f>_xlfn.XLOOKUP(tbl_OrderProduct[[#This Row],[ProductID]],tbl_Product[ProductID],tbl_Product[Category])</f>
        <v>Strategy</v>
      </c>
      <c r="D2943">
        <v>1</v>
      </c>
      <c r="E2943" s="3">
        <f>_xlfn.XLOOKUP(tbl_OrderProduct[[#This Row],[ProductID]],tbl_Product[ProductID],tbl_Product[ListPrice])*tbl_OrderProduct[[#This Row],[Quantity]]</f>
        <v>29</v>
      </c>
      <c r="F2943">
        <f>_xlfn.XLOOKUP(tbl_OrderProduct[[#This Row],[OrderID]],tbl_Order[OrderID],tbl_Order[Order Year])</f>
        <v>2023</v>
      </c>
      <c r="G2943" t="str">
        <f>_xlfn.XLOOKUP(tbl_OrderProduct[[#This Row],[OrderID]],tbl_Order[OrderID],tbl_Order[Order Month Name])</f>
        <v>Jan</v>
      </c>
      <c r="H2943" t="str">
        <f>_xlfn.XLOOKUP(tbl_OrderProduct[[#This Row],[ProductID]],tbl_Product[ProductID],tbl_Product[ProductName])</f>
        <v>Great Western Lookup</v>
      </c>
      <c r="I2943" t="str">
        <f>_xlfn.XLOOKUP(tbl_OrderProduct[[#This Row],[OrderID]],tbl_Order[OrderID],tbl_Order[CustomerID])</f>
        <v>CUST0490</v>
      </c>
    </row>
    <row r="2944" spans="1:9" x14ac:dyDescent="0.4">
      <c r="A2944" t="s">
        <v>1375</v>
      </c>
      <c r="B2944" t="s">
        <v>8</v>
      </c>
      <c r="C2944" t="str">
        <f>_xlfn.XLOOKUP(tbl_OrderProduct[[#This Row],[ProductID]],tbl_Product[ProductID],tbl_Product[Category])</f>
        <v>Adventure</v>
      </c>
      <c r="D2944">
        <v>2</v>
      </c>
      <c r="E2944" s="3">
        <f>_xlfn.XLOOKUP(tbl_OrderProduct[[#This Row],[ProductID]],tbl_Product[ProductID],tbl_Product[ListPrice])*tbl_OrderProduct[[#This Row],[Quantity]]</f>
        <v>109</v>
      </c>
      <c r="F2944">
        <f>_xlfn.XLOOKUP(tbl_OrderProduct[[#This Row],[OrderID]],tbl_Order[OrderID],tbl_Order[Order Year])</f>
        <v>2023</v>
      </c>
      <c r="G2944" t="str">
        <f>_xlfn.XLOOKUP(tbl_OrderProduct[[#This Row],[OrderID]],tbl_Order[OrderID],tbl_Order[Order Month Name])</f>
        <v>Jan</v>
      </c>
      <c r="H2944" t="str">
        <f>_xlfn.XLOOKUP(tbl_OrderProduct[[#This Row],[ProductID]],tbl_Product[ProductID],tbl_Product[ProductName])</f>
        <v>Spreadsheets &amp; Sidequests</v>
      </c>
      <c r="I2944" t="str">
        <f>_xlfn.XLOOKUP(tbl_OrderProduct[[#This Row],[OrderID]],tbl_Order[OrderID],tbl_Order[CustomerID])</f>
        <v>CUST0490</v>
      </c>
    </row>
    <row r="2945" spans="1:9" x14ac:dyDescent="0.4">
      <c r="A2945" t="s">
        <v>1375</v>
      </c>
      <c r="B2945" t="s">
        <v>150</v>
      </c>
      <c r="C2945" t="str">
        <f>_xlfn.XLOOKUP(tbl_OrderProduct[[#This Row],[ProductID]],tbl_Product[ProductID],tbl_Product[Category])</f>
        <v>Party</v>
      </c>
      <c r="D2945">
        <v>1</v>
      </c>
      <c r="E2945" s="3">
        <f>_xlfn.XLOOKUP(tbl_OrderProduct[[#This Row],[ProductID]],tbl_Product[ProductID],tbl_Product[ListPrice])*tbl_OrderProduct[[#This Row],[Quantity]]</f>
        <v>35</v>
      </c>
      <c r="F2945">
        <f>_xlfn.XLOOKUP(tbl_OrderProduct[[#This Row],[OrderID]],tbl_Order[OrderID],tbl_Order[Order Year])</f>
        <v>2023</v>
      </c>
      <c r="G2945" t="str">
        <f>_xlfn.XLOOKUP(tbl_OrderProduct[[#This Row],[OrderID]],tbl_Order[OrderID],tbl_Order[Order Month Name])</f>
        <v>Jan</v>
      </c>
      <c r="H2945" t="str">
        <f>_xlfn.XLOOKUP(tbl_OrderProduct[[#This Row],[ProductID]],tbl_Product[ProductID],tbl_Product[ProductName])</f>
        <v>Data: The Resistance</v>
      </c>
      <c r="I2945" t="str">
        <f>_xlfn.XLOOKUP(tbl_OrderProduct[[#This Row],[OrderID]],tbl_Order[OrderID],tbl_Order[CustomerID])</f>
        <v>CUST0490</v>
      </c>
    </row>
    <row r="2946" spans="1:9" x14ac:dyDescent="0.4">
      <c r="A2946" t="s">
        <v>1376</v>
      </c>
      <c r="B2946" t="s">
        <v>144</v>
      </c>
      <c r="C2946" t="str">
        <f>_xlfn.XLOOKUP(tbl_OrderProduct[[#This Row],[ProductID]],tbl_Product[ProductID],tbl_Product[Category])</f>
        <v>Strategy</v>
      </c>
      <c r="D2946">
        <v>1</v>
      </c>
      <c r="E2946" s="3">
        <f>_xlfn.XLOOKUP(tbl_OrderProduct[[#This Row],[ProductID]],tbl_Product[ProductID],tbl_Product[ListPrice])*tbl_OrderProduct[[#This Row],[Quantity]]</f>
        <v>64.95</v>
      </c>
      <c r="F2946">
        <f>_xlfn.XLOOKUP(tbl_OrderProduct[[#This Row],[OrderID]],tbl_Order[OrderID],tbl_Order[Order Year])</f>
        <v>2023</v>
      </c>
      <c r="G2946" t="str">
        <f>_xlfn.XLOOKUP(tbl_OrderProduct[[#This Row],[OrderID]],tbl_Order[OrderID],tbl_Order[Order Month Name])</f>
        <v>Jan</v>
      </c>
      <c r="H2946" t="str">
        <f>_xlfn.XLOOKUP(tbl_OrderProduct[[#This Row],[ProductID]],tbl_Product[ProductID],tbl_Product[ProductName])</f>
        <v>Between Two Spreadsheets</v>
      </c>
      <c r="I2946" t="str">
        <f>_xlfn.XLOOKUP(tbl_OrderProduct[[#This Row],[OrderID]],tbl_Order[OrderID],tbl_Order[CustomerID])</f>
        <v>CUST0224</v>
      </c>
    </row>
    <row r="2947" spans="1:9" x14ac:dyDescent="0.4">
      <c r="A2947" t="s">
        <v>1376</v>
      </c>
      <c r="B2947" t="s">
        <v>129</v>
      </c>
      <c r="C2947" t="str">
        <f>_xlfn.XLOOKUP(tbl_OrderProduct[[#This Row],[ProductID]],tbl_Product[ProductID],tbl_Product[Category])</f>
        <v>Party</v>
      </c>
      <c r="D2947">
        <v>1</v>
      </c>
      <c r="E2947" s="3">
        <f>_xlfn.XLOOKUP(tbl_OrderProduct[[#This Row],[ProductID]],tbl_Product[ProductID],tbl_Product[ListPrice])*tbl_OrderProduct[[#This Row],[Quantity]]</f>
        <v>49.49</v>
      </c>
      <c r="F2947">
        <f>_xlfn.XLOOKUP(tbl_OrderProduct[[#This Row],[OrderID]],tbl_Order[OrderID],tbl_Order[Order Year])</f>
        <v>2023</v>
      </c>
      <c r="G2947" t="str">
        <f>_xlfn.XLOOKUP(tbl_OrderProduct[[#This Row],[OrderID]],tbl_Order[OrderID],tbl_Order[Order Month Name])</f>
        <v>Jan</v>
      </c>
      <c r="H2947" t="str">
        <f>_xlfn.XLOOKUP(tbl_OrderProduct[[#This Row],[ProductID]],tbl_Product[ProductID],tbl_Product[ProductName])</f>
        <v>Fieldnames</v>
      </c>
      <c r="I2947" t="str">
        <f>_xlfn.XLOOKUP(tbl_OrderProduct[[#This Row],[OrderID]],tbl_Order[OrderID],tbl_Order[CustomerID])</f>
        <v>CUST0224</v>
      </c>
    </row>
    <row r="2948" spans="1:9" x14ac:dyDescent="0.4">
      <c r="A2948" t="s">
        <v>1376</v>
      </c>
      <c r="B2948" t="s">
        <v>131</v>
      </c>
      <c r="C2948" t="str">
        <f>_xlfn.XLOOKUP(tbl_OrderProduct[[#This Row],[ProductID]],tbl_Product[ProductID],tbl_Product[Category])</f>
        <v>Strategy</v>
      </c>
      <c r="D2948">
        <v>1</v>
      </c>
      <c r="E2948" s="3">
        <f>_xlfn.XLOOKUP(tbl_OrderProduct[[#This Row],[ProductID]],tbl_Product[ProductID],tbl_Product[ListPrice])*tbl_OrderProduct[[#This Row],[Quantity]]</f>
        <v>49</v>
      </c>
      <c r="F2948">
        <f>_xlfn.XLOOKUP(tbl_OrderProduct[[#This Row],[OrderID]],tbl_Order[OrderID],tbl_Order[Order Year])</f>
        <v>2023</v>
      </c>
      <c r="G2948" t="str">
        <f>_xlfn.XLOOKUP(tbl_OrderProduct[[#This Row],[OrderID]],tbl_Order[OrderID],tbl_Order[Order Month Name])</f>
        <v>Jan</v>
      </c>
      <c r="H2948" t="str">
        <f>_xlfn.XLOOKUP(tbl_OrderProduct[[#This Row],[ProductID]],tbl_Product[ProductID],tbl_Product[ProductName])</f>
        <v>7 Chart Wonders</v>
      </c>
      <c r="I2948" t="str">
        <f>_xlfn.XLOOKUP(tbl_OrderProduct[[#This Row],[OrderID]],tbl_Order[OrderID],tbl_Order[CustomerID])</f>
        <v>CUST0224</v>
      </c>
    </row>
    <row r="2949" spans="1:9" x14ac:dyDescent="0.4">
      <c r="A2949" t="s">
        <v>1376</v>
      </c>
      <c r="B2949" t="s">
        <v>11</v>
      </c>
      <c r="C2949" t="str">
        <f>_xlfn.XLOOKUP(tbl_OrderProduct[[#This Row],[ProductID]],tbl_Product[ProductID],tbl_Product[Category])</f>
        <v>Adventure</v>
      </c>
      <c r="D2949">
        <v>2</v>
      </c>
      <c r="E2949" s="3">
        <f>_xlfn.XLOOKUP(tbl_OrderProduct[[#This Row],[ProductID]],tbl_Product[ProductID],tbl_Product[ListPrice])*tbl_OrderProduct[[#This Row],[Quantity]]</f>
        <v>39.9</v>
      </c>
      <c r="F2949">
        <f>_xlfn.XLOOKUP(tbl_OrderProduct[[#This Row],[OrderID]],tbl_Order[OrderID],tbl_Order[Order Year])</f>
        <v>2023</v>
      </c>
      <c r="G2949" t="str">
        <f>_xlfn.XLOOKUP(tbl_OrderProduct[[#This Row],[OrderID]],tbl_Order[OrderID],tbl_Order[Order Month Name])</f>
        <v>Jan</v>
      </c>
      <c r="H2949" t="str">
        <f>_xlfn.XLOOKUP(tbl_OrderProduct[[#This Row],[ProductID]],tbl_Product[ProductID],tbl_Product[ProductName])</f>
        <v>Dungeons &amp; Datasets</v>
      </c>
      <c r="I2949" t="str">
        <f>_xlfn.XLOOKUP(tbl_OrderProduct[[#This Row],[OrderID]],tbl_Order[OrderID],tbl_Order[CustomerID])</f>
        <v>CUST0224</v>
      </c>
    </row>
    <row r="2950" spans="1:9" x14ac:dyDescent="0.4">
      <c r="A2950" t="s">
        <v>1377</v>
      </c>
      <c r="B2950" t="s">
        <v>134</v>
      </c>
      <c r="C2950" t="str">
        <f>_xlfn.XLOOKUP(tbl_OrderProduct[[#This Row],[ProductID]],tbl_Product[ProductID],tbl_Product[Category])</f>
        <v>Co-op</v>
      </c>
      <c r="D2950">
        <v>1</v>
      </c>
      <c r="E2950" s="3">
        <f>_xlfn.XLOOKUP(tbl_OrderProduct[[#This Row],[ProductID]],tbl_Product[ProductID],tbl_Product[ListPrice])*tbl_OrderProduct[[#This Row],[Quantity]]</f>
        <v>33.5</v>
      </c>
      <c r="F2950">
        <f>_xlfn.XLOOKUP(tbl_OrderProduct[[#This Row],[OrderID]],tbl_Order[OrderID],tbl_Order[Order Year])</f>
        <v>2023</v>
      </c>
      <c r="G2950" t="str">
        <f>_xlfn.XLOOKUP(tbl_OrderProduct[[#This Row],[OrderID]],tbl_Order[OrderID],tbl_Order[Order Month Name])</f>
        <v>Jan</v>
      </c>
      <c r="H2950" t="str">
        <f>_xlfn.XLOOKUP(tbl_OrderProduct[[#This Row],[ProductID]],tbl_Product[ProductID],tbl_Product[ProductName])</f>
        <v>The Spill: Data Breach</v>
      </c>
      <c r="I2950" t="str">
        <f>_xlfn.XLOOKUP(tbl_OrderProduct[[#This Row],[OrderID]],tbl_Order[OrderID],tbl_Order[CustomerID])</f>
        <v>CUST0489</v>
      </c>
    </row>
    <row r="2951" spans="1:9" x14ac:dyDescent="0.4">
      <c r="A2951" t="s">
        <v>1378</v>
      </c>
      <c r="B2951" t="s">
        <v>164</v>
      </c>
      <c r="C2951" t="str">
        <f>_xlfn.XLOOKUP(tbl_OrderProduct[[#This Row],[ProductID]],tbl_Product[ProductID],tbl_Product[Category])</f>
        <v>Strategy</v>
      </c>
      <c r="D2951">
        <v>1</v>
      </c>
      <c r="E2951" s="3">
        <f>_xlfn.XLOOKUP(tbl_OrderProduct[[#This Row],[ProductID]],tbl_Product[ProductID],tbl_Product[ListPrice])*tbl_OrderProduct[[#This Row],[Quantity]]</f>
        <v>29</v>
      </c>
      <c r="F2951">
        <f>_xlfn.XLOOKUP(tbl_OrderProduct[[#This Row],[OrderID]],tbl_Order[OrderID],tbl_Order[Order Year])</f>
        <v>2023</v>
      </c>
      <c r="G2951" t="str">
        <f>_xlfn.XLOOKUP(tbl_OrderProduct[[#This Row],[OrderID]],tbl_Order[OrderID],tbl_Order[Order Month Name])</f>
        <v>Jan</v>
      </c>
      <c r="H2951" t="str">
        <f>_xlfn.XLOOKUP(tbl_OrderProduct[[#This Row],[ProductID]],tbl_Product[ProductID],tbl_Product[ProductName])</f>
        <v>Great Western Lookup</v>
      </c>
      <c r="I2951" t="str">
        <f>_xlfn.XLOOKUP(tbl_OrderProduct[[#This Row],[OrderID]],tbl_Order[OrderID],tbl_Order[CustomerID])</f>
        <v>CUST0958</v>
      </c>
    </row>
    <row r="2952" spans="1:9" x14ac:dyDescent="0.4">
      <c r="A2952" t="s">
        <v>1378</v>
      </c>
      <c r="B2952" t="s">
        <v>6</v>
      </c>
      <c r="C2952" t="str">
        <f>_xlfn.XLOOKUP(tbl_OrderProduct[[#This Row],[ProductID]],tbl_Product[ProductID],tbl_Product[Category])</f>
        <v>Adventure</v>
      </c>
      <c r="D2952">
        <v>3</v>
      </c>
      <c r="E2952" s="3">
        <f>_xlfn.XLOOKUP(tbl_OrderProduct[[#This Row],[ProductID]],tbl_Product[ProductID],tbl_Product[ListPrice])*tbl_OrderProduct[[#This Row],[Quantity]]</f>
        <v>51</v>
      </c>
      <c r="F2952">
        <f>_xlfn.XLOOKUP(tbl_OrderProduct[[#This Row],[OrderID]],tbl_Order[OrderID],tbl_Order[Order Year])</f>
        <v>2023</v>
      </c>
      <c r="G2952" t="str">
        <f>_xlfn.XLOOKUP(tbl_OrderProduct[[#This Row],[OrderID]],tbl_Order[OrderID],tbl_Order[Order Month Name])</f>
        <v>Jan</v>
      </c>
      <c r="H2952" t="str">
        <f>_xlfn.XLOOKUP(tbl_OrderProduct[[#This Row],[ProductID]],tbl_Product[ProductID],tbl_Product[ProductName])</f>
        <v>Pivot &amp; Paper</v>
      </c>
      <c r="I2952" t="str">
        <f>_xlfn.XLOOKUP(tbl_OrderProduct[[#This Row],[OrderID]],tbl_Order[OrderID],tbl_Order[CustomerID])</f>
        <v>CUST0958</v>
      </c>
    </row>
    <row r="2953" spans="1:9" x14ac:dyDescent="0.4">
      <c r="A2953" t="s">
        <v>1378</v>
      </c>
      <c r="B2953" t="s">
        <v>133</v>
      </c>
      <c r="C2953" t="str">
        <f>_xlfn.XLOOKUP(tbl_OrderProduct[[#This Row],[ProductID]],tbl_Product[ProductID],tbl_Product[Category])</f>
        <v>Adventure</v>
      </c>
      <c r="D2953">
        <v>2</v>
      </c>
      <c r="E2953" s="3">
        <f>_xlfn.XLOOKUP(tbl_OrderProduct[[#This Row],[ProductID]],tbl_Product[ProductID],tbl_Product[ListPrice])*tbl_OrderProduct[[#This Row],[Quantity]]</f>
        <v>47.9</v>
      </c>
      <c r="F2953">
        <f>_xlfn.XLOOKUP(tbl_OrderProduct[[#This Row],[OrderID]],tbl_Order[OrderID],tbl_Order[Order Year])</f>
        <v>2023</v>
      </c>
      <c r="G2953" t="str">
        <f>_xlfn.XLOOKUP(tbl_OrderProduct[[#This Row],[OrderID]],tbl_Order[OrderID],tbl_Order[Order Month Name])</f>
        <v>Jan</v>
      </c>
      <c r="H2953" t="str">
        <f>_xlfn.XLOOKUP(tbl_OrderProduct[[#This Row],[ProductID]],tbl_Product[ProductID],tbl_Product[ProductName])</f>
        <v>DataCraft: Fields &amp; Measures</v>
      </c>
      <c r="I2953" t="str">
        <f>_xlfn.XLOOKUP(tbl_OrderProduct[[#This Row],[OrderID]],tbl_Order[OrderID],tbl_Order[CustomerID])</f>
        <v>CUST0958</v>
      </c>
    </row>
    <row r="2954" spans="1:9" x14ac:dyDescent="0.4">
      <c r="A2954" t="s">
        <v>1378</v>
      </c>
      <c r="B2954" t="s">
        <v>139</v>
      </c>
      <c r="C2954" t="str">
        <f>_xlfn.XLOOKUP(tbl_OrderProduct[[#This Row],[ProductID]],tbl_Product[ProductID],tbl_Product[Category])</f>
        <v>Strategy</v>
      </c>
      <c r="D2954">
        <v>1</v>
      </c>
      <c r="E2954" s="3">
        <f>_xlfn.XLOOKUP(tbl_OrderProduct[[#This Row],[ProductID]],tbl_Product[ProductID],tbl_Product[ListPrice])*tbl_OrderProduct[[#This Row],[Quantity]]</f>
        <v>54.99</v>
      </c>
      <c r="F2954">
        <f>_xlfn.XLOOKUP(tbl_OrderProduct[[#This Row],[OrderID]],tbl_Order[OrderID],tbl_Order[Order Year])</f>
        <v>2023</v>
      </c>
      <c r="G2954" t="str">
        <f>_xlfn.XLOOKUP(tbl_OrderProduct[[#This Row],[OrderID]],tbl_Order[OrderID],tbl_Order[Order Month Name])</f>
        <v>Jan</v>
      </c>
      <c r="H2954" t="str">
        <f>_xlfn.XLOOKUP(tbl_OrderProduct[[#This Row],[ProductID]],tbl_Product[ProductID],tbl_Product[ProductName])</f>
        <v>Azul: Pie Chart Edition</v>
      </c>
      <c r="I2954" t="str">
        <f>_xlfn.XLOOKUP(tbl_OrderProduct[[#This Row],[OrderID]],tbl_Order[OrderID],tbl_Order[CustomerID])</f>
        <v>CUST0958</v>
      </c>
    </row>
    <row r="2955" spans="1:9" x14ac:dyDescent="0.4">
      <c r="A2955" t="s">
        <v>1378</v>
      </c>
      <c r="B2955" t="s">
        <v>136</v>
      </c>
      <c r="C2955" t="str">
        <f>_xlfn.XLOOKUP(tbl_OrderProduct[[#This Row],[ProductID]],tbl_Product[ProductID],tbl_Product[Category])</f>
        <v>Party</v>
      </c>
      <c r="D2955">
        <v>1</v>
      </c>
      <c r="E2955" s="3">
        <f>_xlfn.XLOOKUP(tbl_OrderProduct[[#This Row],[ProductID]],tbl_Product[ProductID],tbl_Product[ListPrice])*tbl_OrderProduct[[#This Row],[Quantity]]</f>
        <v>33</v>
      </c>
      <c r="F2955">
        <f>_xlfn.XLOOKUP(tbl_OrderProduct[[#This Row],[OrderID]],tbl_Order[OrderID],tbl_Order[Order Year])</f>
        <v>2023</v>
      </c>
      <c r="G2955" t="str">
        <f>_xlfn.XLOOKUP(tbl_OrderProduct[[#This Row],[OrderID]],tbl_Order[OrderID],tbl_Order[Order Month Name])</f>
        <v>Jan</v>
      </c>
      <c r="H2955" t="str">
        <f>_xlfn.XLOOKUP(tbl_OrderProduct[[#This Row],[ProductID]],tbl_Product[ProductID],tbl_Product[ProductName])</f>
        <v>Don't Split the Data</v>
      </c>
      <c r="I2955" t="str">
        <f>_xlfn.XLOOKUP(tbl_OrderProduct[[#This Row],[OrderID]],tbl_Order[OrderID],tbl_Order[CustomerID])</f>
        <v>CUST0958</v>
      </c>
    </row>
    <row r="2956" spans="1:9" x14ac:dyDescent="0.4">
      <c r="A2956" t="s">
        <v>1378</v>
      </c>
      <c r="B2956" t="s">
        <v>131</v>
      </c>
      <c r="C2956" t="str">
        <f>_xlfn.XLOOKUP(tbl_OrderProduct[[#This Row],[ProductID]],tbl_Product[ProductID],tbl_Product[Category])</f>
        <v>Strategy</v>
      </c>
      <c r="D2956">
        <v>2</v>
      </c>
      <c r="E2956" s="3">
        <f>_xlfn.XLOOKUP(tbl_OrderProduct[[#This Row],[ProductID]],tbl_Product[ProductID],tbl_Product[ListPrice])*tbl_OrderProduct[[#This Row],[Quantity]]</f>
        <v>98</v>
      </c>
      <c r="F2956">
        <f>_xlfn.XLOOKUP(tbl_OrderProduct[[#This Row],[OrderID]],tbl_Order[OrderID],tbl_Order[Order Year])</f>
        <v>2023</v>
      </c>
      <c r="G2956" t="str">
        <f>_xlfn.XLOOKUP(tbl_OrderProduct[[#This Row],[OrderID]],tbl_Order[OrderID],tbl_Order[Order Month Name])</f>
        <v>Jan</v>
      </c>
      <c r="H2956" t="str">
        <f>_xlfn.XLOOKUP(tbl_OrderProduct[[#This Row],[ProductID]],tbl_Product[ProductID],tbl_Product[ProductName])</f>
        <v>7 Chart Wonders</v>
      </c>
      <c r="I2956" t="str">
        <f>_xlfn.XLOOKUP(tbl_OrderProduct[[#This Row],[OrderID]],tbl_Order[OrderID],tbl_Order[CustomerID])</f>
        <v>CUST0958</v>
      </c>
    </row>
    <row r="2957" spans="1:9" x14ac:dyDescent="0.4">
      <c r="A2957" t="s">
        <v>1379</v>
      </c>
      <c r="B2957" t="s">
        <v>6</v>
      </c>
      <c r="C2957" t="str">
        <f>_xlfn.XLOOKUP(tbl_OrderProduct[[#This Row],[ProductID]],tbl_Product[ProductID],tbl_Product[Category])</f>
        <v>Adventure</v>
      </c>
      <c r="D2957">
        <v>1</v>
      </c>
      <c r="E2957" s="3">
        <f>_xlfn.XLOOKUP(tbl_OrderProduct[[#This Row],[ProductID]],tbl_Product[ProductID],tbl_Product[ListPrice])*tbl_OrderProduct[[#This Row],[Quantity]]</f>
        <v>17</v>
      </c>
      <c r="F2957">
        <f>_xlfn.XLOOKUP(tbl_OrderProduct[[#This Row],[OrderID]],tbl_Order[OrderID],tbl_Order[Order Year])</f>
        <v>2023</v>
      </c>
      <c r="G2957" t="str">
        <f>_xlfn.XLOOKUP(tbl_OrderProduct[[#This Row],[OrderID]],tbl_Order[OrderID],tbl_Order[Order Month Name])</f>
        <v>Jan</v>
      </c>
      <c r="H2957" t="str">
        <f>_xlfn.XLOOKUP(tbl_OrderProduct[[#This Row],[ProductID]],tbl_Product[ProductID],tbl_Product[ProductName])</f>
        <v>Pivot &amp; Paper</v>
      </c>
      <c r="I2957" t="str">
        <f>_xlfn.XLOOKUP(tbl_OrderProduct[[#This Row],[OrderID]],tbl_Order[OrderID],tbl_Order[CustomerID])</f>
        <v>CUST1017</v>
      </c>
    </row>
    <row r="2958" spans="1:9" x14ac:dyDescent="0.4">
      <c r="A2958" t="s">
        <v>1380</v>
      </c>
      <c r="B2958" t="s">
        <v>130</v>
      </c>
      <c r="C2958" t="str">
        <f>_xlfn.XLOOKUP(tbl_OrderProduct[[#This Row],[ProductID]],tbl_Product[ProductID],tbl_Product[Category])</f>
        <v>Strategy</v>
      </c>
      <c r="D2958">
        <v>1</v>
      </c>
      <c r="E2958" s="3">
        <f>_xlfn.XLOOKUP(tbl_OrderProduct[[#This Row],[ProductID]],tbl_Product[ProductID],tbl_Product[ListPrice])*tbl_OrderProduct[[#This Row],[Quantity]]</f>
        <v>15.5</v>
      </c>
      <c r="F2958">
        <f>_xlfn.XLOOKUP(tbl_OrderProduct[[#This Row],[OrderID]],tbl_Order[OrderID],tbl_Order[Order Year])</f>
        <v>2023</v>
      </c>
      <c r="G2958" t="str">
        <f>_xlfn.XLOOKUP(tbl_OrderProduct[[#This Row],[OrderID]],tbl_Order[OrderID],tbl_Order[Order Month Name])</f>
        <v>Jan</v>
      </c>
      <c r="H2958" t="str">
        <f>_xlfn.XLOOKUP(tbl_OrderProduct[[#This Row],[ProductID]],tbl_Product[ProductID],tbl_Product[ProductName])</f>
        <v>Brass: Budget</v>
      </c>
      <c r="I2958" t="str">
        <f>_xlfn.XLOOKUP(tbl_OrderProduct[[#This Row],[OrderID]],tbl_Order[OrderID],tbl_Order[CustomerID])</f>
        <v>CUST0727</v>
      </c>
    </row>
    <row r="2959" spans="1:9" x14ac:dyDescent="0.4">
      <c r="A2959" t="s">
        <v>1381</v>
      </c>
      <c r="B2959" t="s">
        <v>161</v>
      </c>
      <c r="C2959" t="str">
        <f>_xlfn.XLOOKUP(tbl_OrderProduct[[#This Row],[ProductID]],tbl_Product[ProductID],tbl_Product[Category])</f>
        <v>Strategy</v>
      </c>
      <c r="D2959">
        <v>1</v>
      </c>
      <c r="E2959" s="3">
        <f>_xlfn.XLOOKUP(tbl_OrderProduct[[#This Row],[ProductID]],tbl_Product[ProductID],tbl_Product[ListPrice])*tbl_OrderProduct[[#This Row],[Quantity]]</f>
        <v>55.95</v>
      </c>
      <c r="F2959">
        <f>_xlfn.XLOOKUP(tbl_OrderProduct[[#This Row],[OrderID]],tbl_Order[OrderID],tbl_Order[Order Year])</f>
        <v>2023</v>
      </c>
      <c r="G2959" t="str">
        <f>_xlfn.XLOOKUP(tbl_OrderProduct[[#This Row],[OrderID]],tbl_Order[OrderID],tbl_Order[Order Month Name])</f>
        <v>Jan</v>
      </c>
      <c r="H2959" t="str">
        <f>_xlfn.XLOOKUP(tbl_OrderProduct[[#This Row],[ProductID]],tbl_Product[ProductID],tbl_Product[ProductName])</f>
        <v>The Quacks of Quarterburg</v>
      </c>
      <c r="I2959" t="str">
        <f>_xlfn.XLOOKUP(tbl_OrderProduct[[#This Row],[OrderID]],tbl_Order[OrderID],tbl_Order[CustomerID])</f>
        <v>CUST0077</v>
      </c>
    </row>
    <row r="2960" spans="1:9" x14ac:dyDescent="0.4">
      <c r="A2960" t="s">
        <v>1381</v>
      </c>
      <c r="B2960" t="s">
        <v>150</v>
      </c>
      <c r="C2960" t="str">
        <f>_xlfn.XLOOKUP(tbl_OrderProduct[[#This Row],[ProductID]],tbl_Product[ProductID],tbl_Product[Category])</f>
        <v>Party</v>
      </c>
      <c r="D2960">
        <v>1</v>
      </c>
      <c r="E2960" s="3">
        <f>_xlfn.XLOOKUP(tbl_OrderProduct[[#This Row],[ProductID]],tbl_Product[ProductID],tbl_Product[ListPrice])*tbl_OrderProduct[[#This Row],[Quantity]]</f>
        <v>35</v>
      </c>
      <c r="F2960">
        <f>_xlfn.XLOOKUP(tbl_OrderProduct[[#This Row],[OrderID]],tbl_Order[OrderID],tbl_Order[Order Year])</f>
        <v>2023</v>
      </c>
      <c r="G2960" t="str">
        <f>_xlfn.XLOOKUP(tbl_OrderProduct[[#This Row],[OrderID]],tbl_Order[OrderID],tbl_Order[Order Month Name])</f>
        <v>Jan</v>
      </c>
      <c r="H2960" t="str">
        <f>_xlfn.XLOOKUP(tbl_OrderProduct[[#This Row],[ProductID]],tbl_Product[ProductID],tbl_Product[ProductName])</f>
        <v>Data: The Resistance</v>
      </c>
      <c r="I2960" t="str">
        <f>_xlfn.XLOOKUP(tbl_OrderProduct[[#This Row],[OrderID]],tbl_Order[OrderID],tbl_Order[CustomerID])</f>
        <v>CUST0077</v>
      </c>
    </row>
    <row r="2961" spans="1:9" x14ac:dyDescent="0.4">
      <c r="A2961" t="s">
        <v>1381</v>
      </c>
      <c r="B2961" t="s">
        <v>158</v>
      </c>
      <c r="C2961" t="str">
        <f>_xlfn.XLOOKUP(tbl_OrderProduct[[#This Row],[ProductID]],tbl_Product[ProductID],tbl_Product[Category])</f>
        <v>Classic</v>
      </c>
      <c r="D2961">
        <v>2</v>
      </c>
      <c r="E2961" s="3">
        <f>_xlfn.XLOOKUP(tbl_OrderProduct[[#This Row],[ProductID]],tbl_Product[ProductID],tbl_Product[ListPrice])*tbl_OrderProduct[[#This Row],[Quantity]]</f>
        <v>90</v>
      </c>
      <c r="F2961">
        <f>_xlfn.XLOOKUP(tbl_OrderProduct[[#This Row],[OrderID]],tbl_Order[OrderID],tbl_Order[Order Year])</f>
        <v>2023</v>
      </c>
      <c r="G2961" t="str">
        <f>_xlfn.XLOOKUP(tbl_OrderProduct[[#This Row],[OrderID]],tbl_Order[OrderID],tbl_Order[Order Month Name])</f>
        <v>Jan</v>
      </c>
      <c r="H2961" t="str">
        <f>_xlfn.XLOOKUP(tbl_OrderProduct[[#This Row],[ProductID]],tbl_Product[ProductID],tbl_Product[ProductName])</f>
        <v>Carcassone: Financial Quarters</v>
      </c>
      <c r="I2961" t="str">
        <f>_xlfn.XLOOKUP(tbl_OrderProduct[[#This Row],[OrderID]],tbl_Order[OrderID],tbl_Order[CustomerID])</f>
        <v>CUST0077</v>
      </c>
    </row>
    <row r="2962" spans="1:9" x14ac:dyDescent="0.4">
      <c r="A2962" t="s">
        <v>1382</v>
      </c>
      <c r="B2962" t="s">
        <v>141</v>
      </c>
      <c r="C2962" t="str">
        <f>_xlfn.XLOOKUP(tbl_OrderProduct[[#This Row],[ProductID]],tbl_Product[ProductID],tbl_Product[Category])</f>
        <v>Strategy</v>
      </c>
      <c r="D2962">
        <v>2</v>
      </c>
      <c r="E2962" s="3">
        <f>_xlfn.XLOOKUP(tbl_OrderProduct[[#This Row],[ProductID]],tbl_Product[ProductID],tbl_Product[ListPrice])*tbl_OrderProduct[[#This Row],[Quantity]]</f>
        <v>48</v>
      </c>
      <c r="F2962">
        <f>_xlfn.XLOOKUP(tbl_OrderProduct[[#This Row],[OrderID]],tbl_Order[OrderID],tbl_Order[Order Year])</f>
        <v>2023</v>
      </c>
      <c r="G2962" t="str">
        <f>_xlfn.XLOOKUP(tbl_OrderProduct[[#This Row],[OrderID]],tbl_Order[OrderID],tbl_Order[Order Month Name])</f>
        <v>Jan</v>
      </c>
      <c r="H2962" t="str">
        <f>_xlfn.XLOOKUP(tbl_OrderProduct[[#This Row],[ProductID]],tbl_Product[ProductID],tbl_Product[ProductName])</f>
        <v>Wingspanalytics</v>
      </c>
      <c r="I2962" t="str">
        <f>_xlfn.XLOOKUP(tbl_OrderProduct[[#This Row],[OrderID]],tbl_Order[OrderID],tbl_Order[CustomerID])</f>
        <v>CUST0223</v>
      </c>
    </row>
    <row r="2963" spans="1:9" x14ac:dyDescent="0.4">
      <c r="A2963" t="s">
        <v>1382</v>
      </c>
      <c r="B2963" t="s">
        <v>142</v>
      </c>
      <c r="C2963" t="str">
        <f>_xlfn.XLOOKUP(tbl_OrderProduct[[#This Row],[ProductID]],tbl_Product[ProductID],tbl_Product[Category])</f>
        <v>Classic</v>
      </c>
      <c r="D2963">
        <v>1</v>
      </c>
      <c r="E2963" s="3">
        <f>_xlfn.XLOOKUP(tbl_OrderProduct[[#This Row],[ProductID]],tbl_Product[ProductID],tbl_Product[ListPrice])*tbl_OrderProduct[[#This Row],[Quantity]]</f>
        <v>49.49</v>
      </c>
      <c r="F2963">
        <f>_xlfn.XLOOKUP(tbl_OrderProduct[[#This Row],[OrderID]],tbl_Order[OrderID],tbl_Order[Order Year])</f>
        <v>2023</v>
      </c>
      <c r="G2963" t="str">
        <f>_xlfn.XLOOKUP(tbl_OrderProduct[[#This Row],[OrderID]],tbl_Order[OrderID],tbl_Order[Order Month Name])</f>
        <v>Jan</v>
      </c>
      <c r="H2963" t="str">
        <f>_xlfn.XLOOKUP(tbl_OrderProduct[[#This Row],[ProductID]],tbl_Product[ProductID],tbl_Product[ProductName])</f>
        <v>Don't Wake the Stakeholders</v>
      </c>
      <c r="I2963" t="str">
        <f>_xlfn.XLOOKUP(tbl_OrderProduct[[#This Row],[OrderID]],tbl_Order[OrderID],tbl_Order[CustomerID])</f>
        <v>CUST0223</v>
      </c>
    </row>
    <row r="2964" spans="1:9" x14ac:dyDescent="0.4">
      <c r="A2964" t="s">
        <v>1383</v>
      </c>
      <c r="B2964" t="s">
        <v>11</v>
      </c>
      <c r="C2964" t="str">
        <f>_xlfn.XLOOKUP(tbl_OrderProduct[[#This Row],[ProductID]],tbl_Product[ProductID],tbl_Product[Category])</f>
        <v>Adventure</v>
      </c>
      <c r="D2964">
        <v>1</v>
      </c>
      <c r="E2964" s="3">
        <f>_xlfn.XLOOKUP(tbl_OrderProduct[[#This Row],[ProductID]],tbl_Product[ProductID],tbl_Product[ListPrice])*tbl_OrderProduct[[#This Row],[Quantity]]</f>
        <v>19.95</v>
      </c>
      <c r="F2964">
        <f>_xlfn.XLOOKUP(tbl_OrderProduct[[#This Row],[OrderID]],tbl_Order[OrderID],tbl_Order[Order Year])</f>
        <v>2023</v>
      </c>
      <c r="G2964" t="str">
        <f>_xlfn.XLOOKUP(tbl_OrderProduct[[#This Row],[OrderID]],tbl_Order[OrderID],tbl_Order[Order Month Name])</f>
        <v>Feb</v>
      </c>
      <c r="H2964" t="str">
        <f>_xlfn.XLOOKUP(tbl_OrderProduct[[#This Row],[ProductID]],tbl_Product[ProductID],tbl_Product[ProductName])</f>
        <v>Dungeons &amp; Datasets</v>
      </c>
      <c r="I2964" t="str">
        <f>_xlfn.XLOOKUP(tbl_OrderProduct[[#This Row],[OrderID]],tbl_Order[OrderID],tbl_Order[CustomerID])</f>
        <v>CUST0409</v>
      </c>
    </row>
    <row r="2965" spans="1:9" x14ac:dyDescent="0.4">
      <c r="A2965" t="s">
        <v>1384</v>
      </c>
      <c r="B2965" t="s">
        <v>142</v>
      </c>
      <c r="C2965" t="str">
        <f>_xlfn.XLOOKUP(tbl_OrderProduct[[#This Row],[ProductID]],tbl_Product[ProductID],tbl_Product[Category])</f>
        <v>Classic</v>
      </c>
      <c r="D2965">
        <v>1</v>
      </c>
      <c r="E2965" s="3">
        <f>_xlfn.XLOOKUP(tbl_OrderProduct[[#This Row],[ProductID]],tbl_Product[ProductID],tbl_Product[ListPrice])*tbl_OrderProduct[[#This Row],[Quantity]]</f>
        <v>49.49</v>
      </c>
      <c r="F2965">
        <f>_xlfn.XLOOKUP(tbl_OrderProduct[[#This Row],[OrderID]],tbl_Order[OrderID],tbl_Order[Order Year])</f>
        <v>2023</v>
      </c>
      <c r="G2965" t="str">
        <f>_xlfn.XLOOKUP(tbl_OrderProduct[[#This Row],[OrderID]],tbl_Order[OrderID],tbl_Order[Order Month Name])</f>
        <v>Feb</v>
      </c>
      <c r="H2965" t="str">
        <f>_xlfn.XLOOKUP(tbl_OrderProduct[[#This Row],[ProductID]],tbl_Product[ProductID],tbl_Product[ProductName])</f>
        <v>Don't Wake the Stakeholders</v>
      </c>
      <c r="I2965" t="str">
        <f>_xlfn.XLOOKUP(tbl_OrderProduct[[#This Row],[OrderID]],tbl_Order[OrderID],tbl_Order[CustomerID])</f>
        <v>CUST0636</v>
      </c>
    </row>
    <row r="2966" spans="1:9" x14ac:dyDescent="0.4">
      <c r="A2966" t="s">
        <v>1385</v>
      </c>
      <c r="B2966" t="s">
        <v>159</v>
      </c>
      <c r="C2966" t="str">
        <f>_xlfn.XLOOKUP(tbl_OrderProduct[[#This Row],[ProductID]],tbl_Product[ProductID],tbl_Product[Category])</f>
        <v>Strategy</v>
      </c>
      <c r="D2966">
        <v>1</v>
      </c>
      <c r="E2966" s="3">
        <f>_xlfn.XLOOKUP(tbl_OrderProduct[[#This Row],[ProductID]],tbl_Product[ProductID],tbl_Product[ListPrice])*tbl_OrderProduct[[#This Row],[Quantity]]</f>
        <v>58</v>
      </c>
      <c r="F2966">
        <f>_xlfn.XLOOKUP(tbl_OrderProduct[[#This Row],[OrderID]],tbl_Order[OrderID],tbl_Order[Order Year])</f>
        <v>2023</v>
      </c>
      <c r="G2966" t="str">
        <f>_xlfn.XLOOKUP(tbl_OrderProduct[[#This Row],[OrderID]],tbl_Order[OrderID],tbl_Order[Order Month Name])</f>
        <v>Feb</v>
      </c>
      <c r="H2966" t="str">
        <f>_xlfn.XLOOKUP(tbl_OrderProduct[[#This Row],[ProductID]],tbl_Product[ProductID],tbl_Product[ProductName])</f>
        <v>Welcome To … The Dashboard</v>
      </c>
      <c r="I2966" t="str">
        <f>_xlfn.XLOOKUP(tbl_OrderProduct[[#This Row],[OrderID]],tbl_Order[OrderID],tbl_Order[CustomerID])</f>
        <v>CUST1147</v>
      </c>
    </row>
    <row r="2967" spans="1:9" x14ac:dyDescent="0.4">
      <c r="A2967" t="s">
        <v>1385</v>
      </c>
      <c r="B2967" t="s">
        <v>135</v>
      </c>
      <c r="C2967" t="str">
        <f>_xlfn.XLOOKUP(tbl_OrderProduct[[#This Row],[ProductID]],tbl_Product[ProductID],tbl_Product[Category])</f>
        <v>Classic</v>
      </c>
      <c r="D2967">
        <v>1</v>
      </c>
      <c r="E2967" s="3">
        <f>_xlfn.XLOOKUP(tbl_OrderProduct[[#This Row],[ProductID]],tbl_Product[ProductID],tbl_Product[ListPrice])*tbl_OrderProduct[[#This Row],[Quantity]]</f>
        <v>16.989999999999998</v>
      </c>
      <c r="F2967">
        <f>_xlfn.XLOOKUP(tbl_OrderProduct[[#This Row],[OrderID]],tbl_Order[OrderID],tbl_Order[Order Year])</f>
        <v>2023</v>
      </c>
      <c r="G2967" t="str">
        <f>_xlfn.XLOOKUP(tbl_OrderProduct[[#This Row],[OrderID]],tbl_Order[OrderID],tbl_Order[Order Month Name])</f>
        <v>Feb</v>
      </c>
      <c r="H2967" t="str">
        <f>_xlfn.XLOOKUP(tbl_OrderProduct[[#This Row],[ProductID]],tbl_Product[ProductID],tbl_Product[ProductName])</f>
        <v>Monopoly: Pivot Table Edition</v>
      </c>
      <c r="I2967" t="str">
        <f>_xlfn.XLOOKUP(tbl_OrderProduct[[#This Row],[OrderID]],tbl_Order[OrderID],tbl_Order[CustomerID])</f>
        <v>CUST1147</v>
      </c>
    </row>
    <row r="2968" spans="1:9" x14ac:dyDescent="0.4">
      <c r="A2968" t="s">
        <v>1385</v>
      </c>
      <c r="B2968" t="s">
        <v>151</v>
      </c>
      <c r="C2968" t="str">
        <f>_xlfn.XLOOKUP(tbl_OrderProduct[[#This Row],[ProductID]],tbl_Product[ProductID],tbl_Product[Category])</f>
        <v>Adventure</v>
      </c>
      <c r="D2968">
        <v>1</v>
      </c>
      <c r="E2968" s="3">
        <f>_xlfn.XLOOKUP(tbl_OrderProduct[[#This Row],[ProductID]],tbl_Product[ProductID],tbl_Product[ListPrice])*tbl_OrderProduct[[#This Row],[Quantity]]</f>
        <v>60.95</v>
      </c>
      <c r="F2968">
        <f>_xlfn.XLOOKUP(tbl_OrderProduct[[#This Row],[OrderID]],tbl_Order[OrderID],tbl_Order[Order Year])</f>
        <v>2023</v>
      </c>
      <c r="G2968" t="str">
        <f>_xlfn.XLOOKUP(tbl_OrderProduct[[#This Row],[OrderID]],tbl_Order[OrderID],tbl_Order[Order Month Name])</f>
        <v>Feb</v>
      </c>
      <c r="H2968" t="str">
        <f>_xlfn.XLOOKUP(tbl_OrderProduct[[#This Row],[ProductID]],tbl_Product[ProductID],tbl_Product[ProductName])</f>
        <v>Unmatched: Analyst's Edition</v>
      </c>
      <c r="I2968" t="str">
        <f>_xlfn.XLOOKUP(tbl_OrderProduct[[#This Row],[OrderID]],tbl_Order[OrderID],tbl_Order[CustomerID])</f>
        <v>CUST1147</v>
      </c>
    </row>
    <row r="2969" spans="1:9" x14ac:dyDescent="0.4">
      <c r="A2969" t="s">
        <v>1385</v>
      </c>
      <c r="B2969" t="s">
        <v>140</v>
      </c>
      <c r="C2969" t="str">
        <f>_xlfn.XLOOKUP(tbl_OrderProduct[[#This Row],[ProductID]],tbl_Product[ProductID],tbl_Product[Category])</f>
        <v>Strategy</v>
      </c>
      <c r="D2969">
        <v>1</v>
      </c>
      <c r="E2969" s="3">
        <f>_xlfn.XLOOKUP(tbl_OrderProduct[[#This Row],[ProductID]],tbl_Product[ProductID],tbl_Product[ListPrice])*tbl_OrderProduct[[#This Row],[Quantity]]</f>
        <v>63.49</v>
      </c>
      <c r="F2969">
        <f>_xlfn.XLOOKUP(tbl_OrderProduct[[#This Row],[OrderID]],tbl_Order[OrderID],tbl_Order[Order Year])</f>
        <v>2023</v>
      </c>
      <c r="G2969" t="str">
        <f>_xlfn.XLOOKUP(tbl_OrderProduct[[#This Row],[OrderID]],tbl_Order[OrderID],tbl_Order[Order Month Name])</f>
        <v>Feb</v>
      </c>
      <c r="H2969" t="str">
        <f>_xlfn.XLOOKUP(tbl_OrderProduct[[#This Row],[ProductID]],tbl_Product[ProductID],tbl_Product[ProductName])</f>
        <v>The Castles of Mad King Lambda</v>
      </c>
      <c r="I2969" t="str">
        <f>_xlfn.XLOOKUP(tbl_OrderProduct[[#This Row],[OrderID]],tbl_Order[OrderID],tbl_Order[CustomerID])</f>
        <v>CUST1147</v>
      </c>
    </row>
    <row r="2970" spans="1:9" x14ac:dyDescent="0.4">
      <c r="A2970" t="s">
        <v>1386</v>
      </c>
      <c r="B2970" t="s">
        <v>138</v>
      </c>
      <c r="C2970" t="str">
        <f>_xlfn.XLOOKUP(tbl_OrderProduct[[#This Row],[ProductID]],tbl_Product[ProductID],tbl_Product[Category])</f>
        <v>Classic</v>
      </c>
      <c r="D2970">
        <v>1</v>
      </c>
      <c r="E2970" s="3">
        <f>_xlfn.XLOOKUP(tbl_OrderProduct[[#This Row],[ProductID]],tbl_Product[ProductID],tbl_Product[ListPrice])*tbl_OrderProduct[[#This Row],[Quantity]]</f>
        <v>62</v>
      </c>
      <c r="F2970">
        <f>_xlfn.XLOOKUP(tbl_OrderProduct[[#This Row],[OrderID]],tbl_Order[OrderID],tbl_Order[Order Year])</f>
        <v>2023</v>
      </c>
      <c r="G2970" t="str">
        <f>_xlfn.XLOOKUP(tbl_OrderProduct[[#This Row],[OrderID]],tbl_Order[OrderID],tbl_Order[Order Month Name])</f>
        <v>Feb</v>
      </c>
      <c r="H2970" t="str">
        <f>_xlfn.XLOOKUP(tbl_OrderProduct[[#This Row],[ProductID]],tbl_Product[ProductID],tbl_Product[ProductName])</f>
        <v>YahtSheets</v>
      </c>
      <c r="I2970" t="str">
        <f>_xlfn.XLOOKUP(tbl_OrderProduct[[#This Row],[OrderID]],tbl_Order[OrderID],tbl_Order[CustomerID])</f>
        <v>CUST1185</v>
      </c>
    </row>
    <row r="2971" spans="1:9" x14ac:dyDescent="0.4">
      <c r="A2971" t="s">
        <v>1387</v>
      </c>
      <c r="B2971" t="s">
        <v>9</v>
      </c>
      <c r="C2971" t="str">
        <f>_xlfn.XLOOKUP(tbl_OrderProduct[[#This Row],[ProductID]],tbl_Product[ProductID],tbl_Product[Category])</f>
        <v>Strategy</v>
      </c>
      <c r="D2971">
        <v>1</v>
      </c>
      <c r="E2971" s="3">
        <f>_xlfn.XLOOKUP(tbl_OrderProduct[[#This Row],[ProductID]],tbl_Product[ProductID],tbl_Product[ListPrice])*tbl_OrderProduct[[#This Row],[Quantity]]</f>
        <v>73.95</v>
      </c>
      <c r="F2971">
        <f>_xlfn.XLOOKUP(tbl_OrderProduct[[#This Row],[OrderID]],tbl_Order[OrderID],tbl_Order[Order Year])</f>
        <v>2023</v>
      </c>
      <c r="G2971" t="str">
        <f>_xlfn.XLOOKUP(tbl_OrderProduct[[#This Row],[OrderID]],tbl_Order[OrderID],tbl_Order[Order Month Name])</f>
        <v>Feb</v>
      </c>
      <c r="H2971" t="str">
        <f>_xlfn.XLOOKUP(tbl_OrderProduct[[#This Row],[ProductID]],tbl_Product[ProductID],tbl_Product[ProductName])</f>
        <v>Tiny Epic Formulas</v>
      </c>
      <c r="I2971" t="str">
        <f>_xlfn.XLOOKUP(tbl_OrderProduct[[#This Row],[OrderID]],tbl_Order[OrderID],tbl_Order[CustomerID])</f>
        <v>CUST0747</v>
      </c>
    </row>
    <row r="2972" spans="1:9" x14ac:dyDescent="0.4">
      <c r="A2972" t="s">
        <v>1387</v>
      </c>
      <c r="B2972" t="s">
        <v>8</v>
      </c>
      <c r="C2972" t="str">
        <f>_xlfn.XLOOKUP(tbl_OrderProduct[[#This Row],[ProductID]],tbl_Product[ProductID],tbl_Product[Category])</f>
        <v>Adventure</v>
      </c>
      <c r="D2972">
        <v>1</v>
      </c>
      <c r="E2972" s="3">
        <f>_xlfn.XLOOKUP(tbl_OrderProduct[[#This Row],[ProductID]],tbl_Product[ProductID],tbl_Product[ListPrice])*tbl_OrderProduct[[#This Row],[Quantity]]</f>
        <v>54.5</v>
      </c>
      <c r="F2972">
        <f>_xlfn.XLOOKUP(tbl_OrderProduct[[#This Row],[OrderID]],tbl_Order[OrderID],tbl_Order[Order Year])</f>
        <v>2023</v>
      </c>
      <c r="G2972" t="str">
        <f>_xlfn.XLOOKUP(tbl_OrderProduct[[#This Row],[OrderID]],tbl_Order[OrderID],tbl_Order[Order Month Name])</f>
        <v>Feb</v>
      </c>
      <c r="H2972" t="str">
        <f>_xlfn.XLOOKUP(tbl_OrderProduct[[#This Row],[ProductID]],tbl_Product[ProductID],tbl_Product[ProductName])</f>
        <v>Spreadsheets &amp; Sidequests</v>
      </c>
      <c r="I2972" t="str">
        <f>_xlfn.XLOOKUP(tbl_OrderProduct[[#This Row],[OrderID]],tbl_Order[OrderID],tbl_Order[CustomerID])</f>
        <v>CUST0747</v>
      </c>
    </row>
    <row r="2973" spans="1:9" x14ac:dyDescent="0.4">
      <c r="A2973" t="s">
        <v>1387</v>
      </c>
      <c r="B2973" t="s">
        <v>147</v>
      </c>
      <c r="C2973" t="str">
        <f>_xlfn.XLOOKUP(tbl_OrderProduct[[#This Row],[ProductID]],tbl_Product[ProductID],tbl_Product[Category])</f>
        <v>Classic</v>
      </c>
      <c r="D2973">
        <v>1</v>
      </c>
      <c r="E2973" s="3">
        <f>_xlfn.XLOOKUP(tbl_OrderProduct[[#This Row],[ProductID]],tbl_Product[ProductID],tbl_Product[ListPrice])*tbl_OrderProduct[[#This Row],[Quantity]]</f>
        <v>40.950000000000003</v>
      </c>
      <c r="F2973">
        <f>_xlfn.XLOOKUP(tbl_OrderProduct[[#This Row],[OrderID]],tbl_Order[OrderID],tbl_Order[Order Year])</f>
        <v>2023</v>
      </c>
      <c r="G2973" t="str">
        <f>_xlfn.XLOOKUP(tbl_OrderProduct[[#This Row],[OrderID]],tbl_Order[OrderID],tbl_Order[Order Month Name])</f>
        <v>Feb</v>
      </c>
      <c r="H2973" t="str">
        <f>_xlfn.XLOOKUP(tbl_OrderProduct[[#This Row],[ProductID]],tbl_Product[ProductID],tbl_Product[ProductName])</f>
        <v>Formula Scrabble</v>
      </c>
      <c r="I2973" t="str">
        <f>_xlfn.XLOOKUP(tbl_OrderProduct[[#This Row],[OrderID]],tbl_Order[OrderID],tbl_Order[CustomerID])</f>
        <v>CUST0747</v>
      </c>
    </row>
    <row r="2974" spans="1:9" x14ac:dyDescent="0.4">
      <c r="A2974" t="s">
        <v>1387</v>
      </c>
      <c r="B2974" t="s">
        <v>140</v>
      </c>
      <c r="C2974" t="str">
        <f>_xlfn.XLOOKUP(tbl_OrderProduct[[#This Row],[ProductID]],tbl_Product[ProductID],tbl_Product[Category])</f>
        <v>Strategy</v>
      </c>
      <c r="D2974">
        <v>2</v>
      </c>
      <c r="E2974" s="3">
        <f>_xlfn.XLOOKUP(tbl_OrderProduct[[#This Row],[ProductID]],tbl_Product[ProductID],tbl_Product[ListPrice])*tbl_OrderProduct[[#This Row],[Quantity]]</f>
        <v>126.98</v>
      </c>
      <c r="F2974">
        <f>_xlfn.XLOOKUP(tbl_OrderProduct[[#This Row],[OrderID]],tbl_Order[OrderID],tbl_Order[Order Year])</f>
        <v>2023</v>
      </c>
      <c r="G2974" t="str">
        <f>_xlfn.XLOOKUP(tbl_OrderProduct[[#This Row],[OrderID]],tbl_Order[OrderID],tbl_Order[Order Month Name])</f>
        <v>Feb</v>
      </c>
      <c r="H2974" t="str">
        <f>_xlfn.XLOOKUP(tbl_OrderProduct[[#This Row],[ProductID]],tbl_Product[ProductID],tbl_Product[ProductName])</f>
        <v>The Castles of Mad King Lambda</v>
      </c>
      <c r="I2974" t="str">
        <f>_xlfn.XLOOKUP(tbl_OrderProduct[[#This Row],[OrderID]],tbl_Order[OrderID],tbl_Order[CustomerID])</f>
        <v>CUST0747</v>
      </c>
    </row>
    <row r="2975" spans="1:9" x14ac:dyDescent="0.4">
      <c r="A2975" t="s">
        <v>1388</v>
      </c>
      <c r="B2975" t="s">
        <v>140</v>
      </c>
      <c r="C2975" t="str">
        <f>_xlfn.XLOOKUP(tbl_OrderProduct[[#This Row],[ProductID]],tbl_Product[ProductID],tbl_Product[Category])</f>
        <v>Strategy</v>
      </c>
      <c r="D2975">
        <v>1</v>
      </c>
      <c r="E2975" s="3">
        <f>_xlfn.XLOOKUP(tbl_OrderProduct[[#This Row],[ProductID]],tbl_Product[ProductID],tbl_Product[ListPrice])*tbl_OrderProduct[[#This Row],[Quantity]]</f>
        <v>63.49</v>
      </c>
      <c r="F2975">
        <f>_xlfn.XLOOKUP(tbl_OrderProduct[[#This Row],[OrderID]],tbl_Order[OrderID],tbl_Order[Order Year])</f>
        <v>2023</v>
      </c>
      <c r="G2975" t="str">
        <f>_xlfn.XLOOKUP(tbl_OrderProduct[[#This Row],[OrderID]],tbl_Order[OrderID],tbl_Order[Order Month Name])</f>
        <v>Feb</v>
      </c>
      <c r="H2975" t="str">
        <f>_xlfn.XLOOKUP(tbl_OrderProduct[[#This Row],[ProductID]],tbl_Product[ProductID],tbl_Product[ProductName])</f>
        <v>The Castles of Mad King Lambda</v>
      </c>
      <c r="I2975" t="str">
        <f>_xlfn.XLOOKUP(tbl_OrderProduct[[#This Row],[OrderID]],tbl_Order[OrderID],tbl_Order[CustomerID])</f>
        <v>CUST1108</v>
      </c>
    </row>
    <row r="2976" spans="1:9" x14ac:dyDescent="0.4">
      <c r="A2976" t="s">
        <v>1389</v>
      </c>
      <c r="B2976" t="s">
        <v>154</v>
      </c>
      <c r="C2976" t="str">
        <f>_xlfn.XLOOKUP(tbl_OrderProduct[[#This Row],[ProductID]],tbl_Product[ProductID],tbl_Product[Category])</f>
        <v>Strategy</v>
      </c>
      <c r="D2976">
        <v>1</v>
      </c>
      <c r="E2976" s="3">
        <f>_xlfn.XLOOKUP(tbl_OrderProduct[[#This Row],[ProductID]],tbl_Product[ProductID],tbl_Product[ListPrice])*tbl_OrderProduct[[#This Row],[Quantity]]</f>
        <v>31</v>
      </c>
      <c r="F2976">
        <f>_xlfn.XLOOKUP(tbl_OrderProduct[[#This Row],[OrderID]],tbl_Order[OrderID],tbl_Order[Order Year])</f>
        <v>2023</v>
      </c>
      <c r="G2976" t="str">
        <f>_xlfn.XLOOKUP(tbl_OrderProduct[[#This Row],[OrderID]],tbl_Order[OrderID],tbl_Order[Order Month Name])</f>
        <v>Feb</v>
      </c>
      <c r="H2976" t="str">
        <f>_xlfn.XLOOKUP(tbl_OrderProduct[[#This Row],[ProductID]],tbl_Product[ProductID],tbl_Product[ProductName])</f>
        <v>Roll for Regression</v>
      </c>
      <c r="I2976" t="str">
        <f>_xlfn.XLOOKUP(tbl_OrderProduct[[#This Row],[OrderID]],tbl_Order[OrderID],tbl_Order[CustomerID])</f>
        <v>CUST0628</v>
      </c>
    </row>
    <row r="2977" spans="1:9" x14ac:dyDescent="0.4">
      <c r="A2977" t="s">
        <v>1390</v>
      </c>
      <c r="B2977" t="s">
        <v>139</v>
      </c>
      <c r="C2977" t="str">
        <f>_xlfn.XLOOKUP(tbl_OrderProduct[[#This Row],[ProductID]],tbl_Product[ProductID],tbl_Product[Category])</f>
        <v>Strategy</v>
      </c>
      <c r="D2977">
        <v>2</v>
      </c>
      <c r="E2977" s="3">
        <f>_xlfn.XLOOKUP(tbl_OrderProduct[[#This Row],[ProductID]],tbl_Product[ProductID],tbl_Product[ListPrice])*tbl_OrderProduct[[#This Row],[Quantity]]</f>
        <v>109.98</v>
      </c>
      <c r="F2977">
        <f>_xlfn.XLOOKUP(tbl_OrderProduct[[#This Row],[OrderID]],tbl_Order[OrderID],tbl_Order[Order Year])</f>
        <v>2023</v>
      </c>
      <c r="G2977" t="str">
        <f>_xlfn.XLOOKUP(tbl_OrderProduct[[#This Row],[OrderID]],tbl_Order[OrderID],tbl_Order[Order Month Name])</f>
        <v>Feb</v>
      </c>
      <c r="H2977" t="str">
        <f>_xlfn.XLOOKUP(tbl_OrderProduct[[#This Row],[ProductID]],tbl_Product[ProductID],tbl_Product[ProductName])</f>
        <v>Azul: Pie Chart Edition</v>
      </c>
      <c r="I2977" t="str">
        <f>_xlfn.XLOOKUP(tbl_OrderProduct[[#This Row],[OrderID]],tbl_Order[OrderID],tbl_Order[CustomerID])</f>
        <v>CUST0403</v>
      </c>
    </row>
    <row r="2978" spans="1:9" x14ac:dyDescent="0.4">
      <c r="A2978" t="s">
        <v>1390</v>
      </c>
      <c r="B2978" t="s">
        <v>146</v>
      </c>
      <c r="C2978" t="str">
        <f>_xlfn.XLOOKUP(tbl_OrderProduct[[#This Row],[ProductID]],tbl_Product[ProductID],tbl_Product[Category])</f>
        <v>Strategy</v>
      </c>
      <c r="D2978">
        <v>1</v>
      </c>
      <c r="E2978" s="3">
        <f>_xlfn.XLOOKUP(tbl_OrderProduct[[#This Row],[ProductID]],tbl_Product[ProductID],tbl_Product[ListPrice])*tbl_OrderProduct[[#This Row],[Quantity]]</f>
        <v>49.49</v>
      </c>
      <c r="F2978">
        <f>_xlfn.XLOOKUP(tbl_OrderProduct[[#This Row],[OrderID]],tbl_Order[OrderID],tbl_Order[Order Year])</f>
        <v>2023</v>
      </c>
      <c r="G2978" t="str">
        <f>_xlfn.XLOOKUP(tbl_OrderProduct[[#This Row],[OrderID]],tbl_Order[OrderID],tbl_Order[Order Month Name])</f>
        <v>Feb</v>
      </c>
      <c r="H2978" t="str">
        <f>_xlfn.XLOOKUP(tbl_OrderProduct[[#This Row],[ProductID]],tbl_Product[ProductID],tbl_Product[ProductName])</f>
        <v>Terraforming Tableau</v>
      </c>
      <c r="I2978" t="str">
        <f>_xlfn.XLOOKUP(tbl_OrderProduct[[#This Row],[OrderID]],tbl_Order[OrderID],tbl_Order[CustomerID])</f>
        <v>CUST0403</v>
      </c>
    </row>
    <row r="2979" spans="1:9" x14ac:dyDescent="0.4">
      <c r="A2979" t="s">
        <v>1390</v>
      </c>
      <c r="B2979" t="s">
        <v>9</v>
      </c>
      <c r="C2979" t="str">
        <f>_xlfn.XLOOKUP(tbl_OrderProduct[[#This Row],[ProductID]],tbl_Product[ProductID],tbl_Product[Category])</f>
        <v>Strategy</v>
      </c>
      <c r="D2979">
        <v>3</v>
      </c>
      <c r="E2979" s="3">
        <f>_xlfn.XLOOKUP(tbl_OrderProduct[[#This Row],[ProductID]],tbl_Product[ProductID],tbl_Product[ListPrice])*tbl_OrderProduct[[#This Row],[Quantity]]</f>
        <v>221.85000000000002</v>
      </c>
      <c r="F2979">
        <f>_xlfn.XLOOKUP(tbl_OrderProduct[[#This Row],[OrderID]],tbl_Order[OrderID],tbl_Order[Order Year])</f>
        <v>2023</v>
      </c>
      <c r="G2979" t="str">
        <f>_xlfn.XLOOKUP(tbl_OrderProduct[[#This Row],[OrderID]],tbl_Order[OrderID],tbl_Order[Order Month Name])</f>
        <v>Feb</v>
      </c>
      <c r="H2979" t="str">
        <f>_xlfn.XLOOKUP(tbl_OrderProduct[[#This Row],[ProductID]],tbl_Product[ProductID],tbl_Product[ProductName])</f>
        <v>Tiny Epic Formulas</v>
      </c>
      <c r="I2979" t="str">
        <f>_xlfn.XLOOKUP(tbl_OrderProduct[[#This Row],[OrderID]],tbl_Order[OrderID],tbl_Order[CustomerID])</f>
        <v>CUST0403</v>
      </c>
    </row>
    <row r="2980" spans="1:9" x14ac:dyDescent="0.4">
      <c r="A2980" t="s">
        <v>1391</v>
      </c>
      <c r="B2980" t="s">
        <v>135</v>
      </c>
      <c r="C2980" t="str">
        <f>_xlfn.XLOOKUP(tbl_OrderProduct[[#This Row],[ProductID]],tbl_Product[ProductID],tbl_Product[Category])</f>
        <v>Classic</v>
      </c>
      <c r="D2980">
        <v>1</v>
      </c>
      <c r="E2980" s="3">
        <f>_xlfn.XLOOKUP(tbl_OrderProduct[[#This Row],[ProductID]],tbl_Product[ProductID],tbl_Product[ListPrice])*tbl_OrderProduct[[#This Row],[Quantity]]</f>
        <v>16.989999999999998</v>
      </c>
      <c r="F2980">
        <f>_xlfn.XLOOKUP(tbl_OrderProduct[[#This Row],[OrderID]],tbl_Order[OrderID],tbl_Order[Order Year])</f>
        <v>2023</v>
      </c>
      <c r="G2980" t="str">
        <f>_xlfn.XLOOKUP(tbl_OrderProduct[[#This Row],[OrderID]],tbl_Order[OrderID],tbl_Order[Order Month Name])</f>
        <v>Feb</v>
      </c>
      <c r="H2980" t="str">
        <f>_xlfn.XLOOKUP(tbl_OrderProduct[[#This Row],[ProductID]],tbl_Product[ProductID],tbl_Product[ProductName])</f>
        <v>Monopoly: Pivot Table Edition</v>
      </c>
      <c r="I2980" t="str">
        <f>_xlfn.XLOOKUP(tbl_OrderProduct[[#This Row],[OrderID]],tbl_Order[OrderID],tbl_Order[CustomerID])</f>
        <v>CUST0575</v>
      </c>
    </row>
    <row r="2981" spans="1:9" x14ac:dyDescent="0.4">
      <c r="A2981" t="s">
        <v>1391</v>
      </c>
      <c r="B2981" t="s">
        <v>132</v>
      </c>
      <c r="C2981" t="str">
        <f>_xlfn.XLOOKUP(tbl_OrderProduct[[#This Row],[ProductID]],tbl_Product[ProductID],tbl_Product[Category])</f>
        <v>Strategy</v>
      </c>
      <c r="D2981">
        <v>1</v>
      </c>
      <c r="E2981" s="3">
        <f>_xlfn.XLOOKUP(tbl_OrderProduct[[#This Row],[ProductID]],tbl_Product[ProductID],tbl_Product[ListPrice])*tbl_OrderProduct[[#This Row],[Quantity]]</f>
        <v>16.5</v>
      </c>
      <c r="F2981">
        <f>_xlfn.XLOOKUP(tbl_OrderProduct[[#This Row],[OrderID]],tbl_Order[OrderID],tbl_Order[Order Year])</f>
        <v>2023</v>
      </c>
      <c r="G2981" t="str">
        <f>_xlfn.XLOOKUP(tbl_OrderProduct[[#This Row],[OrderID]],tbl_Order[OrderID],tbl_Order[Order Month Name])</f>
        <v>Feb</v>
      </c>
      <c r="H2981" t="str">
        <f>_xlfn.XLOOKUP(tbl_OrderProduct[[#This Row],[ProductID]],tbl_Product[ProductID],tbl_Product[ProductName])</f>
        <v>Pax Excel</v>
      </c>
      <c r="I2981" t="str">
        <f>_xlfn.XLOOKUP(tbl_OrderProduct[[#This Row],[OrderID]],tbl_Order[OrderID],tbl_Order[CustomerID])</f>
        <v>CUST0575</v>
      </c>
    </row>
    <row r="2982" spans="1:9" x14ac:dyDescent="0.4">
      <c r="A2982" t="s">
        <v>1392</v>
      </c>
      <c r="B2982" t="s">
        <v>133</v>
      </c>
      <c r="C2982" t="str">
        <f>_xlfn.XLOOKUP(tbl_OrderProduct[[#This Row],[ProductID]],tbl_Product[ProductID],tbl_Product[Category])</f>
        <v>Adventure</v>
      </c>
      <c r="D2982">
        <v>1</v>
      </c>
      <c r="E2982" s="3">
        <f>_xlfn.XLOOKUP(tbl_OrderProduct[[#This Row],[ProductID]],tbl_Product[ProductID],tbl_Product[ListPrice])*tbl_OrderProduct[[#This Row],[Quantity]]</f>
        <v>23.95</v>
      </c>
      <c r="F2982">
        <f>_xlfn.XLOOKUP(tbl_OrderProduct[[#This Row],[OrderID]],tbl_Order[OrderID],tbl_Order[Order Year])</f>
        <v>2023</v>
      </c>
      <c r="G2982" t="str">
        <f>_xlfn.XLOOKUP(tbl_OrderProduct[[#This Row],[OrderID]],tbl_Order[OrderID],tbl_Order[Order Month Name])</f>
        <v>Feb</v>
      </c>
      <c r="H2982" t="str">
        <f>_xlfn.XLOOKUP(tbl_OrderProduct[[#This Row],[ProductID]],tbl_Product[ProductID],tbl_Product[ProductName])</f>
        <v>DataCraft: Fields &amp; Measures</v>
      </c>
      <c r="I2982" t="str">
        <f>_xlfn.XLOOKUP(tbl_OrderProduct[[#This Row],[OrderID]],tbl_Order[OrderID],tbl_Order[CustomerID])</f>
        <v>CUST0143</v>
      </c>
    </row>
    <row r="2983" spans="1:9" x14ac:dyDescent="0.4">
      <c r="A2983" t="s">
        <v>1393</v>
      </c>
      <c r="B2983" t="s">
        <v>136</v>
      </c>
      <c r="C2983" t="str">
        <f>_xlfn.XLOOKUP(tbl_OrderProduct[[#This Row],[ProductID]],tbl_Product[ProductID],tbl_Product[Category])</f>
        <v>Party</v>
      </c>
      <c r="D2983">
        <v>2</v>
      </c>
      <c r="E2983" s="3">
        <f>_xlfn.XLOOKUP(tbl_OrderProduct[[#This Row],[ProductID]],tbl_Product[ProductID],tbl_Product[ListPrice])*tbl_OrderProduct[[#This Row],[Quantity]]</f>
        <v>66</v>
      </c>
      <c r="F2983">
        <f>_xlfn.XLOOKUP(tbl_OrderProduct[[#This Row],[OrderID]],tbl_Order[OrderID],tbl_Order[Order Year])</f>
        <v>2023</v>
      </c>
      <c r="G2983" t="str">
        <f>_xlfn.XLOOKUP(tbl_OrderProduct[[#This Row],[OrderID]],tbl_Order[OrderID],tbl_Order[Order Month Name])</f>
        <v>Feb</v>
      </c>
      <c r="H2983" t="str">
        <f>_xlfn.XLOOKUP(tbl_OrderProduct[[#This Row],[ProductID]],tbl_Product[ProductID],tbl_Product[ProductName])</f>
        <v>Don't Split the Data</v>
      </c>
      <c r="I2983" t="str">
        <f>_xlfn.XLOOKUP(tbl_OrderProduct[[#This Row],[OrderID]],tbl_Order[OrderID],tbl_Order[CustomerID])</f>
        <v>CUST0236</v>
      </c>
    </row>
    <row r="2984" spans="1:9" x14ac:dyDescent="0.4">
      <c r="A2984" t="s">
        <v>1394</v>
      </c>
      <c r="B2984" t="s">
        <v>133</v>
      </c>
      <c r="C2984" t="str">
        <f>_xlfn.XLOOKUP(tbl_OrderProduct[[#This Row],[ProductID]],tbl_Product[ProductID],tbl_Product[Category])</f>
        <v>Adventure</v>
      </c>
      <c r="D2984">
        <v>2</v>
      </c>
      <c r="E2984" s="3">
        <f>_xlfn.XLOOKUP(tbl_OrderProduct[[#This Row],[ProductID]],tbl_Product[ProductID],tbl_Product[ListPrice])*tbl_OrderProduct[[#This Row],[Quantity]]</f>
        <v>47.9</v>
      </c>
      <c r="F2984">
        <f>_xlfn.XLOOKUP(tbl_OrderProduct[[#This Row],[OrderID]],tbl_Order[OrderID],tbl_Order[Order Year])</f>
        <v>2023</v>
      </c>
      <c r="G2984" t="str">
        <f>_xlfn.XLOOKUP(tbl_OrderProduct[[#This Row],[OrderID]],tbl_Order[OrderID],tbl_Order[Order Month Name])</f>
        <v>Feb</v>
      </c>
      <c r="H2984" t="str">
        <f>_xlfn.XLOOKUP(tbl_OrderProduct[[#This Row],[ProductID]],tbl_Product[ProductID],tbl_Product[ProductName])</f>
        <v>DataCraft: Fields &amp; Measures</v>
      </c>
      <c r="I2984" t="str">
        <f>_xlfn.XLOOKUP(tbl_OrderProduct[[#This Row],[OrderID]],tbl_Order[OrderID],tbl_Order[CustomerID])</f>
        <v>CUST1228</v>
      </c>
    </row>
    <row r="2985" spans="1:9" x14ac:dyDescent="0.4">
      <c r="A2985" t="s">
        <v>1395</v>
      </c>
      <c r="B2985" t="s">
        <v>144</v>
      </c>
      <c r="C2985" t="str">
        <f>_xlfn.XLOOKUP(tbl_OrderProduct[[#This Row],[ProductID]],tbl_Product[ProductID],tbl_Product[Category])</f>
        <v>Strategy</v>
      </c>
      <c r="D2985">
        <v>1</v>
      </c>
      <c r="E2985" s="3">
        <f>_xlfn.XLOOKUP(tbl_OrderProduct[[#This Row],[ProductID]],tbl_Product[ProductID],tbl_Product[ListPrice])*tbl_OrderProduct[[#This Row],[Quantity]]</f>
        <v>64.95</v>
      </c>
      <c r="F2985">
        <f>_xlfn.XLOOKUP(tbl_OrderProduct[[#This Row],[OrderID]],tbl_Order[OrderID],tbl_Order[Order Year])</f>
        <v>2023</v>
      </c>
      <c r="G2985" t="str">
        <f>_xlfn.XLOOKUP(tbl_OrderProduct[[#This Row],[OrderID]],tbl_Order[OrderID],tbl_Order[Order Month Name])</f>
        <v>Feb</v>
      </c>
      <c r="H2985" t="str">
        <f>_xlfn.XLOOKUP(tbl_OrderProduct[[#This Row],[ProductID]],tbl_Product[ProductID],tbl_Product[ProductName])</f>
        <v>Between Two Spreadsheets</v>
      </c>
      <c r="I2985" t="str">
        <f>_xlfn.XLOOKUP(tbl_OrderProduct[[#This Row],[OrderID]],tbl_Order[OrderID],tbl_Order[CustomerID])</f>
        <v>CUST0050</v>
      </c>
    </row>
    <row r="2986" spans="1:9" x14ac:dyDescent="0.4">
      <c r="A2986" t="s">
        <v>1395</v>
      </c>
      <c r="B2986" t="s">
        <v>142</v>
      </c>
      <c r="C2986" t="str">
        <f>_xlfn.XLOOKUP(tbl_OrderProduct[[#This Row],[ProductID]],tbl_Product[ProductID],tbl_Product[Category])</f>
        <v>Classic</v>
      </c>
      <c r="D2986">
        <v>1</v>
      </c>
      <c r="E2986" s="3">
        <f>_xlfn.XLOOKUP(tbl_OrderProduct[[#This Row],[ProductID]],tbl_Product[ProductID],tbl_Product[ListPrice])*tbl_OrderProduct[[#This Row],[Quantity]]</f>
        <v>49.49</v>
      </c>
      <c r="F2986">
        <f>_xlfn.XLOOKUP(tbl_OrderProduct[[#This Row],[OrderID]],tbl_Order[OrderID],tbl_Order[Order Year])</f>
        <v>2023</v>
      </c>
      <c r="G2986" t="str">
        <f>_xlfn.XLOOKUP(tbl_OrderProduct[[#This Row],[OrderID]],tbl_Order[OrderID],tbl_Order[Order Month Name])</f>
        <v>Feb</v>
      </c>
      <c r="H2986" t="str">
        <f>_xlfn.XLOOKUP(tbl_OrderProduct[[#This Row],[ProductID]],tbl_Product[ProductID],tbl_Product[ProductName])</f>
        <v>Don't Wake the Stakeholders</v>
      </c>
      <c r="I2986" t="str">
        <f>_xlfn.XLOOKUP(tbl_OrderProduct[[#This Row],[OrderID]],tbl_Order[OrderID],tbl_Order[CustomerID])</f>
        <v>CUST0050</v>
      </c>
    </row>
    <row r="2987" spans="1:9" x14ac:dyDescent="0.4">
      <c r="A2987" t="s">
        <v>1396</v>
      </c>
      <c r="B2987" t="s">
        <v>135</v>
      </c>
      <c r="C2987" t="str">
        <f>_xlfn.XLOOKUP(tbl_OrderProduct[[#This Row],[ProductID]],tbl_Product[ProductID],tbl_Product[Category])</f>
        <v>Classic</v>
      </c>
      <c r="D2987">
        <v>2</v>
      </c>
      <c r="E2987" s="3">
        <f>_xlfn.XLOOKUP(tbl_OrderProduct[[#This Row],[ProductID]],tbl_Product[ProductID],tbl_Product[ListPrice])*tbl_OrderProduct[[#This Row],[Quantity]]</f>
        <v>33.979999999999997</v>
      </c>
      <c r="F2987">
        <f>_xlfn.XLOOKUP(tbl_OrderProduct[[#This Row],[OrderID]],tbl_Order[OrderID],tbl_Order[Order Year])</f>
        <v>2023</v>
      </c>
      <c r="G2987" t="str">
        <f>_xlfn.XLOOKUP(tbl_OrderProduct[[#This Row],[OrderID]],tbl_Order[OrderID],tbl_Order[Order Month Name])</f>
        <v>Mar</v>
      </c>
      <c r="H2987" t="str">
        <f>_xlfn.XLOOKUP(tbl_OrderProduct[[#This Row],[ProductID]],tbl_Product[ProductID],tbl_Product[ProductName])</f>
        <v>Monopoly: Pivot Table Edition</v>
      </c>
      <c r="I2987" t="str">
        <f>_xlfn.XLOOKUP(tbl_OrderProduct[[#This Row],[OrderID]],tbl_Order[OrderID],tbl_Order[CustomerID])</f>
        <v>CUST0283</v>
      </c>
    </row>
    <row r="2988" spans="1:9" x14ac:dyDescent="0.4">
      <c r="A2988" t="s">
        <v>1396</v>
      </c>
      <c r="B2988" t="s">
        <v>3</v>
      </c>
      <c r="C2988" t="str">
        <f>_xlfn.XLOOKUP(tbl_OrderProduct[[#This Row],[ProductID]],tbl_Product[ProductID],tbl_Product[Category])</f>
        <v>Co-op</v>
      </c>
      <c r="D2988">
        <v>1</v>
      </c>
      <c r="E2988" s="3">
        <f>_xlfn.XLOOKUP(tbl_OrderProduct[[#This Row],[ProductID]],tbl_Product[ProductID],tbl_Product[ListPrice])*tbl_OrderProduct[[#This Row],[Quantity]]</f>
        <v>34.950000000000003</v>
      </c>
      <c r="F2988">
        <f>_xlfn.XLOOKUP(tbl_OrderProduct[[#This Row],[OrderID]],tbl_Order[OrderID],tbl_Order[Order Year])</f>
        <v>2023</v>
      </c>
      <c r="G2988" t="str">
        <f>_xlfn.XLOOKUP(tbl_OrderProduct[[#This Row],[OrderID]],tbl_Order[OrderID],tbl_Order[Order Month Name])</f>
        <v>Mar</v>
      </c>
      <c r="H2988" t="str">
        <f>_xlfn.XLOOKUP(tbl_OrderProduct[[#This Row],[ProductID]],tbl_Product[ProductID],tbl_Product[ProductName])</f>
        <v>Pivot Panic!</v>
      </c>
      <c r="I2988" t="str">
        <f>_xlfn.XLOOKUP(tbl_OrderProduct[[#This Row],[OrderID]],tbl_Order[OrderID],tbl_Order[CustomerID])</f>
        <v>CUST0283</v>
      </c>
    </row>
    <row r="2989" spans="1:9" x14ac:dyDescent="0.4">
      <c r="A2989" t="s">
        <v>1396</v>
      </c>
      <c r="B2989" t="s">
        <v>129</v>
      </c>
      <c r="C2989" t="str">
        <f>_xlfn.XLOOKUP(tbl_OrderProduct[[#This Row],[ProductID]],tbl_Product[ProductID],tbl_Product[Category])</f>
        <v>Party</v>
      </c>
      <c r="D2989">
        <v>2</v>
      </c>
      <c r="E2989" s="3">
        <f>_xlfn.XLOOKUP(tbl_OrderProduct[[#This Row],[ProductID]],tbl_Product[ProductID],tbl_Product[ListPrice])*tbl_OrderProduct[[#This Row],[Quantity]]</f>
        <v>98.98</v>
      </c>
      <c r="F2989">
        <f>_xlfn.XLOOKUP(tbl_OrderProduct[[#This Row],[OrderID]],tbl_Order[OrderID],tbl_Order[Order Year])</f>
        <v>2023</v>
      </c>
      <c r="G2989" t="str">
        <f>_xlfn.XLOOKUP(tbl_OrderProduct[[#This Row],[OrderID]],tbl_Order[OrderID],tbl_Order[Order Month Name])</f>
        <v>Mar</v>
      </c>
      <c r="H2989" t="str">
        <f>_xlfn.XLOOKUP(tbl_OrderProduct[[#This Row],[ProductID]],tbl_Product[ProductID],tbl_Product[ProductName])</f>
        <v>Fieldnames</v>
      </c>
      <c r="I2989" t="str">
        <f>_xlfn.XLOOKUP(tbl_OrderProduct[[#This Row],[OrderID]],tbl_Order[OrderID],tbl_Order[CustomerID])</f>
        <v>CUST0283</v>
      </c>
    </row>
    <row r="2990" spans="1:9" x14ac:dyDescent="0.4">
      <c r="A2990" t="s">
        <v>1396</v>
      </c>
      <c r="B2990" t="s">
        <v>131</v>
      </c>
      <c r="C2990" t="str">
        <f>_xlfn.XLOOKUP(tbl_OrderProduct[[#This Row],[ProductID]],tbl_Product[ProductID],tbl_Product[Category])</f>
        <v>Strategy</v>
      </c>
      <c r="D2990">
        <v>1</v>
      </c>
      <c r="E2990" s="3">
        <f>_xlfn.XLOOKUP(tbl_OrderProduct[[#This Row],[ProductID]],tbl_Product[ProductID],tbl_Product[ListPrice])*tbl_OrderProduct[[#This Row],[Quantity]]</f>
        <v>49</v>
      </c>
      <c r="F2990">
        <f>_xlfn.XLOOKUP(tbl_OrderProduct[[#This Row],[OrderID]],tbl_Order[OrderID],tbl_Order[Order Year])</f>
        <v>2023</v>
      </c>
      <c r="G2990" t="str">
        <f>_xlfn.XLOOKUP(tbl_OrderProduct[[#This Row],[OrderID]],tbl_Order[OrderID],tbl_Order[Order Month Name])</f>
        <v>Mar</v>
      </c>
      <c r="H2990" t="str">
        <f>_xlfn.XLOOKUP(tbl_OrderProduct[[#This Row],[ProductID]],tbl_Product[ProductID],tbl_Product[ProductName])</f>
        <v>7 Chart Wonders</v>
      </c>
      <c r="I2990" t="str">
        <f>_xlfn.XLOOKUP(tbl_OrderProduct[[#This Row],[OrderID]],tbl_Order[OrderID],tbl_Order[CustomerID])</f>
        <v>CUST0283</v>
      </c>
    </row>
    <row r="2991" spans="1:9" x14ac:dyDescent="0.4">
      <c r="A2991" t="s">
        <v>1396</v>
      </c>
      <c r="B2991" t="s">
        <v>144</v>
      </c>
      <c r="C2991" t="str">
        <f>_xlfn.XLOOKUP(tbl_OrderProduct[[#This Row],[ProductID]],tbl_Product[ProductID],tbl_Product[Category])</f>
        <v>Strategy</v>
      </c>
      <c r="D2991">
        <v>3</v>
      </c>
      <c r="E2991" s="3">
        <f>_xlfn.XLOOKUP(tbl_OrderProduct[[#This Row],[ProductID]],tbl_Product[ProductID],tbl_Product[ListPrice])*tbl_OrderProduct[[#This Row],[Quantity]]</f>
        <v>194.85000000000002</v>
      </c>
      <c r="F2991">
        <f>_xlfn.XLOOKUP(tbl_OrderProduct[[#This Row],[OrderID]],tbl_Order[OrderID],tbl_Order[Order Year])</f>
        <v>2023</v>
      </c>
      <c r="G2991" t="str">
        <f>_xlfn.XLOOKUP(tbl_OrderProduct[[#This Row],[OrderID]],tbl_Order[OrderID],tbl_Order[Order Month Name])</f>
        <v>Mar</v>
      </c>
      <c r="H2991" t="str">
        <f>_xlfn.XLOOKUP(tbl_OrderProduct[[#This Row],[ProductID]],tbl_Product[ProductID],tbl_Product[ProductName])</f>
        <v>Between Two Spreadsheets</v>
      </c>
      <c r="I2991" t="str">
        <f>_xlfn.XLOOKUP(tbl_OrderProduct[[#This Row],[OrderID]],tbl_Order[OrderID],tbl_Order[CustomerID])</f>
        <v>CUST0283</v>
      </c>
    </row>
    <row r="2992" spans="1:9" x14ac:dyDescent="0.4">
      <c r="A2992" t="s">
        <v>1396</v>
      </c>
      <c r="B2992" t="s">
        <v>164</v>
      </c>
      <c r="C2992" t="str">
        <f>_xlfn.XLOOKUP(tbl_OrderProduct[[#This Row],[ProductID]],tbl_Product[ProductID],tbl_Product[Category])</f>
        <v>Strategy</v>
      </c>
      <c r="D2992">
        <v>1</v>
      </c>
      <c r="E2992" s="3">
        <f>_xlfn.XLOOKUP(tbl_OrderProduct[[#This Row],[ProductID]],tbl_Product[ProductID],tbl_Product[ListPrice])*tbl_OrderProduct[[#This Row],[Quantity]]</f>
        <v>29</v>
      </c>
      <c r="F2992">
        <f>_xlfn.XLOOKUP(tbl_OrderProduct[[#This Row],[OrderID]],tbl_Order[OrderID],tbl_Order[Order Year])</f>
        <v>2023</v>
      </c>
      <c r="G2992" t="str">
        <f>_xlfn.XLOOKUP(tbl_OrderProduct[[#This Row],[OrderID]],tbl_Order[OrderID],tbl_Order[Order Month Name])</f>
        <v>Mar</v>
      </c>
      <c r="H2992" t="str">
        <f>_xlfn.XLOOKUP(tbl_OrderProduct[[#This Row],[ProductID]],tbl_Product[ProductID],tbl_Product[ProductName])</f>
        <v>Great Western Lookup</v>
      </c>
      <c r="I2992" t="str">
        <f>_xlfn.XLOOKUP(tbl_OrderProduct[[#This Row],[OrderID]],tbl_Order[OrderID],tbl_Order[CustomerID])</f>
        <v>CUST0283</v>
      </c>
    </row>
    <row r="2993" spans="1:9" x14ac:dyDescent="0.4">
      <c r="A2993" t="s">
        <v>1397</v>
      </c>
      <c r="B2993" t="s">
        <v>130</v>
      </c>
      <c r="C2993" t="str">
        <f>_xlfn.XLOOKUP(tbl_OrderProduct[[#This Row],[ProductID]],tbl_Product[ProductID],tbl_Product[Category])</f>
        <v>Strategy</v>
      </c>
      <c r="D2993">
        <v>1</v>
      </c>
      <c r="E2993" s="3">
        <f>_xlfn.XLOOKUP(tbl_OrderProduct[[#This Row],[ProductID]],tbl_Product[ProductID],tbl_Product[ListPrice])*tbl_OrderProduct[[#This Row],[Quantity]]</f>
        <v>15.5</v>
      </c>
      <c r="F2993">
        <f>_xlfn.XLOOKUP(tbl_OrderProduct[[#This Row],[OrderID]],tbl_Order[OrderID],tbl_Order[Order Year])</f>
        <v>2023</v>
      </c>
      <c r="G2993" t="str">
        <f>_xlfn.XLOOKUP(tbl_OrderProduct[[#This Row],[OrderID]],tbl_Order[OrderID],tbl_Order[Order Month Name])</f>
        <v>Mar</v>
      </c>
      <c r="H2993" t="str">
        <f>_xlfn.XLOOKUP(tbl_OrderProduct[[#This Row],[ProductID]],tbl_Product[ProductID],tbl_Product[ProductName])</f>
        <v>Brass: Budget</v>
      </c>
      <c r="I2993" t="str">
        <f>_xlfn.XLOOKUP(tbl_OrderProduct[[#This Row],[OrderID]],tbl_Order[OrderID],tbl_Order[CustomerID])</f>
        <v>CUST1098</v>
      </c>
    </row>
    <row r="2994" spans="1:9" x14ac:dyDescent="0.4">
      <c r="A2994" t="s">
        <v>1397</v>
      </c>
      <c r="B2994" t="s">
        <v>141</v>
      </c>
      <c r="C2994" t="str">
        <f>_xlfn.XLOOKUP(tbl_OrderProduct[[#This Row],[ProductID]],tbl_Product[ProductID],tbl_Product[Category])</f>
        <v>Strategy</v>
      </c>
      <c r="D2994">
        <v>1</v>
      </c>
      <c r="E2994" s="3">
        <f>_xlfn.XLOOKUP(tbl_OrderProduct[[#This Row],[ProductID]],tbl_Product[ProductID],tbl_Product[ListPrice])*tbl_OrderProduct[[#This Row],[Quantity]]</f>
        <v>24</v>
      </c>
      <c r="F2994">
        <f>_xlfn.XLOOKUP(tbl_OrderProduct[[#This Row],[OrderID]],tbl_Order[OrderID],tbl_Order[Order Year])</f>
        <v>2023</v>
      </c>
      <c r="G2994" t="str">
        <f>_xlfn.XLOOKUP(tbl_OrderProduct[[#This Row],[OrderID]],tbl_Order[OrderID],tbl_Order[Order Month Name])</f>
        <v>Mar</v>
      </c>
      <c r="H2994" t="str">
        <f>_xlfn.XLOOKUP(tbl_OrderProduct[[#This Row],[ProductID]],tbl_Product[ProductID],tbl_Product[ProductName])</f>
        <v>Wingspanalytics</v>
      </c>
      <c r="I2994" t="str">
        <f>_xlfn.XLOOKUP(tbl_OrderProduct[[#This Row],[OrderID]],tbl_Order[OrderID],tbl_Order[CustomerID])</f>
        <v>CUST1098</v>
      </c>
    </row>
    <row r="2995" spans="1:9" x14ac:dyDescent="0.4">
      <c r="A2995" t="s">
        <v>1397</v>
      </c>
      <c r="B2995" t="s">
        <v>9</v>
      </c>
      <c r="C2995" t="str">
        <f>_xlfn.XLOOKUP(tbl_OrderProduct[[#This Row],[ProductID]],tbl_Product[ProductID],tbl_Product[Category])</f>
        <v>Strategy</v>
      </c>
      <c r="D2995">
        <v>1</v>
      </c>
      <c r="E2995" s="3">
        <f>_xlfn.XLOOKUP(tbl_OrderProduct[[#This Row],[ProductID]],tbl_Product[ProductID],tbl_Product[ListPrice])*tbl_OrderProduct[[#This Row],[Quantity]]</f>
        <v>73.95</v>
      </c>
      <c r="F2995">
        <f>_xlfn.XLOOKUP(tbl_OrderProduct[[#This Row],[OrderID]],tbl_Order[OrderID],tbl_Order[Order Year])</f>
        <v>2023</v>
      </c>
      <c r="G2995" t="str">
        <f>_xlfn.XLOOKUP(tbl_OrderProduct[[#This Row],[OrderID]],tbl_Order[OrderID],tbl_Order[Order Month Name])</f>
        <v>Mar</v>
      </c>
      <c r="H2995" t="str">
        <f>_xlfn.XLOOKUP(tbl_OrderProduct[[#This Row],[ProductID]],tbl_Product[ProductID],tbl_Product[ProductName])</f>
        <v>Tiny Epic Formulas</v>
      </c>
      <c r="I2995" t="str">
        <f>_xlfn.XLOOKUP(tbl_OrderProduct[[#This Row],[OrderID]],tbl_Order[OrderID],tbl_Order[CustomerID])</f>
        <v>CUST1098</v>
      </c>
    </row>
    <row r="2996" spans="1:9" x14ac:dyDescent="0.4">
      <c r="A2996" t="s">
        <v>1397</v>
      </c>
      <c r="B2996" t="s">
        <v>129</v>
      </c>
      <c r="C2996" t="str">
        <f>_xlfn.XLOOKUP(tbl_OrderProduct[[#This Row],[ProductID]],tbl_Product[ProductID],tbl_Product[Category])</f>
        <v>Party</v>
      </c>
      <c r="D2996">
        <v>1</v>
      </c>
      <c r="E2996" s="3">
        <f>_xlfn.XLOOKUP(tbl_OrderProduct[[#This Row],[ProductID]],tbl_Product[ProductID],tbl_Product[ListPrice])*tbl_OrderProduct[[#This Row],[Quantity]]</f>
        <v>49.49</v>
      </c>
      <c r="F2996">
        <f>_xlfn.XLOOKUP(tbl_OrderProduct[[#This Row],[OrderID]],tbl_Order[OrderID],tbl_Order[Order Year])</f>
        <v>2023</v>
      </c>
      <c r="G2996" t="str">
        <f>_xlfn.XLOOKUP(tbl_OrderProduct[[#This Row],[OrderID]],tbl_Order[OrderID],tbl_Order[Order Month Name])</f>
        <v>Mar</v>
      </c>
      <c r="H2996" t="str">
        <f>_xlfn.XLOOKUP(tbl_OrderProduct[[#This Row],[ProductID]],tbl_Product[ProductID],tbl_Product[ProductName])</f>
        <v>Fieldnames</v>
      </c>
      <c r="I2996" t="str">
        <f>_xlfn.XLOOKUP(tbl_OrderProduct[[#This Row],[OrderID]],tbl_Order[OrderID],tbl_Order[CustomerID])</f>
        <v>CUST1098</v>
      </c>
    </row>
    <row r="2997" spans="1:9" x14ac:dyDescent="0.4">
      <c r="A2997" t="s">
        <v>1397</v>
      </c>
      <c r="B2997" t="s">
        <v>134</v>
      </c>
      <c r="C2997" t="str">
        <f>_xlfn.XLOOKUP(tbl_OrderProduct[[#This Row],[ProductID]],tbl_Product[ProductID],tbl_Product[Category])</f>
        <v>Co-op</v>
      </c>
      <c r="D2997">
        <v>1</v>
      </c>
      <c r="E2997" s="3">
        <f>_xlfn.XLOOKUP(tbl_OrderProduct[[#This Row],[ProductID]],tbl_Product[ProductID],tbl_Product[ListPrice])*tbl_OrderProduct[[#This Row],[Quantity]]</f>
        <v>33.5</v>
      </c>
      <c r="F2997">
        <f>_xlfn.XLOOKUP(tbl_OrderProduct[[#This Row],[OrderID]],tbl_Order[OrderID],tbl_Order[Order Year])</f>
        <v>2023</v>
      </c>
      <c r="G2997" t="str">
        <f>_xlfn.XLOOKUP(tbl_OrderProduct[[#This Row],[OrderID]],tbl_Order[OrderID],tbl_Order[Order Month Name])</f>
        <v>Mar</v>
      </c>
      <c r="H2997" t="str">
        <f>_xlfn.XLOOKUP(tbl_OrderProduct[[#This Row],[ProductID]],tbl_Product[ProductID],tbl_Product[ProductName])</f>
        <v>The Spill: Data Breach</v>
      </c>
      <c r="I2997" t="str">
        <f>_xlfn.XLOOKUP(tbl_OrderProduct[[#This Row],[OrderID]],tbl_Order[OrderID],tbl_Order[CustomerID])</f>
        <v>CUST1098</v>
      </c>
    </row>
    <row r="2998" spans="1:9" x14ac:dyDescent="0.4">
      <c r="A2998" t="s">
        <v>1397</v>
      </c>
      <c r="B2998" t="s">
        <v>140</v>
      </c>
      <c r="C2998" t="str">
        <f>_xlfn.XLOOKUP(tbl_OrderProduct[[#This Row],[ProductID]],tbl_Product[ProductID],tbl_Product[Category])</f>
        <v>Strategy</v>
      </c>
      <c r="D2998">
        <v>2</v>
      </c>
      <c r="E2998" s="3">
        <f>_xlfn.XLOOKUP(tbl_OrderProduct[[#This Row],[ProductID]],tbl_Product[ProductID],tbl_Product[ListPrice])*tbl_OrderProduct[[#This Row],[Quantity]]</f>
        <v>126.98</v>
      </c>
      <c r="F2998">
        <f>_xlfn.XLOOKUP(tbl_OrderProduct[[#This Row],[OrderID]],tbl_Order[OrderID],tbl_Order[Order Year])</f>
        <v>2023</v>
      </c>
      <c r="G2998" t="str">
        <f>_xlfn.XLOOKUP(tbl_OrderProduct[[#This Row],[OrderID]],tbl_Order[OrderID],tbl_Order[Order Month Name])</f>
        <v>Mar</v>
      </c>
      <c r="H2998" t="str">
        <f>_xlfn.XLOOKUP(tbl_OrderProduct[[#This Row],[ProductID]],tbl_Product[ProductID],tbl_Product[ProductName])</f>
        <v>The Castles of Mad King Lambda</v>
      </c>
      <c r="I2998" t="str">
        <f>_xlfn.XLOOKUP(tbl_OrderProduct[[#This Row],[OrderID]],tbl_Order[OrderID],tbl_Order[CustomerID])</f>
        <v>CUST1098</v>
      </c>
    </row>
    <row r="2999" spans="1:9" x14ac:dyDescent="0.4">
      <c r="A2999" t="s">
        <v>1398</v>
      </c>
      <c r="B2999" t="s">
        <v>155</v>
      </c>
      <c r="C2999" t="str">
        <f>_xlfn.XLOOKUP(tbl_OrderProduct[[#This Row],[ProductID]],tbl_Product[ProductID],tbl_Product[Category])</f>
        <v>Strategy</v>
      </c>
      <c r="D2999">
        <v>1</v>
      </c>
      <c r="E2999" s="3">
        <f>_xlfn.XLOOKUP(tbl_OrderProduct[[#This Row],[ProductID]],tbl_Product[ProductID],tbl_Product[ListPrice])*tbl_OrderProduct[[#This Row],[Quantity]]</f>
        <v>27</v>
      </c>
      <c r="F2999">
        <f>_xlfn.XLOOKUP(tbl_OrderProduct[[#This Row],[OrderID]],tbl_Order[OrderID],tbl_Order[Order Year])</f>
        <v>2023</v>
      </c>
      <c r="G2999" t="str">
        <f>_xlfn.XLOOKUP(tbl_OrderProduct[[#This Row],[OrderID]],tbl_Order[OrderID],tbl_Order[Order Month Name])</f>
        <v>Mar</v>
      </c>
      <c r="H2999" t="str">
        <f>_xlfn.XLOOKUP(tbl_OrderProduct[[#This Row],[ProductID]],tbl_Product[ProductID],tbl_Product[ProductName])</f>
        <v>Depreciation Trail</v>
      </c>
      <c r="I2999" t="str">
        <f>_xlfn.XLOOKUP(tbl_OrderProduct[[#This Row],[OrderID]],tbl_Order[OrderID],tbl_Order[CustomerID])</f>
        <v>CUST0102</v>
      </c>
    </row>
    <row r="3000" spans="1:9" x14ac:dyDescent="0.4">
      <c r="A3000" t="s">
        <v>1398</v>
      </c>
      <c r="B3000" t="s">
        <v>133</v>
      </c>
      <c r="C3000" t="str">
        <f>_xlfn.XLOOKUP(tbl_OrderProduct[[#This Row],[ProductID]],tbl_Product[ProductID],tbl_Product[Category])</f>
        <v>Adventure</v>
      </c>
      <c r="D3000">
        <v>1</v>
      </c>
      <c r="E3000" s="3">
        <f>_xlfn.XLOOKUP(tbl_OrderProduct[[#This Row],[ProductID]],tbl_Product[ProductID],tbl_Product[ListPrice])*tbl_OrderProduct[[#This Row],[Quantity]]</f>
        <v>23.95</v>
      </c>
      <c r="F3000">
        <f>_xlfn.XLOOKUP(tbl_OrderProduct[[#This Row],[OrderID]],tbl_Order[OrderID],tbl_Order[Order Year])</f>
        <v>2023</v>
      </c>
      <c r="G3000" t="str">
        <f>_xlfn.XLOOKUP(tbl_OrderProduct[[#This Row],[OrderID]],tbl_Order[OrderID],tbl_Order[Order Month Name])</f>
        <v>Mar</v>
      </c>
      <c r="H3000" t="str">
        <f>_xlfn.XLOOKUP(tbl_OrderProduct[[#This Row],[ProductID]],tbl_Product[ProductID],tbl_Product[ProductName])</f>
        <v>DataCraft: Fields &amp; Measures</v>
      </c>
      <c r="I3000" t="str">
        <f>_xlfn.XLOOKUP(tbl_OrderProduct[[#This Row],[OrderID]],tbl_Order[OrderID],tbl_Order[CustomerID])</f>
        <v>CUST0102</v>
      </c>
    </row>
    <row r="3001" spans="1:9" x14ac:dyDescent="0.4">
      <c r="A3001" t="s">
        <v>1399</v>
      </c>
      <c r="B3001" t="s">
        <v>161</v>
      </c>
      <c r="C3001" t="str">
        <f>_xlfn.XLOOKUP(tbl_OrderProduct[[#This Row],[ProductID]],tbl_Product[ProductID],tbl_Product[Category])</f>
        <v>Strategy</v>
      </c>
      <c r="D3001">
        <v>1</v>
      </c>
      <c r="E3001" s="3">
        <f>_xlfn.XLOOKUP(tbl_OrderProduct[[#This Row],[ProductID]],tbl_Product[ProductID],tbl_Product[ListPrice])*tbl_OrderProduct[[#This Row],[Quantity]]</f>
        <v>55.95</v>
      </c>
      <c r="F3001">
        <f>_xlfn.XLOOKUP(tbl_OrderProduct[[#This Row],[OrderID]],tbl_Order[OrderID],tbl_Order[Order Year])</f>
        <v>2023</v>
      </c>
      <c r="G3001" t="str">
        <f>_xlfn.XLOOKUP(tbl_OrderProduct[[#This Row],[OrderID]],tbl_Order[OrderID],tbl_Order[Order Month Name])</f>
        <v>Mar</v>
      </c>
      <c r="H3001" t="str">
        <f>_xlfn.XLOOKUP(tbl_OrderProduct[[#This Row],[ProductID]],tbl_Product[ProductID],tbl_Product[ProductName])</f>
        <v>The Quacks of Quarterburg</v>
      </c>
      <c r="I3001" t="str">
        <f>_xlfn.XLOOKUP(tbl_OrderProduct[[#This Row],[OrderID]],tbl_Order[OrderID],tbl_Order[CustomerID])</f>
        <v>CUST1190</v>
      </c>
    </row>
    <row r="3002" spans="1:9" x14ac:dyDescent="0.4">
      <c r="A3002" t="s">
        <v>1399</v>
      </c>
      <c r="B3002" t="s">
        <v>162</v>
      </c>
      <c r="C3002" t="str">
        <f>_xlfn.XLOOKUP(tbl_OrderProduct[[#This Row],[ProductID]],tbl_Product[ProductID],tbl_Product[Category])</f>
        <v>Strategy</v>
      </c>
      <c r="D3002">
        <v>2</v>
      </c>
      <c r="E3002" s="3">
        <f>_xlfn.XLOOKUP(tbl_OrderProduct[[#This Row],[ProductID]],tbl_Product[ProductID],tbl_Product[ListPrice])*tbl_OrderProduct[[#This Row],[Quantity]]</f>
        <v>35</v>
      </c>
      <c r="F3002">
        <f>_xlfn.XLOOKUP(tbl_OrderProduct[[#This Row],[OrderID]],tbl_Order[OrderID],tbl_Order[Order Year])</f>
        <v>2023</v>
      </c>
      <c r="G3002" t="str">
        <f>_xlfn.XLOOKUP(tbl_OrderProduct[[#This Row],[OrderID]],tbl_Order[OrderID],tbl_Order[Order Month Name])</f>
        <v>Mar</v>
      </c>
      <c r="H3002" t="str">
        <f>_xlfn.XLOOKUP(tbl_OrderProduct[[#This Row],[ProductID]],tbl_Product[ProductID],tbl_Product[ProductName])</f>
        <v>Spreadsheet Legacy</v>
      </c>
      <c r="I3002" t="str">
        <f>_xlfn.XLOOKUP(tbl_OrderProduct[[#This Row],[OrderID]],tbl_Order[OrderID],tbl_Order[CustomerID])</f>
        <v>CUST1190</v>
      </c>
    </row>
    <row r="3003" spans="1:9" x14ac:dyDescent="0.4">
      <c r="A3003" t="s">
        <v>1400</v>
      </c>
      <c r="B3003" t="s">
        <v>10</v>
      </c>
      <c r="C3003" t="str">
        <f>_xlfn.XLOOKUP(tbl_OrderProduct[[#This Row],[ProductID]],tbl_Product[ProductID],tbl_Product[Category])</f>
        <v>Party</v>
      </c>
      <c r="D3003">
        <v>1</v>
      </c>
      <c r="E3003" s="3">
        <f>_xlfn.XLOOKUP(tbl_OrderProduct[[#This Row],[ProductID]],tbl_Product[ProductID],tbl_Product[ListPrice])*tbl_OrderProduct[[#This Row],[Quantity]]</f>
        <v>49</v>
      </c>
      <c r="F3003">
        <f>_xlfn.XLOOKUP(tbl_OrderProduct[[#This Row],[OrderID]],tbl_Order[OrderID],tbl_Order[Order Year])</f>
        <v>2023</v>
      </c>
      <c r="G3003" t="str">
        <f>_xlfn.XLOOKUP(tbl_OrderProduct[[#This Row],[OrderID]],tbl_Order[OrderID],tbl_Order[Order Month Name])</f>
        <v>Mar</v>
      </c>
      <c r="H3003" t="str">
        <f>_xlfn.XLOOKUP(tbl_OrderProduct[[#This Row],[ProductID]],tbl_Product[ProductID],tbl_Product[ProductName])</f>
        <v>Pivot or Perish</v>
      </c>
      <c r="I3003" t="str">
        <f>_xlfn.XLOOKUP(tbl_OrderProduct[[#This Row],[OrderID]],tbl_Order[OrderID],tbl_Order[CustomerID])</f>
        <v>CUST0962</v>
      </c>
    </row>
    <row r="3004" spans="1:9" x14ac:dyDescent="0.4">
      <c r="A3004" t="s">
        <v>1400</v>
      </c>
      <c r="B3004" t="s">
        <v>159</v>
      </c>
      <c r="C3004" t="str">
        <f>_xlfn.XLOOKUP(tbl_OrderProduct[[#This Row],[ProductID]],tbl_Product[ProductID],tbl_Product[Category])</f>
        <v>Strategy</v>
      </c>
      <c r="D3004">
        <v>1</v>
      </c>
      <c r="E3004" s="3">
        <f>_xlfn.XLOOKUP(tbl_OrderProduct[[#This Row],[ProductID]],tbl_Product[ProductID],tbl_Product[ListPrice])*tbl_OrderProduct[[#This Row],[Quantity]]</f>
        <v>58</v>
      </c>
      <c r="F3004">
        <f>_xlfn.XLOOKUP(tbl_OrderProduct[[#This Row],[OrderID]],tbl_Order[OrderID],tbl_Order[Order Year])</f>
        <v>2023</v>
      </c>
      <c r="G3004" t="str">
        <f>_xlfn.XLOOKUP(tbl_OrderProduct[[#This Row],[OrderID]],tbl_Order[OrderID],tbl_Order[Order Month Name])</f>
        <v>Mar</v>
      </c>
      <c r="H3004" t="str">
        <f>_xlfn.XLOOKUP(tbl_OrderProduct[[#This Row],[ProductID]],tbl_Product[ProductID],tbl_Product[ProductName])</f>
        <v>Welcome To … The Dashboard</v>
      </c>
      <c r="I3004" t="str">
        <f>_xlfn.XLOOKUP(tbl_OrderProduct[[#This Row],[OrderID]],tbl_Order[OrderID],tbl_Order[CustomerID])</f>
        <v>CUST0962</v>
      </c>
    </row>
    <row r="3005" spans="1:9" x14ac:dyDescent="0.4">
      <c r="A3005" t="s">
        <v>1401</v>
      </c>
      <c r="B3005" t="s">
        <v>129</v>
      </c>
      <c r="C3005" t="str">
        <f>_xlfn.XLOOKUP(tbl_OrderProduct[[#This Row],[ProductID]],tbl_Product[ProductID],tbl_Product[Category])</f>
        <v>Party</v>
      </c>
      <c r="D3005">
        <v>1</v>
      </c>
      <c r="E3005" s="3">
        <f>_xlfn.XLOOKUP(tbl_OrderProduct[[#This Row],[ProductID]],tbl_Product[ProductID],tbl_Product[ListPrice])*tbl_OrderProduct[[#This Row],[Quantity]]</f>
        <v>49.49</v>
      </c>
      <c r="F3005">
        <f>_xlfn.XLOOKUP(tbl_OrderProduct[[#This Row],[OrderID]],tbl_Order[OrderID],tbl_Order[Order Year])</f>
        <v>2023</v>
      </c>
      <c r="G3005" t="str">
        <f>_xlfn.XLOOKUP(tbl_OrderProduct[[#This Row],[OrderID]],tbl_Order[OrderID],tbl_Order[Order Month Name])</f>
        <v>Mar</v>
      </c>
      <c r="H3005" t="str">
        <f>_xlfn.XLOOKUP(tbl_OrderProduct[[#This Row],[ProductID]],tbl_Product[ProductID],tbl_Product[ProductName])</f>
        <v>Fieldnames</v>
      </c>
      <c r="I3005" t="str">
        <f>_xlfn.XLOOKUP(tbl_OrderProduct[[#This Row],[OrderID]],tbl_Order[OrderID],tbl_Order[CustomerID])</f>
        <v>CUST1185</v>
      </c>
    </row>
    <row r="3006" spans="1:9" x14ac:dyDescent="0.4">
      <c r="A3006" t="s">
        <v>1402</v>
      </c>
      <c r="B3006" t="s">
        <v>3</v>
      </c>
      <c r="C3006" t="str">
        <f>_xlfn.XLOOKUP(tbl_OrderProduct[[#This Row],[ProductID]],tbl_Product[ProductID],tbl_Product[Category])</f>
        <v>Co-op</v>
      </c>
      <c r="D3006">
        <v>2</v>
      </c>
      <c r="E3006" s="3">
        <f>_xlfn.XLOOKUP(tbl_OrderProduct[[#This Row],[ProductID]],tbl_Product[ProductID],tbl_Product[ListPrice])*tbl_OrderProduct[[#This Row],[Quantity]]</f>
        <v>69.900000000000006</v>
      </c>
      <c r="F3006">
        <f>_xlfn.XLOOKUP(tbl_OrderProduct[[#This Row],[OrderID]],tbl_Order[OrderID],tbl_Order[Order Year])</f>
        <v>2023</v>
      </c>
      <c r="G3006" t="str">
        <f>_xlfn.XLOOKUP(tbl_OrderProduct[[#This Row],[OrderID]],tbl_Order[OrderID],tbl_Order[Order Month Name])</f>
        <v>Mar</v>
      </c>
      <c r="H3006" t="str">
        <f>_xlfn.XLOOKUP(tbl_OrderProduct[[#This Row],[ProductID]],tbl_Product[ProductID],tbl_Product[ProductName])</f>
        <v>Pivot Panic!</v>
      </c>
      <c r="I3006" t="str">
        <f>_xlfn.XLOOKUP(tbl_OrderProduct[[#This Row],[OrderID]],tbl_Order[OrderID],tbl_Order[CustomerID])</f>
        <v>CUST0284</v>
      </c>
    </row>
    <row r="3007" spans="1:9" x14ac:dyDescent="0.4">
      <c r="A3007" t="s">
        <v>1402</v>
      </c>
      <c r="B3007" t="s">
        <v>9</v>
      </c>
      <c r="C3007" t="str">
        <f>_xlfn.XLOOKUP(tbl_OrderProduct[[#This Row],[ProductID]],tbl_Product[ProductID],tbl_Product[Category])</f>
        <v>Strategy</v>
      </c>
      <c r="D3007">
        <v>2</v>
      </c>
      <c r="E3007" s="3">
        <f>_xlfn.XLOOKUP(tbl_OrderProduct[[#This Row],[ProductID]],tbl_Product[ProductID],tbl_Product[ListPrice])*tbl_OrderProduct[[#This Row],[Quantity]]</f>
        <v>147.9</v>
      </c>
      <c r="F3007">
        <f>_xlfn.XLOOKUP(tbl_OrderProduct[[#This Row],[OrderID]],tbl_Order[OrderID],tbl_Order[Order Year])</f>
        <v>2023</v>
      </c>
      <c r="G3007" t="str">
        <f>_xlfn.XLOOKUP(tbl_OrderProduct[[#This Row],[OrderID]],tbl_Order[OrderID],tbl_Order[Order Month Name])</f>
        <v>Mar</v>
      </c>
      <c r="H3007" t="str">
        <f>_xlfn.XLOOKUP(tbl_OrderProduct[[#This Row],[ProductID]],tbl_Product[ProductID],tbl_Product[ProductName])</f>
        <v>Tiny Epic Formulas</v>
      </c>
      <c r="I3007" t="str">
        <f>_xlfn.XLOOKUP(tbl_OrderProduct[[#This Row],[OrderID]],tbl_Order[OrderID],tbl_Order[CustomerID])</f>
        <v>CUST0284</v>
      </c>
    </row>
    <row r="3008" spans="1:9" x14ac:dyDescent="0.4">
      <c r="A3008" t="s">
        <v>1403</v>
      </c>
      <c r="B3008" t="s">
        <v>143</v>
      </c>
      <c r="C3008" t="str">
        <f>_xlfn.XLOOKUP(tbl_OrderProduct[[#This Row],[ProductID]],tbl_Product[ProductID],tbl_Product[Category])</f>
        <v>Party</v>
      </c>
      <c r="D3008">
        <v>2</v>
      </c>
      <c r="E3008" s="3">
        <f>_xlfn.XLOOKUP(tbl_OrderProduct[[#This Row],[ProductID]],tbl_Product[ProductID],tbl_Product[ListPrice])*tbl_OrderProduct[[#This Row],[Quantity]]</f>
        <v>43.9</v>
      </c>
      <c r="F3008">
        <f>_xlfn.XLOOKUP(tbl_OrderProduct[[#This Row],[OrderID]],tbl_Order[OrderID],tbl_Order[Order Year])</f>
        <v>2023</v>
      </c>
      <c r="G3008" t="str">
        <f>_xlfn.XLOOKUP(tbl_OrderProduct[[#This Row],[OrderID]],tbl_Order[OrderID],tbl_Order[Order Month Name])</f>
        <v>Mar</v>
      </c>
      <c r="H3008" t="str">
        <f>_xlfn.XLOOKUP(tbl_OrderProduct[[#This Row],[ProductID]],tbl_Product[ProductID],tbl_Product[ProductName])</f>
        <v>Sheets of Nottingham</v>
      </c>
      <c r="I3008" t="str">
        <f>_xlfn.XLOOKUP(tbl_OrderProduct[[#This Row],[OrderID]],tbl_Order[OrderID],tbl_Order[CustomerID])</f>
        <v>CUST0367</v>
      </c>
    </row>
    <row r="3009" spans="1:9" x14ac:dyDescent="0.4">
      <c r="A3009" t="s">
        <v>1403</v>
      </c>
      <c r="B3009" t="s">
        <v>156</v>
      </c>
      <c r="C3009" t="str">
        <f>_xlfn.XLOOKUP(tbl_OrderProduct[[#This Row],[ProductID]],tbl_Product[ProductID],tbl_Product[Category])</f>
        <v>Strategy</v>
      </c>
      <c r="D3009">
        <v>1</v>
      </c>
      <c r="E3009" s="3">
        <f>_xlfn.XLOOKUP(tbl_OrderProduct[[#This Row],[ProductID]],tbl_Product[ProductID],tbl_Product[ListPrice])*tbl_OrderProduct[[#This Row],[Quantity]]</f>
        <v>40.99</v>
      </c>
      <c r="F3009">
        <f>_xlfn.XLOOKUP(tbl_OrderProduct[[#This Row],[OrderID]],tbl_Order[OrderID],tbl_Order[Order Year])</f>
        <v>2023</v>
      </c>
      <c r="G3009" t="str">
        <f>_xlfn.XLOOKUP(tbl_OrderProduct[[#This Row],[OrderID]],tbl_Order[OrderID],tbl_Order[Order Month Name])</f>
        <v>Mar</v>
      </c>
      <c r="H3009" t="str">
        <f>_xlfn.XLOOKUP(tbl_OrderProduct[[#This Row],[ProductID]],tbl_Product[ProductID],tbl_Product[ProductName])</f>
        <v>Cells of Caledonia</v>
      </c>
      <c r="I3009" t="str">
        <f>_xlfn.XLOOKUP(tbl_OrderProduct[[#This Row],[OrderID]],tbl_Order[OrderID],tbl_Order[CustomerID])</f>
        <v>CUST0367</v>
      </c>
    </row>
    <row r="3010" spans="1:9" x14ac:dyDescent="0.4">
      <c r="A3010" t="s">
        <v>1404</v>
      </c>
      <c r="B3010" t="s">
        <v>165</v>
      </c>
      <c r="C3010" t="str">
        <f>_xlfn.XLOOKUP(tbl_OrderProduct[[#This Row],[ProductID]],tbl_Product[ProductID],tbl_Product[Category])</f>
        <v>Party</v>
      </c>
      <c r="D3010">
        <v>1</v>
      </c>
      <c r="E3010" s="3">
        <f>_xlfn.XLOOKUP(tbl_OrderProduct[[#This Row],[ProductID]],tbl_Product[ProductID],tbl_Product[ListPrice])*tbl_OrderProduct[[#This Row],[Quantity]]</f>
        <v>26.49</v>
      </c>
      <c r="F3010">
        <f>_xlfn.XLOOKUP(tbl_OrderProduct[[#This Row],[OrderID]],tbl_Order[OrderID],tbl_Order[Order Year])</f>
        <v>2023</v>
      </c>
      <c r="G3010" t="str">
        <f>_xlfn.XLOOKUP(tbl_OrderProduct[[#This Row],[OrderID]],tbl_Order[OrderID],tbl_Order[Order Month Name])</f>
        <v>Mar</v>
      </c>
      <c r="H3010" t="str">
        <f>_xlfn.XLOOKUP(tbl_OrderProduct[[#This Row],[ProductID]],tbl_Product[ProductID],tbl_Product[ProductName])</f>
        <v>Dashboard Wavelength</v>
      </c>
      <c r="I3010" t="str">
        <f>_xlfn.XLOOKUP(tbl_OrderProduct[[#This Row],[OrderID]],tbl_Order[OrderID],tbl_Order[CustomerID])</f>
        <v>CUST0123</v>
      </c>
    </row>
    <row r="3011" spans="1:9" x14ac:dyDescent="0.4">
      <c r="A3011" t="s">
        <v>1404</v>
      </c>
      <c r="B3011" t="s">
        <v>144</v>
      </c>
      <c r="C3011" t="str">
        <f>_xlfn.XLOOKUP(tbl_OrderProduct[[#This Row],[ProductID]],tbl_Product[ProductID],tbl_Product[Category])</f>
        <v>Strategy</v>
      </c>
      <c r="D3011">
        <v>1</v>
      </c>
      <c r="E3011" s="3">
        <f>_xlfn.XLOOKUP(tbl_OrderProduct[[#This Row],[ProductID]],tbl_Product[ProductID],tbl_Product[ListPrice])*tbl_OrderProduct[[#This Row],[Quantity]]</f>
        <v>64.95</v>
      </c>
      <c r="F3011">
        <f>_xlfn.XLOOKUP(tbl_OrderProduct[[#This Row],[OrderID]],tbl_Order[OrderID],tbl_Order[Order Year])</f>
        <v>2023</v>
      </c>
      <c r="G3011" t="str">
        <f>_xlfn.XLOOKUP(tbl_OrderProduct[[#This Row],[OrderID]],tbl_Order[OrderID],tbl_Order[Order Month Name])</f>
        <v>Mar</v>
      </c>
      <c r="H3011" t="str">
        <f>_xlfn.XLOOKUP(tbl_OrderProduct[[#This Row],[ProductID]],tbl_Product[ProductID],tbl_Product[ProductName])</f>
        <v>Between Two Spreadsheets</v>
      </c>
      <c r="I3011" t="str">
        <f>_xlfn.XLOOKUP(tbl_OrderProduct[[#This Row],[OrderID]],tbl_Order[OrderID],tbl_Order[CustomerID])</f>
        <v>CUST0123</v>
      </c>
    </row>
    <row r="3012" spans="1:9" x14ac:dyDescent="0.4">
      <c r="A3012" t="s">
        <v>1405</v>
      </c>
      <c r="B3012" t="s">
        <v>152</v>
      </c>
      <c r="C3012" t="str">
        <f>_xlfn.XLOOKUP(tbl_OrderProduct[[#This Row],[ProductID]],tbl_Product[ProductID],tbl_Product[Category])</f>
        <v>Party</v>
      </c>
      <c r="D3012">
        <v>1</v>
      </c>
      <c r="E3012" s="3">
        <f>_xlfn.XLOOKUP(tbl_OrderProduct[[#This Row],[ProductID]],tbl_Product[ProductID],tbl_Product[ListPrice])*tbl_OrderProduct[[#This Row],[Quantity]]</f>
        <v>59.95</v>
      </c>
      <c r="F3012">
        <f>_xlfn.XLOOKUP(tbl_OrderProduct[[#This Row],[OrderID]],tbl_Order[OrderID],tbl_Order[Order Year])</f>
        <v>2023</v>
      </c>
      <c r="G3012" t="str">
        <f>_xlfn.XLOOKUP(tbl_OrderProduct[[#This Row],[OrderID]],tbl_Order[OrderID],tbl_Order[Order Month Name])</f>
        <v>Mar</v>
      </c>
      <c r="H3012" t="str">
        <f>_xlfn.XLOOKUP(tbl_OrderProduct[[#This Row],[ProductID]],tbl_Product[ProductID],tbl_Product[ProductName])</f>
        <v>Formulate!</v>
      </c>
      <c r="I3012" t="str">
        <f>_xlfn.XLOOKUP(tbl_OrderProduct[[#This Row],[OrderID]],tbl_Order[OrderID],tbl_Order[CustomerID])</f>
        <v>CUST1076</v>
      </c>
    </row>
    <row r="3013" spans="1:9" x14ac:dyDescent="0.4">
      <c r="A3013" t="s">
        <v>1405</v>
      </c>
      <c r="B3013" t="s">
        <v>138</v>
      </c>
      <c r="C3013" t="str">
        <f>_xlfn.XLOOKUP(tbl_OrderProduct[[#This Row],[ProductID]],tbl_Product[ProductID],tbl_Product[Category])</f>
        <v>Classic</v>
      </c>
      <c r="D3013">
        <v>1</v>
      </c>
      <c r="E3013" s="3">
        <f>_xlfn.XLOOKUP(tbl_OrderProduct[[#This Row],[ProductID]],tbl_Product[ProductID],tbl_Product[ListPrice])*tbl_OrderProduct[[#This Row],[Quantity]]</f>
        <v>62</v>
      </c>
      <c r="F3013">
        <f>_xlfn.XLOOKUP(tbl_OrderProduct[[#This Row],[OrderID]],tbl_Order[OrderID],tbl_Order[Order Year])</f>
        <v>2023</v>
      </c>
      <c r="G3013" t="str">
        <f>_xlfn.XLOOKUP(tbl_OrderProduct[[#This Row],[OrderID]],tbl_Order[OrderID],tbl_Order[Order Month Name])</f>
        <v>Mar</v>
      </c>
      <c r="H3013" t="str">
        <f>_xlfn.XLOOKUP(tbl_OrderProduct[[#This Row],[ProductID]],tbl_Product[ProductID],tbl_Product[ProductName])</f>
        <v>YahtSheets</v>
      </c>
      <c r="I3013" t="str">
        <f>_xlfn.XLOOKUP(tbl_OrderProduct[[#This Row],[OrderID]],tbl_Order[OrderID],tbl_Order[CustomerID])</f>
        <v>CUST1076</v>
      </c>
    </row>
    <row r="3014" spans="1:9" x14ac:dyDescent="0.4">
      <c r="A3014" t="s">
        <v>1406</v>
      </c>
      <c r="B3014" t="s">
        <v>7</v>
      </c>
      <c r="C3014" t="str">
        <f>_xlfn.XLOOKUP(tbl_OrderProduct[[#This Row],[ProductID]],tbl_Product[ProductID],tbl_Product[Category])</f>
        <v>Strategy</v>
      </c>
      <c r="D3014">
        <v>2</v>
      </c>
      <c r="E3014" s="3">
        <f>_xlfn.XLOOKUP(tbl_OrderProduct[[#This Row],[ProductID]],tbl_Product[ProductID],tbl_Product[ListPrice])*tbl_OrderProduct[[#This Row],[Quantity]]</f>
        <v>106</v>
      </c>
      <c r="F3014">
        <f>_xlfn.XLOOKUP(tbl_OrderProduct[[#This Row],[OrderID]],tbl_Order[OrderID],tbl_Order[Order Year])</f>
        <v>2023</v>
      </c>
      <c r="G3014" t="str">
        <f>_xlfn.XLOOKUP(tbl_OrderProduct[[#This Row],[OrderID]],tbl_Order[OrderID],tbl_Order[Order Month Name])</f>
        <v>Mar</v>
      </c>
      <c r="H3014" t="str">
        <f>_xlfn.XLOOKUP(tbl_OrderProduct[[#This Row],[ProductID]],tbl_Product[ProductID],tbl_Product[ProductName])</f>
        <v>Evercell</v>
      </c>
      <c r="I3014" t="str">
        <f>_xlfn.XLOOKUP(tbl_OrderProduct[[#This Row],[OrderID]],tbl_Order[OrderID],tbl_Order[CustomerID])</f>
        <v>CUST1090</v>
      </c>
    </row>
    <row r="3015" spans="1:9" x14ac:dyDescent="0.4">
      <c r="A3015" t="s">
        <v>1406</v>
      </c>
      <c r="B3015" t="s">
        <v>134</v>
      </c>
      <c r="C3015" t="str">
        <f>_xlfn.XLOOKUP(tbl_OrderProduct[[#This Row],[ProductID]],tbl_Product[ProductID],tbl_Product[Category])</f>
        <v>Co-op</v>
      </c>
      <c r="D3015">
        <v>1</v>
      </c>
      <c r="E3015" s="3">
        <f>_xlfn.XLOOKUP(tbl_OrderProduct[[#This Row],[ProductID]],tbl_Product[ProductID],tbl_Product[ListPrice])*tbl_OrderProduct[[#This Row],[Quantity]]</f>
        <v>33.5</v>
      </c>
      <c r="F3015">
        <f>_xlfn.XLOOKUP(tbl_OrderProduct[[#This Row],[OrderID]],tbl_Order[OrderID],tbl_Order[Order Year])</f>
        <v>2023</v>
      </c>
      <c r="G3015" t="str">
        <f>_xlfn.XLOOKUP(tbl_OrderProduct[[#This Row],[OrderID]],tbl_Order[OrderID],tbl_Order[Order Month Name])</f>
        <v>Mar</v>
      </c>
      <c r="H3015" t="str">
        <f>_xlfn.XLOOKUP(tbl_OrderProduct[[#This Row],[ProductID]],tbl_Product[ProductID],tbl_Product[ProductName])</f>
        <v>The Spill: Data Breach</v>
      </c>
      <c r="I3015" t="str">
        <f>_xlfn.XLOOKUP(tbl_OrderProduct[[#This Row],[OrderID]],tbl_Order[OrderID],tbl_Order[CustomerID])</f>
        <v>CUST1090</v>
      </c>
    </row>
    <row r="3016" spans="1:9" x14ac:dyDescent="0.4">
      <c r="A3016" t="s">
        <v>1406</v>
      </c>
      <c r="B3016" t="s">
        <v>157</v>
      </c>
      <c r="C3016" t="str">
        <f>_xlfn.XLOOKUP(tbl_OrderProduct[[#This Row],[ProductID]],tbl_Product[ProductID],tbl_Product[Category])</f>
        <v>Strategy</v>
      </c>
      <c r="D3016">
        <v>1</v>
      </c>
      <c r="E3016" s="3">
        <f>_xlfn.XLOOKUP(tbl_OrderProduct[[#This Row],[ProductID]],tbl_Product[ProductID],tbl_Product[ListPrice])*tbl_OrderProduct[[#This Row],[Quantity]]</f>
        <v>47</v>
      </c>
      <c r="F3016">
        <f>_xlfn.XLOOKUP(tbl_OrderProduct[[#This Row],[OrderID]],tbl_Order[OrderID],tbl_Order[Order Year])</f>
        <v>2023</v>
      </c>
      <c r="G3016" t="str">
        <f>_xlfn.XLOOKUP(tbl_OrderProduct[[#This Row],[OrderID]],tbl_Order[OrderID],tbl_Order[Order Month Name])</f>
        <v>Mar</v>
      </c>
      <c r="H3016" t="str">
        <f>_xlfn.XLOOKUP(tbl_OrderProduct[[#This Row],[ProductID]],tbl_Product[ProductID],tbl_Product[ProductName])</f>
        <v>A Dasboard Contrived</v>
      </c>
      <c r="I3016" t="str">
        <f>_xlfn.XLOOKUP(tbl_OrderProduct[[#This Row],[OrderID]],tbl_Order[OrderID],tbl_Order[CustomerID])</f>
        <v>CUST1090</v>
      </c>
    </row>
    <row r="3017" spans="1:9" x14ac:dyDescent="0.4">
      <c r="A3017" t="s">
        <v>1406</v>
      </c>
      <c r="B3017" t="s">
        <v>145</v>
      </c>
      <c r="C3017" t="str">
        <f>_xlfn.XLOOKUP(tbl_OrderProduct[[#This Row],[ProductID]],tbl_Product[ProductID],tbl_Product[Category])</f>
        <v>Adventure</v>
      </c>
      <c r="D3017">
        <v>1</v>
      </c>
      <c r="E3017" s="3">
        <f>_xlfn.XLOOKUP(tbl_OrderProduct[[#This Row],[ProductID]],tbl_Product[ProductID],tbl_Product[ListPrice])*tbl_OrderProduct[[#This Row],[Quantity]]</f>
        <v>40.5</v>
      </c>
      <c r="F3017">
        <f>_xlfn.XLOOKUP(tbl_OrderProduct[[#This Row],[OrderID]],tbl_Order[OrderID],tbl_Order[Order Year])</f>
        <v>2023</v>
      </c>
      <c r="G3017" t="str">
        <f>_xlfn.XLOOKUP(tbl_OrderProduct[[#This Row],[OrderID]],tbl_Order[OrderID],tbl_Order[Order Month Name])</f>
        <v>Mar</v>
      </c>
      <c r="H3017" t="str">
        <f>_xlfn.XLOOKUP(tbl_OrderProduct[[#This Row],[ProductID]],tbl_Product[ProductID],tbl_Product[ProductName])</f>
        <v>Audit Call of Cthulhu</v>
      </c>
      <c r="I3017" t="str">
        <f>_xlfn.XLOOKUP(tbl_OrderProduct[[#This Row],[OrderID]],tbl_Order[OrderID],tbl_Order[CustomerID])</f>
        <v>CUST1090</v>
      </c>
    </row>
    <row r="3018" spans="1:9" x14ac:dyDescent="0.4">
      <c r="A3018" t="s">
        <v>1406</v>
      </c>
      <c r="B3018" t="s">
        <v>132</v>
      </c>
      <c r="C3018" t="str">
        <f>_xlfn.XLOOKUP(tbl_OrderProduct[[#This Row],[ProductID]],tbl_Product[ProductID],tbl_Product[Category])</f>
        <v>Strategy</v>
      </c>
      <c r="D3018">
        <v>2</v>
      </c>
      <c r="E3018" s="3">
        <f>_xlfn.XLOOKUP(tbl_OrderProduct[[#This Row],[ProductID]],tbl_Product[ProductID],tbl_Product[ListPrice])*tbl_OrderProduct[[#This Row],[Quantity]]</f>
        <v>33</v>
      </c>
      <c r="F3018">
        <f>_xlfn.XLOOKUP(tbl_OrderProduct[[#This Row],[OrderID]],tbl_Order[OrderID],tbl_Order[Order Year])</f>
        <v>2023</v>
      </c>
      <c r="G3018" t="str">
        <f>_xlfn.XLOOKUP(tbl_OrderProduct[[#This Row],[OrderID]],tbl_Order[OrderID],tbl_Order[Order Month Name])</f>
        <v>Mar</v>
      </c>
      <c r="H3018" t="str">
        <f>_xlfn.XLOOKUP(tbl_OrderProduct[[#This Row],[ProductID]],tbl_Product[ProductID],tbl_Product[ProductName])</f>
        <v>Pax Excel</v>
      </c>
      <c r="I3018" t="str">
        <f>_xlfn.XLOOKUP(tbl_OrderProduct[[#This Row],[OrderID]],tbl_Order[OrderID],tbl_Order[CustomerID])</f>
        <v>CUST1090</v>
      </c>
    </row>
    <row r="3019" spans="1:9" x14ac:dyDescent="0.4">
      <c r="A3019" t="s">
        <v>1407</v>
      </c>
      <c r="B3019" t="s">
        <v>140</v>
      </c>
      <c r="C3019" t="str">
        <f>_xlfn.XLOOKUP(tbl_OrderProduct[[#This Row],[ProductID]],tbl_Product[ProductID],tbl_Product[Category])</f>
        <v>Strategy</v>
      </c>
      <c r="D3019">
        <v>1</v>
      </c>
      <c r="E3019" s="3">
        <f>_xlfn.XLOOKUP(tbl_OrderProduct[[#This Row],[ProductID]],tbl_Product[ProductID],tbl_Product[ListPrice])*tbl_OrderProduct[[#This Row],[Quantity]]</f>
        <v>63.49</v>
      </c>
      <c r="F3019">
        <f>_xlfn.XLOOKUP(tbl_OrderProduct[[#This Row],[OrderID]],tbl_Order[OrderID],tbl_Order[Order Year])</f>
        <v>2023</v>
      </c>
      <c r="G3019" t="str">
        <f>_xlfn.XLOOKUP(tbl_OrderProduct[[#This Row],[OrderID]],tbl_Order[OrderID],tbl_Order[Order Month Name])</f>
        <v>Mar</v>
      </c>
      <c r="H3019" t="str">
        <f>_xlfn.XLOOKUP(tbl_OrderProduct[[#This Row],[ProductID]],tbl_Product[ProductID],tbl_Product[ProductName])</f>
        <v>The Castles of Mad King Lambda</v>
      </c>
      <c r="I3019" t="str">
        <f>_xlfn.XLOOKUP(tbl_OrderProduct[[#This Row],[OrderID]],tbl_Order[OrderID],tbl_Order[CustomerID])</f>
        <v>CUST0092</v>
      </c>
    </row>
    <row r="3020" spans="1:9" x14ac:dyDescent="0.4">
      <c r="A3020" t="s">
        <v>1408</v>
      </c>
      <c r="B3020" t="s">
        <v>158</v>
      </c>
      <c r="C3020" t="str">
        <f>_xlfn.XLOOKUP(tbl_OrderProduct[[#This Row],[ProductID]],tbl_Product[ProductID],tbl_Product[Category])</f>
        <v>Classic</v>
      </c>
      <c r="D3020">
        <v>3</v>
      </c>
      <c r="E3020" s="3">
        <f>_xlfn.XLOOKUP(tbl_OrderProduct[[#This Row],[ProductID]],tbl_Product[ProductID],tbl_Product[ListPrice])*tbl_OrderProduct[[#This Row],[Quantity]]</f>
        <v>135</v>
      </c>
      <c r="F3020">
        <f>_xlfn.XLOOKUP(tbl_OrderProduct[[#This Row],[OrderID]],tbl_Order[OrderID],tbl_Order[Order Year])</f>
        <v>2023</v>
      </c>
      <c r="G3020" t="str">
        <f>_xlfn.XLOOKUP(tbl_OrderProduct[[#This Row],[OrderID]],tbl_Order[OrderID],tbl_Order[Order Month Name])</f>
        <v>Mar</v>
      </c>
      <c r="H3020" t="str">
        <f>_xlfn.XLOOKUP(tbl_OrderProduct[[#This Row],[ProductID]],tbl_Product[ProductID],tbl_Product[ProductName])</f>
        <v>Carcassone: Financial Quarters</v>
      </c>
      <c r="I3020" t="str">
        <f>_xlfn.XLOOKUP(tbl_OrderProduct[[#This Row],[OrderID]],tbl_Order[OrderID],tbl_Order[CustomerID])</f>
        <v>CUST1139</v>
      </c>
    </row>
    <row r="3021" spans="1:9" x14ac:dyDescent="0.4">
      <c r="A3021" t="s">
        <v>1408</v>
      </c>
      <c r="B3021" t="s">
        <v>139</v>
      </c>
      <c r="C3021" t="str">
        <f>_xlfn.XLOOKUP(tbl_OrderProduct[[#This Row],[ProductID]],tbl_Product[ProductID],tbl_Product[Category])</f>
        <v>Strategy</v>
      </c>
      <c r="D3021">
        <v>2</v>
      </c>
      <c r="E3021" s="3">
        <f>_xlfn.XLOOKUP(tbl_OrderProduct[[#This Row],[ProductID]],tbl_Product[ProductID],tbl_Product[ListPrice])*tbl_OrderProduct[[#This Row],[Quantity]]</f>
        <v>109.98</v>
      </c>
      <c r="F3021">
        <f>_xlfn.XLOOKUP(tbl_OrderProduct[[#This Row],[OrderID]],tbl_Order[OrderID],tbl_Order[Order Year])</f>
        <v>2023</v>
      </c>
      <c r="G3021" t="str">
        <f>_xlfn.XLOOKUP(tbl_OrderProduct[[#This Row],[OrderID]],tbl_Order[OrderID],tbl_Order[Order Month Name])</f>
        <v>Mar</v>
      </c>
      <c r="H3021" t="str">
        <f>_xlfn.XLOOKUP(tbl_OrderProduct[[#This Row],[ProductID]],tbl_Product[ProductID],tbl_Product[ProductName])</f>
        <v>Azul: Pie Chart Edition</v>
      </c>
      <c r="I3021" t="str">
        <f>_xlfn.XLOOKUP(tbl_OrderProduct[[#This Row],[OrderID]],tbl_Order[OrderID],tbl_Order[CustomerID])</f>
        <v>CUST1139</v>
      </c>
    </row>
    <row r="3022" spans="1:9" x14ac:dyDescent="0.4">
      <c r="A3022" t="s">
        <v>1408</v>
      </c>
      <c r="B3022" t="s">
        <v>135</v>
      </c>
      <c r="C3022" t="str">
        <f>_xlfn.XLOOKUP(tbl_OrderProduct[[#This Row],[ProductID]],tbl_Product[ProductID],tbl_Product[Category])</f>
        <v>Classic</v>
      </c>
      <c r="D3022">
        <v>1</v>
      </c>
      <c r="E3022" s="3">
        <f>_xlfn.XLOOKUP(tbl_OrderProduct[[#This Row],[ProductID]],tbl_Product[ProductID],tbl_Product[ListPrice])*tbl_OrderProduct[[#This Row],[Quantity]]</f>
        <v>16.989999999999998</v>
      </c>
      <c r="F3022">
        <f>_xlfn.XLOOKUP(tbl_OrderProduct[[#This Row],[OrderID]],tbl_Order[OrderID],tbl_Order[Order Year])</f>
        <v>2023</v>
      </c>
      <c r="G3022" t="str">
        <f>_xlfn.XLOOKUP(tbl_OrderProduct[[#This Row],[OrderID]],tbl_Order[OrderID],tbl_Order[Order Month Name])</f>
        <v>Mar</v>
      </c>
      <c r="H3022" t="str">
        <f>_xlfn.XLOOKUP(tbl_OrderProduct[[#This Row],[ProductID]],tbl_Product[ProductID],tbl_Product[ProductName])</f>
        <v>Monopoly: Pivot Table Edition</v>
      </c>
      <c r="I3022" t="str">
        <f>_xlfn.XLOOKUP(tbl_OrderProduct[[#This Row],[OrderID]],tbl_Order[OrderID],tbl_Order[CustomerID])</f>
        <v>CUST1139</v>
      </c>
    </row>
    <row r="3023" spans="1:9" x14ac:dyDescent="0.4">
      <c r="A3023" t="s">
        <v>1408</v>
      </c>
      <c r="B3023" t="s">
        <v>144</v>
      </c>
      <c r="C3023" t="str">
        <f>_xlfn.XLOOKUP(tbl_OrderProduct[[#This Row],[ProductID]],tbl_Product[ProductID],tbl_Product[Category])</f>
        <v>Strategy</v>
      </c>
      <c r="D3023">
        <v>1</v>
      </c>
      <c r="E3023" s="3">
        <f>_xlfn.XLOOKUP(tbl_OrderProduct[[#This Row],[ProductID]],tbl_Product[ProductID],tbl_Product[ListPrice])*tbl_OrderProduct[[#This Row],[Quantity]]</f>
        <v>64.95</v>
      </c>
      <c r="F3023">
        <f>_xlfn.XLOOKUP(tbl_OrderProduct[[#This Row],[OrderID]],tbl_Order[OrderID],tbl_Order[Order Year])</f>
        <v>2023</v>
      </c>
      <c r="G3023" t="str">
        <f>_xlfn.XLOOKUP(tbl_OrderProduct[[#This Row],[OrderID]],tbl_Order[OrderID],tbl_Order[Order Month Name])</f>
        <v>Mar</v>
      </c>
      <c r="H3023" t="str">
        <f>_xlfn.XLOOKUP(tbl_OrderProduct[[#This Row],[ProductID]],tbl_Product[ProductID],tbl_Product[ProductName])</f>
        <v>Between Two Spreadsheets</v>
      </c>
      <c r="I3023" t="str">
        <f>_xlfn.XLOOKUP(tbl_OrderProduct[[#This Row],[OrderID]],tbl_Order[OrderID],tbl_Order[CustomerID])</f>
        <v>CUST1139</v>
      </c>
    </row>
    <row r="3024" spans="1:9" x14ac:dyDescent="0.4">
      <c r="A3024" t="s">
        <v>1408</v>
      </c>
      <c r="B3024" t="s">
        <v>157</v>
      </c>
      <c r="C3024" t="str">
        <f>_xlfn.XLOOKUP(tbl_OrderProduct[[#This Row],[ProductID]],tbl_Product[ProductID],tbl_Product[Category])</f>
        <v>Strategy</v>
      </c>
      <c r="D3024">
        <v>1</v>
      </c>
      <c r="E3024" s="3">
        <f>_xlfn.XLOOKUP(tbl_OrderProduct[[#This Row],[ProductID]],tbl_Product[ProductID],tbl_Product[ListPrice])*tbl_OrderProduct[[#This Row],[Quantity]]</f>
        <v>47</v>
      </c>
      <c r="F3024">
        <f>_xlfn.XLOOKUP(tbl_OrderProduct[[#This Row],[OrderID]],tbl_Order[OrderID],tbl_Order[Order Year])</f>
        <v>2023</v>
      </c>
      <c r="G3024" t="str">
        <f>_xlfn.XLOOKUP(tbl_OrderProduct[[#This Row],[OrderID]],tbl_Order[OrderID],tbl_Order[Order Month Name])</f>
        <v>Mar</v>
      </c>
      <c r="H3024" t="str">
        <f>_xlfn.XLOOKUP(tbl_OrderProduct[[#This Row],[ProductID]],tbl_Product[ProductID],tbl_Product[ProductName])</f>
        <v>A Dasboard Contrived</v>
      </c>
      <c r="I3024" t="str">
        <f>_xlfn.XLOOKUP(tbl_OrderProduct[[#This Row],[OrderID]],tbl_Order[OrderID],tbl_Order[CustomerID])</f>
        <v>CUST1139</v>
      </c>
    </row>
    <row r="3025" spans="1:9" x14ac:dyDescent="0.4">
      <c r="A3025" t="s">
        <v>1409</v>
      </c>
      <c r="B3025" t="s">
        <v>8</v>
      </c>
      <c r="C3025" t="str">
        <f>_xlfn.XLOOKUP(tbl_OrderProduct[[#This Row],[ProductID]],tbl_Product[ProductID],tbl_Product[Category])</f>
        <v>Adventure</v>
      </c>
      <c r="D3025">
        <v>1</v>
      </c>
      <c r="E3025" s="3">
        <f>_xlfn.XLOOKUP(tbl_OrderProduct[[#This Row],[ProductID]],tbl_Product[ProductID],tbl_Product[ListPrice])*tbl_OrderProduct[[#This Row],[Quantity]]</f>
        <v>54.5</v>
      </c>
      <c r="F3025">
        <f>_xlfn.XLOOKUP(tbl_OrderProduct[[#This Row],[OrderID]],tbl_Order[OrderID],tbl_Order[Order Year])</f>
        <v>2023</v>
      </c>
      <c r="G3025" t="str">
        <f>_xlfn.XLOOKUP(tbl_OrderProduct[[#This Row],[OrderID]],tbl_Order[OrderID],tbl_Order[Order Month Name])</f>
        <v>Mar</v>
      </c>
      <c r="H3025" t="str">
        <f>_xlfn.XLOOKUP(tbl_OrderProduct[[#This Row],[ProductID]],tbl_Product[ProductID],tbl_Product[ProductName])</f>
        <v>Spreadsheets &amp; Sidequests</v>
      </c>
      <c r="I3025" t="str">
        <f>_xlfn.XLOOKUP(tbl_OrderProduct[[#This Row],[OrderID]],tbl_Order[OrderID],tbl_Order[CustomerID])</f>
        <v>CUST0594</v>
      </c>
    </row>
    <row r="3026" spans="1:9" x14ac:dyDescent="0.4">
      <c r="A3026" t="s">
        <v>1409</v>
      </c>
      <c r="B3026" t="s">
        <v>153</v>
      </c>
      <c r="C3026" t="str">
        <f>_xlfn.XLOOKUP(tbl_OrderProduct[[#This Row],[ProductID]],tbl_Product[ProductID],tbl_Product[Category])</f>
        <v>Strategy</v>
      </c>
      <c r="D3026">
        <v>2</v>
      </c>
      <c r="E3026" s="3">
        <f>_xlfn.XLOOKUP(tbl_OrderProduct[[#This Row],[ProductID]],tbl_Product[ProductID],tbl_Product[ListPrice])*tbl_OrderProduct[[#This Row],[Quantity]]</f>
        <v>75.900000000000006</v>
      </c>
      <c r="F3026">
        <f>_xlfn.XLOOKUP(tbl_OrderProduct[[#This Row],[OrderID]],tbl_Order[OrderID],tbl_Order[Order Year])</f>
        <v>2023</v>
      </c>
      <c r="G3026" t="str">
        <f>_xlfn.XLOOKUP(tbl_OrderProduct[[#This Row],[OrderID]],tbl_Order[OrderID],tbl_Order[Order Month Name])</f>
        <v>Mar</v>
      </c>
      <c r="H3026" t="str">
        <f>_xlfn.XLOOKUP(tbl_OrderProduct[[#This Row],[ProductID]],tbl_Product[ProductID],tbl_Product[ProductName])</f>
        <v>Sheetstorm</v>
      </c>
      <c r="I3026" t="str">
        <f>_xlfn.XLOOKUP(tbl_OrderProduct[[#This Row],[OrderID]],tbl_Order[OrderID],tbl_Order[CustomerID])</f>
        <v>CUST0594</v>
      </c>
    </row>
    <row r="3027" spans="1:9" x14ac:dyDescent="0.4">
      <c r="A3027" t="s">
        <v>1410</v>
      </c>
      <c r="B3027" t="s">
        <v>144</v>
      </c>
      <c r="C3027" t="str">
        <f>_xlfn.XLOOKUP(tbl_OrderProduct[[#This Row],[ProductID]],tbl_Product[ProductID],tbl_Product[Category])</f>
        <v>Strategy</v>
      </c>
      <c r="D3027">
        <v>1</v>
      </c>
      <c r="E3027" s="3">
        <f>_xlfn.XLOOKUP(tbl_OrderProduct[[#This Row],[ProductID]],tbl_Product[ProductID],tbl_Product[ListPrice])*tbl_OrderProduct[[#This Row],[Quantity]]</f>
        <v>64.95</v>
      </c>
      <c r="F3027">
        <f>_xlfn.XLOOKUP(tbl_OrderProduct[[#This Row],[OrderID]],tbl_Order[OrderID],tbl_Order[Order Year])</f>
        <v>2023</v>
      </c>
      <c r="G3027" t="str">
        <f>_xlfn.XLOOKUP(tbl_OrderProduct[[#This Row],[OrderID]],tbl_Order[OrderID],tbl_Order[Order Month Name])</f>
        <v>Mar</v>
      </c>
      <c r="H3027" t="str">
        <f>_xlfn.XLOOKUP(tbl_OrderProduct[[#This Row],[ProductID]],tbl_Product[ProductID],tbl_Product[ProductName])</f>
        <v>Between Two Spreadsheets</v>
      </c>
      <c r="I3027" t="str">
        <f>_xlfn.XLOOKUP(tbl_OrderProduct[[#This Row],[OrderID]],tbl_Order[OrderID],tbl_Order[CustomerID])</f>
        <v>CUST0754</v>
      </c>
    </row>
    <row r="3028" spans="1:9" x14ac:dyDescent="0.4">
      <c r="A3028" t="s">
        <v>1411</v>
      </c>
      <c r="B3028" t="s">
        <v>132</v>
      </c>
      <c r="C3028" t="str">
        <f>_xlfn.XLOOKUP(tbl_OrderProduct[[#This Row],[ProductID]],tbl_Product[ProductID],tbl_Product[Category])</f>
        <v>Strategy</v>
      </c>
      <c r="D3028">
        <v>1</v>
      </c>
      <c r="E3028" s="3">
        <f>_xlfn.XLOOKUP(tbl_OrderProduct[[#This Row],[ProductID]],tbl_Product[ProductID],tbl_Product[ListPrice])*tbl_OrderProduct[[#This Row],[Quantity]]</f>
        <v>16.5</v>
      </c>
      <c r="F3028">
        <f>_xlfn.XLOOKUP(tbl_OrderProduct[[#This Row],[OrderID]],tbl_Order[OrderID],tbl_Order[Order Year])</f>
        <v>2023</v>
      </c>
      <c r="G3028" t="str">
        <f>_xlfn.XLOOKUP(tbl_OrderProduct[[#This Row],[OrderID]],tbl_Order[OrderID],tbl_Order[Order Month Name])</f>
        <v>Mar</v>
      </c>
      <c r="H3028" t="str">
        <f>_xlfn.XLOOKUP(tbl_OrderProduct[[#This Row],[ProductID]],tbl_Product[ProductID],tbl_Product[ProductName])</f>
        <v>Pax Excel</v>
      </c>
      <c r="I3028" t="str">
        <f>_xlfn.XLOOKUP(tbl_OrderProduct[[#This Row],[OrderID]],tbl_Order[OrderID],tbl_Order[CustomerID])</f>
        <v>CUST1289</v>
      </c>
    </row>
    <row r="3029" spans="1:9" x14ac:dyDescent="0.4">
      <c r="A3029" t="s">
        <v>1412</v>
      </c>
      <c r="B3029" t="s">
        <v>149</v>
      </c>
      <c r="C3029" t="str">
        <f>_xlfn.XLOOKUP(tbl_OrderProduct[[#This Row],[ProductID]],tbl_Product[ProductID],tbl_Product[Category])</f>
        <v>Co-op</v>
      </c>
      <c r="D3029">
        <v>1</v>
      </c>
      <c r="E3029" s="3">
        <f>_xlfn.XLOOKUP(tbl_OrderProduct[[#This Row],[ProductID]],tbl_Product[ProductID],tbl_Product[ListPrice])*tbl_OrderProduct[[#This Row],[Quantity]]</f>
        <v>20.99</v>
      </c>
      <c r="F3029">
        <f>_xlfn.XLOOKUP(tbl_OrderProduct[[#This Row],[OrderID]],tbl_Order[OrderID],tbl_Order[Order Year])</f>
        <v>2023</v>
      </c>
      <c r="G3029" t="str">
        <f>_xlfn.XLOOKUP(tbl_OrderProduct[[#This Row],[OrderID]],tbl_Order[OrderID],tbl_Order[Order Month Name])</f>
        <v>Apr</v>
      </c>
      <c r="H3029" t="str">
        <f>_xlfn.XLOOKUP(tbl_OrderProduct[[#This Row],[ProductID]],tbl_Product[ProductID],tbl_Product[ProductName])</f>
        <v>Pandemic: #REF! Outbreak</v>
      </c>
      <c r="I3029" t="str">
        <f>_xlfn.XLOOKUP(tbl_OrderProduct[[#This Row],[OrderID]],tbl_Order[OrderID],tbl_Order[CustomerID])</f>
        <v>CUST1002</v>
      </c>
    </row>
    <row r="3030" spans="1:9" x14ac:dyDescent="0.4">
      <c r="A3030" t="s">
        <v>1412</v>
      </c>
      <c r="B3030" t="s">
        <v>155</v>
      </c>
      <c r="C3030" t="str">
        <f>_xlfn.XLOOKUP(tbl_OrderProduct[[#This Row],[ProductID]],tbl_Product[ProductID],tbl_Product[Category])</f>
        <v>Strategy</v>
      </c>
      <c r="D3030">
        <v>1</v>
      </c>
      <c r="E3030" s="3">
        <f>_xlfn.XLOOKUP(tbl_OrderProduct[[#This Row],[ProductID]],tbl_Product[ProductID],tbl_Product[ListPrice])*tbl_OrderProduct[[#This Row],[Quantity]]</f>
        <v>27</v>
      </c>
      <c r="F3030">
        <f>_xlfn.XLOOKUP(tbl_OrderProduct[[#This Row],[OrderID]],tbl_Order[OrderID],tbl_Order[Order Year])</f>
        <v>2023</v>
      </c>
      <c r="G3030" t="str">
        <f>_xlfn.XLOOKUP(tbl_OrderProduct[[#This Row],[OrderID]],tbl_Order[OrderID],tbl_Order[Order Month Name])</f>
        <v>Apr</v>
      </c>
      <c r="H3030" t="str">
        <f>_xlfn.XLOOKUP(tbl_OrderProduct[[#This Row],[ProductID]],tbl_Product[ProductID],tbl_Product[ProductName])</f>
        <v>Depreciation Trail</v>
      </c>
      <c r="I3030" t="str">
        <f>_xlfn.XLOOKUP(tbl_OrderProduct[[#This Row],[OrderID]],tbl_Order[OrderID],tbl_Order[CustomerID])</f>
        <v>CUST1002</v>
      </c>
    </row>
    <row r="3031" spans="1:9" x14ac:dyDescent="0.4">
      <c r="A3031" t="s">
        <v>1413</v>
      </c>
      <c r="B3031" t="s">
        <v>150</v>
      </c>
      <c r="C3031" t="str">
        <f>_xlfn.XLOOKUP(tbl_OrderProduct[[#This Row],[ProductID]],tbl_Product[ProductID],tbl_Product[Category])</f>
        <v>Party</v>
      </c>
      <c r="D3031">
        <v>2</v>
      </c>
      <c r="E3031" s="3">
        <f>_xlfn.XLOOKUP(tbl_OrderProduct[[#This Row],[ProductID]],tbl_Product[ProductID],tbl_Product[ListPrice])*tbl_OrderProduct[[#This Row],[Quantity]]</f>
        <v>70</v>
      </c>
      <c r="F3031">
        <f>_xlfn.XLOOKUP(tbl_OrderProduct[[#This Row],[OrderID]],tbl_Order[OrderID],tbl_Order[Order Year])</f>
        <v>2023</v>
      </c>
      <c r="G3031" t="str">
        <f>_xlfn.XLOOKUP(tbl_OrderProduct[[#This Row],[OrderID]],tbl_Order[OrderID],tbl_Order[Order Month Name])</f>
        <v>Apr</v>
      </c>
      <c r="H3031" t="str">
        <f>_xlfn.XLOOKUP(tbl_OrderProduct[[#This Row],[ProductID]],tbl_Product[ProductID],tbl_Product[ProductName])</f>
        <v>Data: The Resistance</v>
      </c>
      <c r="I3031" t="str">
        <f>_xlfn.XLOOKUP(tbl_OrderProduct[[#This Row],[OrderID]],tbl_Order[OrderID],tbl_Order[CustomerID])</f>
        <v>CUST0653</v>
      </c>
    </row>
    <row r="3032" spans="1:9" x14ac:dyDescent="0.4">
      <c r="A3032" t="s">
        <v>1414</v>
      </c>
      <c r="B3032" t="s">
        <v>138</v>
      </c>
      <c r="C3032" t="str">
        <f>_xlfn.XLOOKUP(tbl_OrderProduct[[#This Row],[ProductID]],tbl_Product[ProductID],tbl_Product[Category])</f>
        <v>Classic</v>
      </c>
      <c r="D3032">
        <v>2</v>
      </c>
      <c r="E3032" s="3">
        <f>_xlfn.XLOOKUP(tbl_OrderProduct[[#This Row],[ProductID]],tbl_Product[ProductID],tbl_Product[ListPrice])*tbl_OrderProduct[[#This Row],[Quantity]]</f>
        <v>124</v>
      </c>
      <c r="F3032">
        <f>_xlfn.XLOOKUP(tbl_OrderProduct[[#This Row],[OrderID]],tbl_Order[OrderID],tbl_Order[Order Year])</f>
        <v>2023</v>
      </c>
      <c r="G3032" t="str">
        <f>_xlfn.XLOOKUP(tbl_OrderProduct[[#This Row],[OrderID]],tbl_Order[OrderID],tbl_Order[Order Month Name])</f>
        <v>Apr</v>
      </c>
      <c r="H3032" t="str">
        <f>_xlfn.XLOOKUP(tbl_OrderProduct[[#This Row],[ProductID]],tbl_Product[ProductID],tbl_Product[ProductName])</f>
        <v>YahtSheets</v>
      </c>
      <c r="I3032" t="str">
        <f>_xlfn.XLOOKUP(tbl_OrderProduct[[#This Row],[OrderID]],tbl_Order[OrderID],tbl_Order[CustomerID])</f>
        <v>CUST0981</v>
      </c>
    </row>
    <row r="3033" spans="1:9" x14ac:dyDescent="0.4">
      <c r="A3033" t="s">
        <v>1414</v>
      </c>
      <c r="B3033" t="s">
        <v>11</v>
      </c>
      <c r="C3033" t="str">
        <f>_xlfn.XLOOKUP(tbl_OrderProduct[[#This Row],[ProductID]],tbl_Product[ProductID],tbl_Product[Category])</f>
        <v>Adventure</v>
      </c>
      <c r="D3033">
        <v>2</v>
      </c>
      <c r="E3033" s="3">
        <f>_xlfn.XLOOKUP(tbl_OrderProduct[[#This Row],[ProductID]],tbl_Product[ProductID],tbl_Product[ListPrice])*tbl_OrderProduct[[#This Row],[Quantity]]</f>
        <v>39.9</v>
      </c>
      <c r="F3033">
        <f>_xlfn.XLOOKUP(tbl_OrderProduct[[#This Row],[OrderID]],tbl_Order[OrderID],tbl_Order[Order Year])</f>
        <v>2023</v>
      </c>
      <c r="G3033" t="str">
        <f>_xlfn.XLOOKUP(tbl_OrderProduct[[#This Row],[OrderID]],tbl_Order[OrderID],tbl_Order[Order Month Name])</f>
        <v>Apr</v>
      </c>
      <c r="H3033" t="str">
        <f>_xlfn.XLOOKUP(tbl_OrderProduct[[#This Row],[ProductID]],tbl_Product[ProductID],tbl_Product[ProductName])</f>
        <v>Dungeons &amp; Datasets</v>
      </c>
      <c r="I3033" t="str">
        <f>_xlfn.XLOOKUP(tbl_OrderProduct[[#This Row],[OrderID]],tbl_Order[OrderID],tbl_Order[CustomerID])</f>
        <v>CUST0981</v>
      </c>
    </row>
    <row r="3034" spans="1:9" x14ac:dyDescent="0.4">
      <c r="A3034" t="s">
        <v>1415</v>
      </c>
      <c r="B3034" t="s">
        <v>138</v>
      </c>
      <c r="C3034" t="str">
        <f>_xlfn.XLOOKUP(tbl_OrderProduct[[#This Row],[ProductID]],tbl_Product[ProductID],tbl_Product[Category])</f>
        <v>Classic</v>
      </c>
      <c r="D3034">
        <v>2</v>
      </c>
      <c r="E3034" s="3">
        <f>_xlfn.XLOOKUP(tbl_OrderProduct[[#This Row],[ProductID]],tbl_Product[ProductID],tbl_Product[ListPrice])*tbl_OrderProduct[[#This Row],[Quantity]]</f>
        <v>124</v>
      </c>
      <c r="F3034">
        <f>_xlfn.XLOOKUP(tbl_OrderProduct[[#This Row],[OrderID]],tbl_Order[OrderID],tbl_Order[Order Year])</f>
        <v>2023</v>
      </c>
      <c r="G3034" t="str">
        <f>_xlfn.XLOOKUP(tbl_OrderProduct[[#This Row],[OrderID]],tbl_Order[OrderID],tbl_Order[Order Month Name])</f>
        <v>Apr</v>
      </c>
      <c r="H3034" t="str">
        <f>_xlfn.XLOOKUP(tbl_OrderProduct[[#This Row],[ProductID]],tbl_Product[ProductID],tbl_Product[ProductName])</f>
        <v>YahtSheets</v>
      </c>
      <c r="I3034" t="str">
        <f>_xlfn.XLOOKUP(tbl_OrderProduct[[#This Row],[OrderID]],tbl_Order[OrderID],tbl_Order[CustomerID])</f>
        <v>CUST1103</v>
      </c>
    </row>
    <row r="3035" spans="1:9" x14ac:dyDescent="0.4">
      <c r="A3035" t="s">
        <v>1415</v>
      </c>
      <c r="B3035" t="s">
        <v>2</v>
      </c>
      <c r="C3035" t="str">
        <f>_xlfn.XLOOKUP(tbl_OrderProduct[[#This Row],[ProductID]],tbl_Product[ProductID],tbl_Product[Category])</f>
        <v>Strategy</v>
      </c>
      <c r="D3035">
        <v>1</v>
      </c>
      <c r="E3035" s="3">
        <f>_xlfn.XLOOKUP(tbl_OrderProduct[[#This Row],[ProductID]],tbl_Product[ProductID],tbl_Product[ListPrice])*tbl_OrderProduct[[#This Row],[Quantity]]</f>
        <v>12.95</v>
      </c>
      <c r="F3035">
        <f>_xlfn.XLOOKUP(tbl_OrderProduct[[#This Row],[OrderID]],tbl_Order[OrderID],tbl_Order[Order Year])</f>
        <v>2023</v>
      </c>
      <c r="G3035" t="str">
        <f>_xlfn.XLOOKUP(tbl_OrderProduct[[#This Row],[OrderID]],tbl_Order[OrderID],tbl_Order[Order Month Name])</f>
        <v>Apr</v>
      </c>
      <c r="H3035" t="str">
        <f>_xlfn.XLOOKUP(tbl_OrderProduct[[#This Row],[ProductID]],tbl_Product[ProductID],tbl_Product[ProductName])</f>
        <v>DAX Machina</v>
      </c>
      <c r="I3035" t="str">
        <f>_xlfn.XLOOKUP(tbl_OrderProduct[[#This Row],[OrderID]],tbl_Order[OrderID],tbl_Order[CustomerID])</f>
        <v>CUST1103</v>
      </c>
    </row>
    <row r="3036" spans="1:9" x14ac:dyDescent="0.4">
      <c r="A3036" t="s">
        <v>1415</v>
      </c>
      <c r="B3036" t="s">
        <v>151</v>
      </c>
      <c r="C3036" t="str">
        <f>_xlfn.XLOOKUP(tbl_OrderProduct[[#This Row],[ProductID]],tbl_Product[ProductID],tbl_Product[Category])</f>
        <v>Adventure</v>
      </c>
      <c r="D3036">
        <v>1</v>
      </c>
      <c r="E3036" s="3">
        <f>_xlfn.XLOOKUP(tbl_OrderProduct[[#This Row],[ProductID]],tbl_Product[ProductID],tbl_Product[ListPrice])*tbl_OrderProduct[[#This Row],[Quantity]]</f>
        <v>60.95</v>
      </c>
      <c r="F3036">
        <f>_xlfn.XLOOKUP(tbl_OrderProduct[[#This Row],[OrderID]],tbl_Order[OrderID],tbl_Order[Order Year])</f>
        <v>2023</v>
      </c>
      <c r="G3036" t="str">
        <f>_xlfn.XLOOKUP(tbl_OrderProduct[[#This Row],[OrderID]],tbl_Order[OrderID],tbl_Order[Order Month Name])</f>
        <v>Apr</v>
      </c>
      <c r="H3036" t="str">
        <f>_xlfn.XLOOKUP(tbl_OrderProduct[[#This Row],[ProductID]],tbl_Product[ProductID],tbl_Product[ProductName])</f>
        <v>Unmatched: Analyst's Edition</v>
      </c>
      <c r="I3036" t="str">
        <f>_xlfn.XLOOKUP(tbl_OrderProduct[[#This Row],[OrderID]],tbl_Order[OrderID],tbl_Order[CustomerID])</f>
        <v>CUST1103</v>
      </c>
    </row>
    <row r="3037" spans="1:9" x14ac:dyDescent="0.4">
      <c r="A3037" t="s">
        <v>1415</v>
      </c>
      <c r="B3037" t="s">
        <v>10</v>
      </c>
      <c r="C3037" t="str">
        <f>_xlfn.XLOOKUP(tbl_OrderProduct[[#This Row],[ProductID]],tbl_Product[ProductID],tbl_Product[Category])</f>
        <v>Party</v>
      </c>
      <c r="D3037">
        <v>1</v>
      </c>
      <c r="E3037" s="3">
        <f>_xlfn.XLOOKUP(tbl_OrderProduct[[#This Row],[ProductID]],tbl_Product[ProductID],tbl_Product[ListPrice])*tbl_OrderProduct[[#This Row],[Quantity]]</f>
        <v>49</v>
      </c>
      <c r="F3037">
        <f>_xlfn.XLOOKUP(tbl_OrderProduct[[#This Row],[OrderID]],tbl_Order[OrderID],tbl_Order[Order Year])</f>
        <v>2023</v>
      </c>
      <c r="G3037" t="str">
        <f>_xlfn.XLOOKUP(tbl_OrderProduct[[#This Row],[OrderID]],tbl_Order[OrderID],tbl_Order[Order Month Name])</f>
        <v>Apr</v>
      </c>
      <c r="H3037" t="str">
        <f>_xlfn.XLOOKUP(tbl_OrderProduct[[#This Row],[ProductID]],tbl_Product[ProductID],tbl_Product[ProductName])</f>
        <v>Pivot or Perish</v>
      </c>
      <c r="I3037" t="str">
        <f>_xlfn.XLOOKUP(tbl_OrderProduct[[#This Row],[OrderID]],tbl_Order[OrderID],tbl_Order[CustomerID])</f>
        <v>CUST1103</v>
      </c>
    </row>
    <row r="3038" spans="1:9" x14ac:dyDescent="0.4">
      <c r="A3038" t="s">
        <v>1415</v>
      </c>
      <c r="B3038" t="s">
        <v>141</v>
      </c>
      <c r="C3038" t="str">
        <f>_xlfn.XLOOKUP(tbl_OrderProduct[[#This Row],[ProductID]],tbl_Product[ProductID],tbl_Product[Category])</f>
        <v>Strategy</v>
      </c>
      <c r="D3038">
        <v>1</v>
      </c>
      <c r="E3038" s="3">
        <f>_xlfn.XLOOKUP(tbl_OrderProduct[[#This Row],[ProductID]],tbl_Product[ProductID],tbl_Product[ListPrice])*tbl_OrderProduct[[#This Row],[Quantity]]</f>
        <v>24</v>
      </c>
      <c r="F3038">
        <f>_xlfn.XLOOKUP(tbl_OrderProduct[[#This Row],[OrderID]],tbl_Order[OrderID],tbl_Order[Order Year])</f>
        <v>2023</v>
      </c>
      <c r="G3038" t="str">
        <f>_xlfn.XLOOKUP(tbl_OrderProduct[[#This Row],[OrderID]],tbl_Order[OrderID],tbl_Order[Order Month Name])</f>
        <v>Apr</v>
      </c>
      <c r="H3038" t="str">
        <f>_xlfn.XLOOKUP(tbl_OrderProduct[[#This Row],[ProductID]],tbl_Product[ProductID],tbl_Product[ProductName])</f>
        <v>Wingspanalytics</v>
      </c>
      <c r="I3038" t="str">
        <f>_xlfn.XLOOKUP(tbl_OrderProduct[[#This Row],[OrderID]],tbl_Order[OrderID],tbl_Order[CustomerID])</f>
        <v>CUST1103</v>
      </c>
    </row>
    <row r="3039" spans="1:9" x14ac:dyDescent="0.4">
      <c r="A3039" t="s">
        <v>1416</v>
      </c>
      <c r="B3039" t="s">
        <v>143</v>
      </c>
      <c r="C3039" t="str">
        <f>_xlfn.XLOOKUP(tbl_OrderProduct[[#This Row],[ProductID]],tbl_Product[ProductID],tbl_Product[Category])</f>
        <v>Party</v>
      </c>
      <c r="D3039">
        <v>2</v>
      </c>
      <c r="E3039" s="3">
        <f>_xlfn.XLOOKUP(tbl_OrderProduct[[#This Row],[ProductID]],tbl_Product[ProductID],tbl_Product[ListPrice])*tbl_OrderProduct[[#This Row],[Quantity]]</f>
        <v>43.9</v>
      </c>
      <c r="F3039">
        <f>_xlfn.XLOOKUP(tbl_OrderProduct[[#This Row],[OrderID]],tbl_Order[OrderID],tbl_Order[Order Year])</f>
        <v>2023</v>
      </c>
      <c r="G3039" t="str">
        <f>_xlfn.XLOOKUP(tbl_OrderProduct[[#This Row],[OrderID]],tbl_Order[OrderID],tbl_Order[Order Month Name])</f>
        <v>Apr</v>
      </c>
      <c r="H3039" t="str">
        <f>_xlfn.XLOOKUP(tbl_OrderProduct[[#This Row],[ProductID]],tbl_Product[ProductID],tbl_Product[ProductName])</f>
        <v>Sheets of Nottingham</v>
      </c>
      <c r="I3039" t="str">
        <f>_xlfn.XLOOKUP(tbl_OrderProduct[[#This Row],[OrderID]],tbl_Order[OrderID],tbl_Order[CustomerID])</f>
        <v>CUST0331</v>
      </c>
    </row>
    <row r="3040" spans="1:9" x14ac:dyDescent="0.4">
      <c r="A3040" t="s">
        <v>1416</v>
      </c>
      <c r="B3040" t="s">
        <v>10</v>
      </c>
      <c r="C3040" t="str">
        <f>_xlfn.XLOOKUP(tbl_OrderProduct[[#This Row],[ProductID]],tbl_Product[ProductID],tbl_Product[Category])</f>
        <v>Party</v>
      </c>
      <c r="D3040">
        <v>1</v>
      </c>
      <c r="E3040" s="3">
        <f>_xlfn.XLOOKUP(tbl_OrderProduct[[#This Row],[ProductID]],tbl_Product[ProductID],tbl_Product[ListPrice])*tbl_OrderProduct[[#This Row],[Quantity]]</f>
        <v>49</v>
      </c>
      <c r="F3040">
        <f>_xlfn.XLOOKUP(tbl_OrderProduct[[#This Row],[OrderID]],tbl_Order[OrderID],tbl_Order[Order Year])</f>
        <v>2023</v>
      </c>
      <c r="G3040" t="str">
        <f>_xlfn.XLOOKUP(tbl_OrderProduct[[#This Row],[OrderID]],tbl_Order[OrderID],tbl_Order[Order Month Name])</f>
        <v>Apr</v>
      </c>
      <c r="H3040" t="str">
        <f>_xlfn.XLOOKUP(tbl_OrderProduct[[#This Row],[ProductID]],tbl_Product[ProductID],tbl_Product[ProductName])</f>
        <v>Pivot or Perish</v>
      </c>
      <c r="I3040" t="str">
        <f>_xlfn.XLOOKUP(tbl_OrderProduct[[#This Row],[OrderID]],tbl_Order[OrderID],tbl_Order[CustomerID])</f>
        <v>CUST0331</v>
      </c>
    </row>
    <row r="3041" spans="1:9" x14ac:dyDescent="0.4">
      <c r="A3041" t="s">
        <v>1417</v>
      </c>
      <c r="B3041" t="s">
        <v>2</v>
      </c>
      <c r="C3041" t="str">
        <f>_xlfn.XLOOKUP(tbl_OrderProduct[[#This Row],[ProductID]],tbl_Product[ProductID],tbl_Product[Category])</f>
        <v>Strategy</v>
      </c>
      <c r="D3041">
        <v>1</v>
      </c>
      <c r="E3041" s="3">
        <f>_xlfn.XLOOKUP(tbl_OrderProduct[[#This Row],[ProductID]],tbl_Product[ProductID],tbl_Product[ListPrice])*tbl_OrderProduct[[#This Row],[Quantity]]</f>
        <v>12.95</v>
      </c>
      <c r="F3041">
        <f>_xlfn.XLOOKUP(tbl_OrderProduct[[#This Row],[OrderID]],tbl_Order[OrderID],tbl_Order[Order Year])</f>
        <v>2023</v>
      </c>
      <c r="G3041" t="str">
        <f>_xlfn.XLOOKUP(tbl_OrderProduct[[#This Row],[OrderID]],tbl_Order[OrderID],tbl_Order[Order Month Name])</f>
        <v>Apr</v>
      </c>
      <c r="H3041" t="str">
        <f>_xlfn.XLOOKUP(tbl_OrderProduct[[#This Row],[ProductID]],tbl_Product[ProductID],tbl_Product[ProductName])</f>
        <v>DAX Machina</v>
      </c>
      <c r="I3041" t="str">
        <f>_xlfn.XLOOKUP(tbl_OrderProduct[[#This Row],[OrderID]],tbl_Order[OrderID],tbl_Order[CustomerID])</f>
        <v>CUST1280</v>
      </c>
    </row>
    <row r="3042" spans="1:9" x14ac:dyDescent="0.4">
      <c r="A3042" t="s">
        <v>1418</v>
      </c>
      <c r="B3042" t="s">
        <v>4</v>
      </c>
      <c r="C3042" t="str">
        <f>_xlfn.XLOOKUP(tbl_OrderProduct[[#This Row],[ProductID]],tbl_Product[ProductID],tbl_Product[Category])</f>
        <v>Strategy</v>
      </c>
      <c r="D3042">
        <v>1</v>
      </c>
      <c r="E3042" s="3">
        <f>_xlfn.XLOOKUP(tbl_OrderProduct[[#This Row],[ProductID]],tbl_Product[ProductID],tbl_Product[ListPrice])*tbl_OrderProduct[[#This Row],[Quantity]]</f>
        <v>34.99</v>
      </c>
      <c r="F3042">
        <f>_xlfn.XLOOKUP(tbl_OrderProduct[[#This Row],[OrderID]],tbl_Order[OrderID],tbl_Order[Order Year])</f>
        <v>2023</v>
      </c>
      <c r="G3042" t="str">
        <f>_xlfn.XLOOKUP(tbl_OrderProduct[[#This Row],[OrderID]],tbl_Order[OrderID],tbl_Order[Order Month Name])</f>
        <v>Apr</v>
      </c>
      <c r="H3042" t="str">
        <f>_xlfn.XLOOKUP(tbl_OrderProduct[[#This Row],[ProductID]],tbl_Product[ProductID],tbl_Product[ProductName])</f>
        <v>Root Cause Analysis</v>
      </c>
      <c r="I3042" t="str">
        <f>_xlfn.XLOOKUP(tbl_OrderProduct[[#This Row],[OrderID]],tbl_Order[OrderID],tbl_Order[CustomerID])</f>
        <v>CUST0975</v>
      </c>
    </row>
    <row r="3043" spans="1:9" x14ac:dyDescent="0.4">
      <c r="A3043" t="s">
        <v>1419</v>
      </c>
      <c r="B3043" t="s">
        <v>161</v>
      </c>
      <c r="C3043" t="str">
        <f>_xlfn.XLOOKUP(tbl_OrderProduct[[#This Row],[ProductID]],tbl_Product[ProductID],tbl_Product[Category])</f>
        <v>Strategy</v>
      </c>
      <c r="D3043">
        <v>2</v>
      </c>
      <c r="E3043" s="3">
        <f>_xlfn.XLOOKUP(tbl_OrderProduct[[#This Row],[ProductID]],tbl_Product[ProductID],tbl_Product[ListPrice])*tbl_OrderProduct[[#This Row],[Quantity]]</f>
        <v>111.9</v>
      </c>
      <c r="F3043">
        <f>_xlfn.XLOOKUP(tbl_OrderProduct[[#This Row],[OrderID]],tbl_Order[OrderID],tbl_Order[Order Year])</f>
        <v>2023</v>
      </c>
      <c r="G3043" t="str">
        <f>_xlfn.XLOOKUP(tbl_OrderProduct[[#This Row],[OrderID]],tbl_Order[OrderID],tbl_Order[Order Month Name])</f>
        <v>Apr</v>
      </c>
      <c r="H3043" t="str">
        <f>_xlfn.XLOOKUP(tbl_OrderProduct[[#This Row],[ProductID]],tbl_Product[ProductID],tbl_Product[ProductName])</f>
        <v>The Quacks of Quarterburg</v>
      </c>
      <c r="I3043" t="str">
        <f>_xlfn.XLOOKUP(tbl_OrderProduct[[#This Row],[OrderID]],tbl_Order[OrderID],tbl_Order[CustomerID])</f>
        <v>CUST0819</v>
      </c>
    </row>
    <row r="3044" spans="1:9" x14ac:dyDescent="0.4">
      <c r="A3044" t="s">
        <v>1419</v>
      </c>
      <c r="B3044" t="s">
        <v>130</v>
      </c>
      <c r="C3044" t="str">
        <f>_xlfn.XLOOKUP(tbl_OrderProduct[[#This Row],[ProductID]],tbl_Product[ProductID],tbl_Product[Category])</f>
        <v>Strategy</v>
      </c>
      <c r="D3044">
        <v>2</v>
      </c>
      <c r="E3044" s="3">
        <f>_xlfn.XLOOKUP(tbl_OrderProduct[[#This Row],[ProductID]],tbl_Product[ProductID],tbl_Product[ListPrice])*tbl_OrderProduct[[#This Row],[Quantity]]</f>
        <v>31</v>
      </c>
      <c r="F3044">
        <f>_xlfn.XLOOKUP(tbl_OrderProduct[[#This Row],[OrderID]],tbl_Order[OrderID],tbl_Order[Order Year])</f>
        <v>2023</v>
      </c>
      <c r="G3044" t="str">
        <f>_xlfn.XLOOKUP(tbl_OrderProduct[[#This Row],[OrderID]],tbl_Order[OrderID],tbl_Order[Order Month Name])</f>
        <v>Apr</v>
      </c>
      <c r="H3044" t="str">
        <f>_xlfn.XLOOKUP(tbl_OrderProduct[[#This Row],[ProductID]],tbl_Product[ProductID],tbl_Product[ProductName])</f>
        <v>Brass: Budget</v>
      </c>
      <c r="I3044" t="str">
        <f>_xlfn.XLOOKUP(tbl_OrderProduct[[#This Row],[OrderID]],tbl_Order[OrderID],tbl_Order[CustomerID])</f>
        <v>CUST0819</v>
      </c>
    </row>
    <row r="3045" spans="1:9" x14ac:dyDescent="0.4">
      <c r="A3045" t="s">
        <v>1420</v>
      </c>
      <c r="B3045" t="s">
        <v>129</v>
      </c>
      <c r="C3045" t="str">
        <f>_xlfn.XLOOKUP(tbl_OrderProduct[[#This Row],[ProductID]],tbl_Product[ProductID],tbl_Product[Category])</f>
        <v>Party</v>
      </c>
      <c r="D3045">
        <v>1</v>
      </c>
      <c r="E3045" s="3">
        <f>_xlfn.XLOOKUP(tbl_OrderProduct[[#This Row],[ProductID]],tbl_Product[ProductID],tbl_Product[ListPrice])*tbl_OrderProduct[[#This Row],[Quantity]]</f>
        <v>49.49</v>
      </c>
      <c r="F3045">
        <f>_xlfn.XLOOKUP(tbl_OrderProduct[[#This Row],[OrderID]],tbl_Order[OrderID],tbl_Order[Order Year])</f>
        <v>2023</v>
      </c>
      <c r="G3045" t="str">
        <f>_xlfn.XLOOKUP(tbl_OrderProduct[[#This Row],[OrderID]],tbl_Order[OrderID],tbl_Order[Order Month Name])</f>
        <v>Apr</v>
      </c>
      <c r="H3045" t="str">
        <f>_xlfn.XLOOKUP(tbl_OrderProduct[[#This Row],[ProductID]],tbl_Product[ProductID],tbl_Product[ProductName])</f>
        <v>Fieldnames</v>
      </c>
      <c r="I3045" t="str">
        <f>_xlfn.XLOOKUP(tbl_OrderProduct[[#This Row],[OrderID]],tbl_Order[OrderID],tbl_Order[CustomerID])</f>
        <v>CUST1123</v>
      </c>
    </row>
    <row r="3046" spans="1:9" x14ac:dyDescent="0.4">
      <c r="A3046" t="s">
        <v>1420</v>
      </c>
      <c r="B3046" t="s">
        <v>131</v>
      </c>
      <c r="C3046" t="str">
        <f>_xlfn.XLOOKUP(tbl_OrderProduct[[#This Row],[ProductID]],tbl_Product[ProductID],tbl_Product[Category])</f>
        <v>Strategy</v>
      </c>
      <c r="D3046">
        <v>1</v>
      </c>
      <c r="E3046" s="3">
        <f>_xlfn.XLOOKUP(tbl_OrderProduct[[#This Row],[ProductID]],tbl_Product[ProductID],tbl_Product[ListPrice])*tbl_OrderProduct[[#This Row],[Quantity]]</f>
        <v>49</v>
      </c>
      <c r="F3046">
        <f>_xlfn.XLOOKUP(tbl_OrderProduct[[#This Row],[OrderID]],tbl_Order[OrderID],tbl_Order[Order Year])</f>
        <v>2023</v>
      </c>
      <c r="G3046" t="str">
        <f>_xlfn.XLOOKUP(tbl_OrderProduct[[#This Row],[OrderID]],tbl_Order[OrderID],tbl_Order[Order Month Name])</f>
        <v>Apr</v>
      </c>
      <c r="H3046" t="str">
        <f>_xlfn.XLOOKUP(tbl_OrderProduct[[#This Row],[ProductID]],tbl_Product[ProductID],tbl_Product[ProductName])</f>
        <v>7 Chart Wonders</v>
      </c>
      <c r="I3046" t="str">
        <f>_xlfn.XLOOKUP(tbl_OrderProduct[[#This Row],[OrderID]],tbl_Order[OrderID],tbl_Order[CustomerID])</f>
        <v>CUST1123</v>
      </c>
    </row>
    <row r="3047" spans="1:9" x14ac:dyDescent="0.4">
      <c r="A3047" t="s">
        <v>1420</v>
      </c>
      <c r="B3047" t="s">
        <v>139</v>
      </c>
      <c r="C3047" t="str">
        <f>_xlfn.XLOOKUP(tbl_OrderProduct[[#This Row],[ProductID]],tbl_Product[ProductID],tbl_Product[Category])</f>
        <v>Strategy</v>
      </c>
      <c r="D3047">
        <v>2</v>
      </c>
      <c r="E3047" s="3">
        <f>_xlfn.XLOOKUP(tbl_OrderProduct[[#This Row],[ProductID]],tbl_Product[ProductID],tbl_Product[ListPrice])*tbl_OrderProduct[[#This Row],[Quantity]]</f>
        <v>109.98</v>
      </c>
      <c r="F3047">
        <f>_xlfn.XLOOKUP(tbl_OrderProduct[[#This Row],[OrderID]],tbl_Order[OrderID],tbl_Order[Order Year])</f>
        <v>2023</v>
      </c>
      <c r="G3047" t="str">
        <f>_xlfn.XLOOKUP(tbl_OrderProduct[[#This Row],[OrderID]],tbl_Order[OrderID],tbl_Order[Order Month Name])</f>
        <v>Apr</v>
      </c>
      <c r="H3047" t="str">
        <f>_xlfn.XLOOKUP(tbl_OrderProduct[[#This Row],[ProductID]],tbl_Product[ProductID],tbl_Product[ProductName])</f>
        <v>Azul: Pie Chart Edition</v>
      </c>
      <c r="I3047" t="str">
        <f>_xlfn.XLOOKUP(tbl_OrderProduct[[#This Row],[OrderID]],tbl_Order[OrderID],tbl_Order[CustomerID])</f>
        <v>CUST1123</v>
      </c>
    </row>
    <row r="3048" spans="1:9" x14ac:dyDescent="0.4">
      <c r="A3048" t="s">
        <v>1420</v>
      </c>
      <c r="B3048" t="s">
        <v>157</v>
      </c>
      <c r="C3048" t="str">
        <f>_xlfn.XLOOKUP(tbl_OrderProduct[[#This Row],[ProductID]],tbl_Product[ProductID],tbl_Product[Category])</f>
        <v>Strategy</v>
      </c>
      <c r="D3048">
        <v>3</v>
      </c>
      <c r="E3048" s="3">
        <f>_xlfn.XLOOKUP(tbl_OrderProduct[[#This Row],[ProductID]],tbl_Product[ProductID],tbl_Product[ListPrice])*tbl_OrderProduct[[#This Row],[Quantity]]</f>
        <v>141</v>
      </c>
      <c r="F3048">
        <f>_xlfn.XLOOKUP(tbl_OrderProduct[[#This Row],[OrderID]],tbl_Order[OrderID],tbl_Order[Order Year])</f>
        <v>2023</v>
      </c>
      <c r="G3048" t="str">
        <f>_xlfn.XLOOKUP(tbl_OrderProduct[[#This Row],[OrderID]],tbl_Order[OrderID],tbl_Order[Order Month Name])</f>
        <v>Apr</v>
      </c>
      <c r="H3048" t="str">
        <f>_xlfn.XLOOKUP(tbl_OrderProduct[[#This Row],[ProductID]],tbl_Product[ProductID],tbl_Product[ProductName])</f>
        <v>A Dasboard Contrived</v>
      </c>
      <c r="I3048" t="str">
        <f>_xlfn.XLOOKUP(tbl_OrderProduct[[#This Row],[OrderID]],tbl_Order[OrderID],tbl_Order[CustomerID])</f>
        <v>CUST1123</v>
      </c>
    </row>
    <row r="3049" spans="1:9" x14ac:dyDescent="0.4">
      <c r="A3049" t="s">
        <v>1421</v>
      </c>
      <c r="B3049" t="s">
        <v>5</v>
      </c>
      <c r="C3049" t="str">
        <f>_xlfn.XLOOKUP(tbl_OrderProduct[[#This Row],[ProductID]],tbl_Product[ProductID],tbl_Product[Category])</f>
        <v>Strategy</v>
      </c>
      <c r="D3049">
        <v>1</v>
      </c>
      <c r="E3049" s="3">
        <f>_xlfn.XLOOKUP(tbl_OrderProduct[[#This Row],[ProductID]],tbl_Product[ProductID],tbl_Product[ListPrice])*tbl_OrderProduct[[#This Row],[Quantity]]</f>
        <v>49.95</v>
      </c>
      <c r="F3049">
        <f>_xlfn.XLOOKUP(tbl_OrderProduct[[#This Row],[OrderID]],tbl_Order[OrderID],tbl_Order[Order Year])</f>
        <v>2023</v>
      </c>
      <c r="G3049" t="str">
        <f>_xlfn.XLOOKUP(tbl_OrderProduct[[#This Row],[OrderID]],tbl_Order[OrderID],tbl_Order[Order Month Name])</f>
        <v>Apr</v>
      </c>
      <c r="H3049" t="str">
        <f>_xlfn.XLOOKUP(tbl_OrderProduct[[#This Row],[ProductID]],tbl_Product[ProductID],tbl_Product[ProductName])</f>
        <v>Power B.I. the Board Game</v>
      </c>
      <c r="I3049" t="str">
        <f>_xlfn.XLOOKUP(tbl_OrderProduct[[#This Row],[OrderID]],tbl_Order[OrderID],tbl_Order[CustomerID])</f>
        <v>CUST0213</v>
      </c>
    </row>
    <row r="3050" spans="1:9" x14ac:dyDescent="0.4">
      <c r="A3050" t="s">
        <v>1421</v>
      </c>
      <c r="B3050" t="s">
        <v>130</v>
      </c>
      <c r="C3050" t="str">
        <f>_xlfn.XLOOKUP(tbl_OrderProduct[[#This Row],[ProductID]],tbl_Product[ProductID],tbl_Product[Category])</f>
        <v>Strategy</v>
      </c>
      <c r="D3050">
        <v>2</v>
      </c>
      <c r="E3050" s="3">
        <f>_xlfn.XLOOKUP(tbl_OrderProduct[[#This Row],[ProductID]],tbl_Product[ProductID],tbl_Product[ListPrice])*tbl_OrderProduct[[#This Row],[Quantity]]</f>
        <v>31</v>
      </c>
      <c r="F3050">
        <f>_xlfn.XLOOKUP(tbl_OrderProduct[[#This Row],[OrderID]],tbl_Order[OrderID],tbl_Order[Order Year])</f>
        <v>2023</v>
      </c>
      <c r="G3050" t="str">
        <f>_xlfn.XLOOKUP(tbl_OrderProduct[[#This Row],[OrderID]],tbl_Order[OrderID],tbl_Order[Order Month Name])</f>
        <v>Apr</v>
      </c>
      <c r="H3050" t="str">
        <f>_xlfn.XLOOKUP(tbl_OrderProduct[[#This Row],[ProductID]],tbl_Product[ProductID],tbl_Product[ProductName])</f>
        <v>Brass: Budget</v>
      </c>
      <c r="I3050" t="str">
        <f>_xlfn.XLOOKUP(tbl_OrderProduct[[#This Row],[OrderID]],tbl_Order[OrderID],tbl_Order[CustomerID])</f>
        <v>CUST0213</v>
      </c>
    </row>
    <row r="3051" spans="1:9" x14ac:dyDescent="0.4">
      <c r="A3051" t="s">
        <v>1421</v>
      </c>
      <c r="B3051" t="s">
        <v>151</v>
      </c>
      <c r="C3051" t="str">
        <f>_xlfn.XLOOKUP(tbl_OrderProduct[[#This Row],[ProductID]],tbl_Product[ProductID],tbl_Product[Category])</f>
        <v>Adventure</v>
      </c>
      <c r="D3051">
        <v>1</v>
      </c>
      <c r="E3051" s="3">
        <f>_xlfn.XLOOKUP(tbl_OrderProduct[[#This Row],[ProductID]],tbl_Product[ProductID],tbl_Product[ListPrice])*tbl_OrderProduct[[#This Row],[Quantity]]</f>
        <v>60.95</v>
      </c>
      <c r="F3051">
        <f>_xlfn.XLOOKUP(tbl_OrderProduct[[#This Row],[OrderID]],tbl_Order[OrderID],tbl_Order[Order Year])</f>
        <v>2023</v>
      </c>
      <c r="G3051" t="str">
        <f>_xlfn.XLOOKUP(tbl_OrderProduct[[#This Row],[OrderID]],tbl_Order[OrderID],tbl_Order[Order Month Name])</f>
        <v>Apr</v>
      </c>
      <c r="H3051" t="str">
        <f>_xlfn.XLOOKUP(tbl_OrderProduct[[#This Row],[ProductID]],tbl_Product[ProductID],tbl_Product[ProductName])</f>
        <v>Unmatched: Analyst's Edition</v>
      </c>
      <c r="I3051" t="str">
        <f>_xlfn.XLOOKUP(tbl_OrderProduct[[#This Row],[OrderID]],tbl_Order[OrderID],tbl_Order[CustomerID])</f>
        <v>CUST0213</v>
      </c>
    </row>
    <row r="3052" spans="1:9" x14ac:dyDescent="0.4">
      <c r="A3052" t="s">
        <v>1422</v>
      </c>
      <c r="B3052" t="s">
        <v>140</v>
      </c>
      <c r="C3052" t="str">
        <f>_xlfn.XLOOKUP(tbl_OrderProduct[[#This Row],[ProductID]],tbl_Product[ProductID],tbl_Product[Category])</f>
        <v>Strategy</v>
      </c>
      <c r="D3052">
        <v>1</v>
      </c>
      <c r="E3052" s="3">
        <f>_xlfn.XLOOKUP(tbl_OrderProduct[[#This Row],[ProductID]],tbl_Product[ProductID],tbl_Product[ListPrice])*tbl_OrderProduct[[#This Row],[Quantity]]</f>
        <v>63.49</v>
      </c>
      <c r="F3052">
        <f>_xlfn.XLOOKUP(tbl_OrderProduct[[#This Row],[OrderID]],tbl_Order[OrderID],tbl_Order[Order Year])</f>
        <v>2023</v>
      </c>
      <c r="G3052" t="str">
        <f>_xlfn.XLOOKUP(tbl_OrderProduct[[#This Row],[OrderID]],tbl_Order[OrderID],tbl_Order[Order Month Name])</f>
        <v>Apr</v>
      </c>
      <c r="H3052" t="str">
        <f>_xlfn.XLOOKUP(tbl_OrderProduct[[#This Row],[ProductID]],tbl_Product[ProductID],tbl_Product[ProductName])</f>
        <v>The Castles of Mad King Lambda</v>
      </c>
      <c r="I3052" t="str">
        <f>_xlfn.XLOOKUP(tbl_OrderProduct[[#This Row],[OrderID]],tbl_Order[OrderID],tbl_Order[CustomerID])</f>
        <v>CUST0153</v>
      </c>
    </row>
    <row r="3053" spans="1:9" x14ac:dyDescent="0.4">
      <c r="A3053" t="s">
        <v>1423</v>
      </c>
      <c r="B3053" t="s">
        <v>145</v>
      </c>
      <c r="C3053" t="str">
        <f>_xlfn.XLOOKUP(tbl_OrderProduct[[#This Row],[ProductID]],tbl_Product[ProductID],tbl_Product[Category])</f>
        <v>Adventure</v>
      </c>
      <c r="D3053">
        <v>1</v>
      </c>
      <c r="E3053" s="3">
        <f>_xlfn.XLOOKUP(tbl_OrderProduct[[#This Row],[ProductID]],tbl_Product[ProductID],tbl_Product[ListPrice])*tbl_OrderProduct[[#This Row],[Quantity]]</f>
        <v>40.5</v>
      </c>
      <c r="F3053">
        <f>_xlfn.XLOOKUP(tbl_OrderProduct[[#This Row],[OrderID]],tbl_Order[OrderID],tbl_Order[Order Year])</f>
        <v>2023</v>
      </c>
      <c r="G3053" t="str">
        <f>_xlfn.XLOOKUP(tbl_OrderProduct[[#This Row],[OrderID]],tbl_Order[OrderID],tbl_Order[Order Month Name])</f>
        <v>Apr</v>
      </c>
      <c r="H3053" t="str">
        <f>_xlfn.XLOOKUP(tbl_OrderProduct[[#This Row],[ProductID]],tbl_Product[ProductID],tbl_Product[ProductName])</f>
        <v>Audit Call of Cthulhu</v>
      </c>
      <c r="I3053" t="str">
        <f>_xlfn.XLOOKUP(tbl_OrderProduct[[#This Row],[OrderID]],tbl_Order[OrderID],tbl_Order[CustomerID])</f>
        <v>CUST0397</v>
      </c>
    </row>
    <row r="3054" spans="1:9" x14ac:dyDescent="0.4">
      <c r="A3054" t="s">
        <v>1423</v>
      </c>
      <c r="B3054" t="s">
        <v>11</v>
      </c>
      <c r="C3054" t="str">
        <f>_xlfn.XLOOKUP(tbl_OrderProduct[[#This Row],[ProductID]],tbl_Product[ProductID],tbl_Product[Category])</f>
        <v>Adventure</v>
      </c>
      <c r="D3054">
        <v>1</v>
      </c>
      <c r="E3054" s="3">
        <f>_xlfn.XLOOKUP(tbl_OrderProduct[[#This Row],[ProductID]],tbl_Product[ProductID],tbl_Product[ListPrice])*tbl_OrderProduct[[#This Row],[Quantity]]</f>
        <v>19.95</v>
      </c>
      <c r="F3054">
        <f>_xlfn.XLOOKUP(tbl_OrderProduct[[#This Row],[OrderID]],tbl_Order[OrderID],tbl_Order[Order Year])</f>
        <v>2023</v>
      </c>
      <c r="G3054" t="str">
        <f>_xlfn.XLOOKUP(tbl_OrderProduct[[#This Row],[OrderID]],tbl_Order[OrderID],tbl_Order[Order Month Name])</f>
        <v>Apr</v>
      </c>
      <c r="H3054" t="str">
        <f>_xlfn.XLOOKUP(tbl_OrderProduct[[#This Row],[ProductID]],tbl_Product[ProductID],tbl_Product[ProductName])</f>
        <v>Dungeons &amp; Datasets</v>
      </c>
      <c r="I3054" t="str">
        <f>_xlfn.XLOOKUP(tbl_OrderProduct[[#This Row],[OrderID]],tbl_Order[OrderID],tbl_Order[CustomerID])</f>
        <v>CUST0397</v>
      </c>
    </row>
    <row r="3055" spans="1:9" x14ac:dyDescent="0.4">
      <c r="A3055" t="s">
        <v>1424</v>
      </c>
      <c r="B3055" t="s">
        <v>144</v>
      </c>
      <c r="C3055" t="str">
        <f>_xlfn.XLOOKUP(tbl_OrderProduct[[#This Row],[ProductID]],tbl_Product[ProductID],tbl_Product[Category])</f>
        <v>Strategy</v>
      </c>
      <c r="D3055">
        <v>2</v>
      </c>
      <c r="E3055" s="3">
        <f>_xlfn.XLOOKUP(tbl_OrderProduct[[#This Row],[ProductID]],tbl_Product[ProductID],tbl_Product[ListPrice])*tbl_OrderProduct[[#This Row],[Quantity]]</f>
        <v>129.9</v>
      </c>
      <c r="F3055">
        <f>_xlfn.XLOOKUP(tbl_OrderProduct[[#This Row],[OrderID]],tbl_Order[OrderID],tbl_Order[Order Year])</f>
        <v>2023</v>
      </c>
      <c r="G3055" t="str">
        <f>_xlfn.XLOOKUP(tbl_OrderProduct[[#This Row],[OrderID]],tbl_Order[OrderID],tbl_Order[Order Month Name])</f>
        <v>Apr</v>
      </c>
      <c r="H3055" t="str">
        <f>_xlfn.XLOOKUP(tbl_OrderProduct[[#This Row],[ProductID]],tbl_Product[ProductID],tbl_Product[ProductName])</f>
        <v>Between Two Spreadsheets</v>
      </c>
      <c r="I3055" t="str">
        <f>_xlfn.XLOOKUP(tbl_OrderProduct[[#This Row],[OrderID]],tbl_Order[OrderID],tbl_Order[CustomerID])</f>
        <v>CUST1095</v>
      </c>
    </row>
    <row r="3056" spans="1:9" x14ac:dyDescent="0.4">
      <c r="A3056" t="s">
        <v>1424</v>
      </c>
      <c r="B3056" t="s">
        <v>4</v>
      </c>
      <c r="C3056" t="str">
        <f>_xlfn.XLOOKUP(tbl_OrderProduct[[#This Row],[ProductID]],tbl_Product[ProductID],tbl_Product[Category])</f>
        <v>Strategy</v>
      </c>
      <c r="D3056">
        <v>1</v>
      </c>
      <c r="E3056" s="3">
        <f>_xlfn.XLOOKUP(tbl_OrderProduct[[#This Row],[ProductID]],tbl_Product[ProductID],tbl_Product[ListPrice])*tbl_OrderProduct[[#This Row],[Quantity]]</f>
        <v>34.99</v>
      </c>
      <c r="F3056">
        <f>_xlfn.XLOOKUP(tbl_OrderProduct[[#This Row],[OrderID]],tbl_Order[OrderID],tbl_Order[Order Year])</f>
        <v>2023</v>
      </c>
      <c r="G3056" t="str">
        <f>_xlfn.XLOOKUP(tbl_OrderProduct[[#This Row],[OrderID]],tbl_Order[OrderID],tbl_Order[Order Month Name])</f>
        <v>Apr</v>
      </c>
      <c r="H3056" t="str">
        <f>_xlfn.XLOOKUP(tbl_OrderProduct[[#This Row],[ProductID]],tbl_Product[ProductID],tbl_Product[ProductName])</f>
        <v>Root Cause Analysis</v>
      </c>
      <c r="I3056" t="str">
        <f>_xlfn.XLOOKUP(tbl_OrderProduct[[#This Row],[OrderID]],tbl_Order[OrderID],tbl_Order[CustomerID])</f>
        <v>CUST1095</v>
      </c>
    </row>
    <row r="3057" spans="1:9" x14ac:dyDescent="0.4">
      <c r="A3057" t="s">
        <v>1424</v>
      </c>
      <c r="B3057" t="s">
        <v>130</v>
      </c>
      <c r="C3057" t="str">
        <f>_xlfn.XLOOKUP(tbl_OrderProduct[[#This Row],[ProductID]],tbl_Product[ProductID],tbl_Product[Category])</f>
        <v>Strategy</v>
      </c>
      <c r="D3057">
        <v>1</v>
      </c>
      <c r="E3057" s="3">
        <f>_xlfn.XLOOKUP(tbl_OrderProduct[[#This Row],[ProductID]],tbl_Product[ProductID],tbl_Product[ListPrice])*tbl_OrderProduct[[#This Row],[Quantity]]</f>
        <v>15.5</v>
      </c>
      <c r="F3057">
        <f>_xlfn.XLOOKUP(tbl_OrderProduct[[#This Row],[OrderID]],tbl_Order[OrderID],tbl_Order[Order Year])</f>
        <v>2023</v>
      </c>
      <c r="G3057" t="str">
        <f>_xlfn.XLOOKUP(tbl_OrderProduct[[#This Row],[OrderID]],tbl_Order[OrderID],tbl_Order[Order Month Name])</f>
        <v>Apr</v>
      </c>
      <c r="H3057" t="str">
        <f>_xlfn.XLOOKUP(tbl_OrderProduct[[#This Row],[ProductID]],tbl_Product[ProductID],tbl_Product[ProductName])</f>
        <v>Brass: Budget</v>
      </c>
      <c r="I3057" t="str">
        <f>_xlfn.XLOOKUP(tbl_OrderProduct[[#This Row],[OrderID]],tbl_Order[OrderID],tbl_Order[CustomerID])</f>
        <v>CUST1095</v>
      </c>
    </row>
    <row r="3058" spans="1:9" x14ac:dyDescent="0.4">
      <c r="A3058" t="s">
        <v>1424</v>
      </c>
      <c r="B3058" t="s">
        <v>156</v>
      </c>
      <c r="C3058" t="str">
        <f>_xlfn.XLOOKUP(tbl_OrderProduct[[#This Row],[ProductID]],tbl_Product[ProductID],tbl_Product[Category])</f>
        <v>Strategy</v>
      </c>
      <c r="D3058">
        <v>1</v>
      </c>
      <c r="E3058" s="3">
        <f>_xlfn.XLOOKUP(tbl_OrderProduct[[#This Row],[ProductID]],tbl_Product[ProductID],tbl_Product[ListPrice])*tbl_OrderProduct[[#This Row],[Quantity]]</f>
        <v>40.99</v>
      </c>
      <c r="F3058">
        <f>_xlfn.XLOOKUP(tbl_OrderProduct[[#This Row],[OrderID]],tbl_Order[OrderID],tbl_Order[Order Year])</f>
        <v>2023</v>
      </c>
      <c r="G3058" t="str">
        <f>_xlfn.XLOOKUP(tbl_OrderProduct[[#This Row],[OrderID]],tbl_Order[OrderID],tbl_Order[Order Month Name])</f>
        <v>Apr</v>
      </c>
      <c r="H3058" t="str">
        <f>_xlfn.XLOOKUP(tbl_OrderProduct[[#This Row],[ProductID]],tbl_Product[ProductID],tbl_Product[ProductName])</f>
        <v>Cells of Caledonia</v>
      </c>
      <c r="I3058" t="str">
        <f>_xlfn.XLOOKUP(tbl_OrderProduct[[#This Row],[OrderID]],tbl_Order[OrderID],tbl_Order[CustomerID])</f>
        <v>CUST1095</v>
      </c>
    </row>
    <row r="3059" spans="1:9" x14ac:dyDescent="0.4">
      <c r="A3059" t="s">
        <v>1424</v>
      </c>
      <c r="B3059" t="s">
        <v>136</v>
      </c>
      <c r="C3059" t="str">
        <f>_xlfn.XLOOKUP(tbl_OrderProduct[[#This Row],[ProductID]],tbl_Product[ProductID],tbl_Product[Category])</f>
        <v>Party</v>
      </c>
      <c r="D3059">
        <v>2</v>
      </c>
      <c r="E3059" s="3">
        <f>_xlfn.XLOOKUP(tbl_OrderProduct[[#This Row],[ProductID]],tbl_Product[ProductID],tbl_Product[ListPrice])*tbl_OrderProduct[[#This Row],[Quantity]]</f>
        <v>66</v>
      </c>
      <c r="F3059">
        <f>_xlfn.XLOOKUP(tbl_OrderProduct[[#This Row],[OrderID]],tbl_Order[OrderID],tbl_Order[Order Year])</f>
        <v>2023</v>
      </c>
      <c r="G3059" t="str">
        <f>_xlfn.XLOOKUP(tbl_OrderProduct[[#This Row],[OrderID]],tbl_Order[OrderID],tbl_Order[Order Month Name])</f>
        <v>Apr</v>
      </c>
      <c r="H3059" t="str">
        <f>_xlfn.XLOOKUP(tbl_OrderProduct[[#This Row],[ProductID]],tbl_Product[ProductID],tbl_Product[ProductName])</f>
        <v>Don't Split the Data</v>
      </c>
      <c r="I3059" t="str">
        <f>_xlfn.XLOOKUP(tbl_OrderProduct[[#This Row],[OrderID]],tbl_Order[OrderID],tbl_Order[CustomerID])</f>
        <v>CUST1095</v>
      </c>
    </row>
    <row r="3060" spans="1:9" x14ac:dyDescent="0.4">
      <c r="A3060" t="s">
        <v>1424</v>
      </c>
      <c r="B3060" t="s">
        <v>153</v>
      </c>
      <c r="C3060" t="str">
        <f>_xlfn.XLOOKUP(tbl_OrderProduct[[#This Row],[ProductID]],tbl_Product[ProductID],tbl_Product[Category])</f>
        <v>Strategy</v>
      </c>
      <c r="D3060">
        <v>1</v>
      </c>
      <c r="E3060" s="3">
        <f>_xlfn.XLOOKUP(tbl_OrderProduct[[#This Row],[ProductID]],tbl_Product[ProductID],tbl_Product[ListPrice])*tbl_OrderProduct[[#This Row],[Quantity]]</f>
        <v>37.950000000000003</v>
      </c>
      <c r="F3060">
        <f>_xlfn.XLOOKUP(tbl_OrderProduct[[#This Row],[OrderID]],tbl_Order[OrderID],tbl_Order[Order Year])</f>
        <v>2023</v>
      </c>
      <c r="G3060" t="str">
        <f>_xlfn.XLOOKUP(tbl_OrderProduct[[#This Row],[OrderID]],tbl_Order[OrderID],tbl_Order[Order Month Name])</f>
        <v>Apr</v>
      </c>
      <c r="H3060" t="str">
        <f>_xlfn.XLOOKUP(tbl_OrderProduct[[#This Row],[ProductID]],tbl_Product[ProductID],tbl_Product[ProductName])</f>
        <v>Sheetstorm</v>
      </c>
      <c r="I3060" t="str">
        <f>_xlfn.XLOOKUP(tbl_OrderProduct[[#This Row],[OrderID]],tbl_Order[OrderID],tbl_Order[CustomerID])</f>
        <v>CUST1095</v>
      </c>
    </row>
    <row r="3061" spans="1:9" x14ac:dyDescent="0.4">
      <c r="A3061" t="s">
        <v>1425</v>
      </c>
      <c r="B3061" t="s">
        <v>159</v>
      </c>
      <c r="C3061" t="str">
        <f>_xlfn.XLOOKUP(tbl_OrderProduct[[#This Row],[ProductID]],tbl_Product[ProductID],tbl_Product[Category])</f>
        <v>Strategy</v>
      </c>
      <c r="D3061">
        <v>1</v>
      </c>
      <c r="E3061" s="3">
        <f>_xlfn.XLOOKUP(tbl_OrderProduct[[#This Row],[ProductID]],tbl_Product[ProductID],tbl_Product[ListPrice])*tbl_OrderProduct[[#This Row],[Quantity]]</f>
        <v>58</v>
      </c>
      <c r="F3061">
        <f>_xlfn.XLOOKUP(tbl_OrderProduct[[#This Row],[OrderID]],tbl_Order[OrderID],tbl_Order[Order Year])</f>
        <v>2023</v>
      </c>
      <c r="G3061" t="str">
        <f>_xlfn.XLOOKUP(tbl_OrderProduct[[#This Row],[OrderID]],tbl_Order[OrderID],tbl_Order[Order Month Name])</f>
        <v>May</v>
      </c>
      <c r="H3061" t="str">
        <f>_xlfn.XLOOKUP(tbl_OrderProduct[[#This Row],[ProductID]],tbl_Product[ProductID],tbl_Product[ProductName])</f>
        <v>Welcome To … The Dashboard</v>
      </c>
      <c r="I3061" t="str">
        <f>_xlfn.XLOOKUP(tbl_OrderProduct[[#This Row],[OrderID]],tbl_Order[OrderID],tbl_Order[CustomerID])</f>
        <v>CUST0958</v>
      </c>
    </row>
    <row r="3062" spans="1:9" x14ac:dyDescent="0.4">
      <c r="A3062" t="s">
        <v>1426</v>
      </c>
      <c r="B3062" t="s">
        <v>148</v>
      </c>
      <c r="C3062" t="str">
        <f>_xlfn.XLOOKUP(tbl_OrderProduct[[#This Row],[ProductID]],tbl_Product[ProductID],tbl_Product[Category])</f>
        <v>Strategy</v>
      </c>
      <c r="D3062">
        <v>1</v>
      </c>
      <c r="E3062" s="3">
        <f>_xlfn.XLOOKUP(tbl_OrderProduct[[#This Row],[ProductID]],tbl_Product[ProductID],tbl_Product[ListPrice])*tbl_OrderProduct[[#This Row],[Quantity]]</f>
        <v>20.49</v>
      </c>
      <c r="F3062">
        <f>_xlfn.XLOOKUP(tbl_OrderProduct[[#This Row],[OrderID]],tbl_Order[OrderID],tbl_Order[Order Year])</f>
        <v>2023</v>
      </c>
      <c r="G3062" t="str">
        <f>_xlfn.XLOOKUP(tbl_OrderProduct[[#This Row],[OrderID]],tbl_Order[OrderID],tbl_Order[Order Month Name])</f>
        <v>May</v>
      </c>
      <c r="H3062" t="str">
        <f>_xlfn.XLOOKUP(tbl_OrderProduct[[#This Row],[ProductID]],tbl_Product[ProductID],tbl_Product[ProductName])</f>
        <v>Cashflow Cascadia</v>
      </c>
      <c r="I3062" t="str">
        <f>_xlfn.XLOOKUP(tbl_OrderProduct[[#This Row],[OrderID]],tbl_Order[OrderID],tbl_Order[CustomerID])</f>
        <v>CUST0124</v>
      </c>
    </row>
    <row r="3063" spans="1:9" x14ac:dyDescent="0.4">
      <c r="A3063" t="s">
        <v>1427</v>
      </c>
      <c r="B3063" t="s">
        <v>162</v>
      </c>
      <c r="C3063" t="str">
        <f>_xlfn.XLOOKUP(tbl_OrderProduct[[#This Row],[ProductID]],tbl_Product[ProductID],tbl_Product[Category])</f>
        <v>Strategy</v>
      </c>
      <c r="D3063">
        <v>1</v>
      </c>
      <c r="E3063" s="3">
        <f>_xlfn.XLOOKUP(tbl_OrderProduct[[#This Row],[ProductID]],tbl_Product[ProductID],tbl_Product[ListPrice])*tbl_OrderProduct[[#This Row],[Quantity]]</f>
        <v>17.5</v>
      </c>
      <c r="F3063">
        <f>_xlfn.XLOOKUP(tbl_OrderProduct[[#This Row],[OrderID]],tbl_Order[OrderID],tbl_Order[Order Year])</f>
        <v>2023</v>
      </c>
      <c r="G3063" t="str">
        <f>_xlfn.XLOOKUP(tbl_OrderProduct[[#This Row],[OrderID]],tbl_Order[OrderID],tbl_Order[Order Month Name])</f>
        <v>May</v>
      </c>
      <c r="H3063" t="str">
        <f>_xlfn.XLOOKUP(tbl_OrderProduct[[#This Row],[ProductID]],tbl_Product[ProductID],tbl_Product[ProductName])</f>
        <v>Spreadsheet Legacy</v>
      </c>
      <c r="I3063" t="str">
        <f>_xlfn.XLOOKUP(tbl_OrderProduct[[#This Row],[OrderID]],tbl_Order[OrderID],tbl_Order[CustomerID])</f>
        <v>CUST1121</v>
      </c>
    </row>
    <row r="3064" spans="1:9" x14ac:dyDescent="0.4">
      <c r="A3064" t="s">
        <v>1427</v>
      </c>
      <c r="B3064" t="s">
        <v>4</v>
      </c>
      <c r="C3064" t="str">
        <f>_xlfn.XLOOKUP(tbl_OrderProduct[[#This Row],[ProductID]],tbl_Product[ProductID],tbl_Product[Category])</f>
        <v>Strategy</v>
      </c>
      <c r="D3064">
        <v>1</v>
      </c>
      <c r="E3064" s="3">
        <f>_xlfn.XLOOKUP(tbl_OrderProduct[[#This Row],[ProductID]],tbl_Product[ProductID],tbl_Product[ListPrice])*tbl_OrderProduct[[#This Row],[Quantity]]</f>
        <v>34.99</v>
      </c>
      <c r="F3064">
        <f>_xlfn.XLOOKUP(tbl_OrderProduct[[#This Row],[OrderID]],tbl_Order[OrderID],tbl_Order[Order Year])</f>
        <v>2023</v>
      </c>
      <c r="G3064" t="str">
        <f>_xlfn.XLOOKUP(tbl_OrderProduct[[#This Row],[OrderID]],tbl_Order[OrderID],tbl_Order[Order Month Name])</f>
        <v>May</v>
      </c>
      <c r="H3064" t="str">
        <f>_xlfn.XLOOKUP(tbl_OrderProduct[[#This Row],[ProductID]],tbl_Product[ProductID],tbl_Product[ProductName])</f>
        <v>Root Cause Analysis</v>
      </c>
      <c r="I3064" t="str">
        <f>_xlfn.XLOOKUP(tbl_OrderProduct[[#This Row],[OrderID]],tbl_Order[OrderID],tbl_Order[CustomerID])</f>
        <v>CUST1121</v>
      </c>
    </row>
    <row r="3065" spans="1:9" x14ac:dyDescent="0.4">
      <c r="A3065" t="s">
        <v>1428</v>
      </c>
      <c r="B3065" t="s">
        <v>149</v>
      </c>
      <c r="C3065" t="str">
        <f>_xlfn.XLOOKUP(tbl_OrderProduct[[#This Row],[ProductID]],tbl_Product[ProductID],tbl_Product[Category])</f>
        <v>Co-op</v>
      </c>
      <c r="D3065">
        <v>1</v>
      </c>
      <c r="E3065" s="3">
        <f>_xlfn.XLOOKUP(tbl_OrderProduct[[#This Row],[ProductID]],tbl_Product[ProductID],tbl_Product[ListPrice])*tbl_OrderProduct[[#This Row],[Quantity]]</f>
        <v>20.99</v>
      </c>
      <c r="F3065">
        <f>_xlfn.XLOOKUP(tbl_OrderProduct[[#This Row],[OrderID]],tbl_Order[OrderID],tbl_Order[Order Year])</f>
        <v>2023</v>
      </c>
      <c r="G3065" t="str">
        <f>_xlfn.XLOOKUP(tbl_OrderProduct[[#This Row],[OrderID]],tbl_Order[OrderID],tbl_Order[Order Month Name])</f>
        <v>May</v>
      </c>
      <c r="H3065" t="str">
        <f>_xlfn.XLOOKUP(tbl_OrderProduct[[#This Row],[ProductID]],tbl_Product[ProductID],tbl_Product[ProductName])</f>
        <v>Pandemic: #REF! Outbreak</v>
      </c>
      <c r="I3065" t="str">
        <f>_xlfn.XLOOKUP(tbl_OrderProduct[[#This Row],[OrderID]],tbl_Order[OrderID],tbl_Order[CustomerID])</f>
        <v>CUST0147</v>
      </c>
    </row>
    <row r="3066" spans="1:9" x14ac:dyDescent="0.4">
      <c r="A3066" t="s">
        <v>1429</v>
      </c>
      <c r="B3066" t="s">
        <v>159</v>
      </c>
      <c r="C3066" t="str">
        <f>_xlfn.XLOOKUP(tbl_OrderProduct[[#This Row],[ProductID]],tbl_Product[ProductID],tbl_Product[Category])</f>
        <v>Strategy</v>
      </c>
      <c r="D3066">
        <v>1</v>
      </c>
      <c r="E3066" s="3">
        <f>_xlfn.XLOOKUP(tbl_OrderProduct[[#This Row],[ProductID]],tbl_Product[ProductID],tbl_Product[ListPrice])*tbl_OrderProduct[[#This Row],[Quantity]]</f>
        <v>58</v>
      </c>
      <c r="F3066">
        <f>_xlfn.XLOOKUP(tbl_OrderProduct[[#This Row],[OrderID]],tbl_Order[OrderID],tbl_Order[Order Year])</f>
        <v>2023</v>
      </c>
      <c r="G3066" t="str">
        <f>_xlfn.XLOOKUP(tbl_OrderProduct[[#This Row],[OrderID]],tbl_Order[OrderID],tbl_Order[Order Month Name])</f>
        <v>May</v>
      </c>
      <c r="H3066" t="str">
        <f>_xlfn.XLOOKUP(tbl_OrderProduct[[#This Row],[ProductID]],tbl_Product[ProductID],tbl_Product[ProductName])</f>
        <v>Welcome To … The Dashboard</v>
      </c>
      <c r="I3066" t="str">
        <f>_xlfn.XLOOKUP(tbl_OrderProduct[[#This Row],[OrderID]],tbl_Order[OrderID],tbl_Order[CustomerID])</f>
        <v>CUST0571</v>
      </c>
    </row>
    <row r="3067" spans="1:9" x14ac:dyDescent="0.4">
      <c r="A3067" t="s">
        <v>1430</v>
      </c>
      <c r="B3067" t="s">
        <v>153</v>
      </c>
      <c r="C3067" t="str">
        <f>_xlfn.XLOOKUP(tbl_OrderProduct[[#This Row],[ProductID]],tbl_Product[ProductID],tbl_Product[Category])</f>
        <v>Strategy</v>
      </c>
      <c r="D3067">
        <v>2</v>
      </c>
      <c r="E3067" s="3">
        <f>_xlfn.XLOOKUP(tbl_OrderProduct[[#This Row],[ProductID]],tbl_Product[ProductID],tbl_Product[ListPrice])*tbl_OrderProduct[[#This Row],[Quantity]]</f>
        <v>75.900000000000006</v>
      </c>
      <c r="F3067">
        <f>_xlfn.XLOOKUP(tbl_OrderProduct[[#This Row],[OrderID]],tbl_Order[OrderID],tbl_Order[Order Year])</f>
        <v>2023</v>
      </c>
      <c r="G3067" t="str">
        <f>_xlfn.XLOOKUP(tbl_OrderProduct[[#This Row],[OrderID]],tbl_Order[OrderID],tbl_Order[Order Month Name])</f>
        <v>May</v>
      </c>
      <c r="H3067" t="str">
        <f>_xlfn.XLOOKUP(tbl_OrderProduct[[#This Row],[ProductID]],tbl_Product[ProductID],tbl_Product[ProductName])</f>
        <v>Sheetstorm</v>
      </c>
      <c r="I3067" t="str">
        <f>_xlfn.XLOOKUP(tbl_OrderProduct[[#This Row],[OrderID]],tbl_Order[OrderID],tbl_Order[CustomerID])</f>
        <v>CUST1034</v>
      </c>
    </row>
    <row r="3068" spans="1:9" x14ac:dyDescent="0.4">
      <c r="A3068" t="s">
        <v>1430</v>
      </c>
      <c r="B3068" t="s">
        <v>130</v>
      </c>
      <c r="C3068" t="str">
        <f>_xlfn.XLOOKUP(tbl_OrderProduct[[#This Row],[ProductID]],tbl_Product[ProductID],tbl_Product[Category])</f>
        <v>Strategy</v>
      </c>
      <c r="D3068">
        <v>1</v>
      </c>
      <c r="E3068" s="3">
        <f>_xlfn.XLOOKUP(tbl_OrderProduct[[#This Row],[ProductID]],tbl_Product[ProductID],tbl_Product[ListPrice])*tbl_OrderProduct[[#This Row],[Quantity]]</f>
        <v>15.5</v>
      </c>
      <c r="F3068">
        <f>_xlfn.XLOOKUP(tbl_OrderProduct[[#This Row],[OrderID]],tbl_Order[OrderID],tbl_Order[Order Year])</f>
        <v>2023</v>
      </c>
      <c r="G3068" t="str">
        <f>_xlfn.XLOOKUP(tbl_OrderProduct[[#This Row],[OrderID]],tbl_Order[OrderID],tbl_Order[Order Month Name])</f>
        <v>May</v>
      </c>
      <c r="H3068" t="str">
        <f>_xlfn.XLOOKUP(tbl_OrderProduct[[#This Row],[ProductID]],tbl_Product[ProductID],tbl_Product[ProductName])</f>
        <v>Brass: Budget</v>
      </c>
      <c r="I3068" t="str">
        <f>_xlfn.XLOOKUP(tbl_OrderProduct[[#This Row],[OrderID]],tbl_Order[OrderID],tbl_Order[CustomerID])</f>
        <v>CUST1034</v>
      </c>
    </row>
    <row r="3069" spans="1:9" x14ac:dyDescent="0.4">
      <c r="A3069" t="s">
        <v>1431</v>
      </c>
      <c r="B3069" t="s">
        <v>147</v>
      </c>
      <c r="C3069" t="str">
        <f>_xlfn.XLOOKUP(tbl_OrderProduct[[#This Row],[ProductID]],tbl_Product[ProductID],tbl_Product[Category])</f>
        <v>Classic</v>
      </c>
      <c r="D3069">
        <v>2</v>
      </c>
      <c r="E3069" s="3">
        <f>_xlfn.XLOOKUP(tbl_OrderProduct[[#This Row],[ProductID]],tbl_Product[ProductID],tbl_Product[ListPrice])*tbl_OrderProduct[[#This Row],[Quantity]]</f>
        <v>81.900000000000006</v>
      </c>
      <c r="F3069">
        <f>_xlfn.XLOOKUP(tbl_OrderProduct[[#This Row],[OrderID]],tbl_Order[OrderID],tbl_Order[Order Year])</f>
        <v>2023</v>
      </c>
      <c r="G3069" t="str">
        <f>_xlfn.XLOOKUP(tbl_OrderProduct[[#This Row],[OrderID]],tbl_Order[OrderID],tbl_Order[Order Month Name])</f>
        <v>May</v>
      </c>
      <c r="H3069" t="str">
        <f>_xlfn.XLOOKUP(tbl_OrderProduct[[#This Row],[ProductID]],tbl_Product[ProductID],tbl_Product[ProductName])</f>
        <v>Formula Scrabble</v>
      </c>
      <c r="I3069" t="str">
        <f>_xlfn.XLOOKUP(tbl_OrderProduct[[#This Row],[OrderID]],tbl_Order[OrderID],tbl_Order[CustomerID])</f>
        <v>CUST0253</v>
      </c>
    </row>
    <row r="3070" spans="1:9" x14ac:dyDescent="0.4">
      <c r="A3070" t="s">
        <v>1431</v>
      </c>
      <c r="B3070" t="s">
        <v>150</v>
      </c>
      <c r="C3070" t="str">
        <f>_xlfn.XLOOKUP(tbl_OrderProduct[[#This Row],[ProductID]],tbl_Product[ProductID],tbl_Product[Category])</f>
        <v>Party</v>
      </c>
      <c r="D3070">
        <v>1</v>
      </c>
      <c r="E3070" s="3">
        <f>_xlfn.XLOOKUP(tbl_OrderProduct[[#This Row],[ProductID]],tbl_Product[ProductID],tbl_Product[ListPrice])*tbl_OrderProduct[[#This Row],[Quantity]]</f>
        <v>35</v>
      </c>
      <c r="F3070">
        <f>_xlfn.XLOOKUP(tbl_OrderProduct[[#This Row],[OrderID]],tbl_Order[OrderID],tbl_Order[Order Year])</f>
        <v>2023</v>
      </c>
      <c r="G3070" t="str">
        <f>_xlfn.XLOOKUP(tbl_OrderProduct[[#This Row],[OrderID]],tbl_Order[OrderID],tbl_Order[Order Month Name])</f>
        <v>May</v>
      </c>
      <c r="H3070" t="str">
        <f>_xlfn.XLOOKUP(tbl_OrderProduct[[#This Row],[ProductID]],tbl_Product[ProductID],tbl_Product[ProductName])</f>
        <v>Data: The Resistance</v>
      </c>
      <c r="I3070" t="str">
        <f>_xlfn.XLOOKUP(tbl_OrderProduct[[#This Row],[OrderID]],tbl_Order[OrderID],tbl_Order[CustomerID])</f>
        <v>CUST0253</v>
      </c>
    </row>
    <row r="3071" spans="1:9" x14ac:dyDescent="0.4">
      <c r="A3071" t="s">
        <v>1432</v>
      </c>
      <c r="B3071" t="s">
        <v>141</v>
      </c>
      <c r="C3071" t="str">
        <f>_xlfn.XLOOKUP(tbl_OrderProduct[[#This Row],[ProductID]],tbl_Product[ProductID],tbl_Product[Category])</f>
        <v>Strategy</v>
      </c>
      <c r="D3071">
        <v>1</v>
      </c>
      <c r="E3071" s="3">
        <f>_xlfn.XLOOKUP(tbl_OrderProduct[[#This Row],[ProductID]],tbl_Product[ProductID],tbl_Product[ListPrice])*tbl_OrderProduct[[#This Row],[Quantity]]</f>
        <v>24</v>
      </c>
      <c r="F3071">
        <f>_xlfn.XLOOKUP(tbl_OrderProduct[[#This Row],[OrderID]],tbl_Order[OrderID],tbl_Order[Order Year])</f>
        <v>2023</v>
      </c>
      <c r="G3071" t="str">
        <f>_xlfn.XLOOKUP(tbl_OrderProduct[[#This Row],[OrderID]],tbl_Order[OrderID],tbl_Order[Order Month Name])</f>
        <v>May</v>
      </c>
      <c r="H3071" t="str">
        <f>_xlfn.XLOOKUP(tbl_OrderProduct[[#This Row],[ProductID]],tbl_Product[ProductID],tbl_Product[ProductName])</f>
        <v>Wingspanalytics</v>
      </c>
      <c r="I3071" t="str">
        <f>_xlfn.XLOOKUP(tbl_OrderProduct[[#This Row],[OrderID]],tbl_Order[OrderID],tbl_Order[CustomerID])</f>
        <v>CUST1296</v>
      </c>
    </row>
    <row r="3072" spans="1:9" x14ac:dyDescent="0.4">
      <c r="A3072" t="s">
        <v>1433</v>
      </c>
      <c r="B3072" t="s">
        <v>147</v>
      </c>
      <c r="C3072" t="str">
        <f>_xlfn.XLOOKUP(tbl_OrderProduct[[#This Row],[ProductID]],tbl_Product[ProductID],tbl_Product[Category])</f>
        <v>Classic</v>
      </c>
      <c r="D3072">
        <v>2</v>
      </c>
      <c r="E3072" s="3">
        <f>_xlfn.XLOOKUP(tbl_OrderProduct[[#This Row],[ProductID]],tbl_Product[ProductID],tbl_Product[ListPrice])*tbl_OrderProduct[[#This Row],[Quantity]]</f>
        <v>81.900000000000006</v>
      </c>
      <c r="F3072">
        <f>_xlfn.XLOOKUP(tbl_OrderProduct[[#This Row],[OrderID]],tbl_Order[OrderID],tbl_Order[Order Year])</f>
        <v>2023</v>
      </c>
      <c r="G3072" t="str">
        <f>_xlfn.XLOOKUP(tbl_OrderProduct[[#This Row],[OrderID]],tbl_Order[OrderID],tbl_Order[Order Month Name])</f>
        <v>May</v>
      </c>
      <c r="H3072" t="str">
        <f>_xlfn.XLOOKUP(tbl_OrderProduct[[#This Row],[ProductID]],tbl_Product[ProductID],tbl_Product[ProductName])</f>
        <v>Formula Scrabble</v>
      </c>
      <c r="I3072" t="str">
        <f>_xlfn.XLOOKUP(tbl_OrderProduct[[#This Row],[OrderID]],tbl_Order[OrderID],tbl_Order[CustomerID])</f>
        <v>CUST0838</v>
      </c>
    </row>
    <row r="3073" spans="1:9" x14ac:dyDescent="0.4">
      <c r="A3073" t="s">
        <v>1433</v>
      </c>
      <c r="B3073" t="s">
        <v>130</v>
      </c>
      <c r="C3073" t="str">
        <f>_xlfn.XLOOKUP(tbl_OrderProduct[[#This Row],[ProductID]],tbl_Product[ProductID],tbl_Product[Category])</f>
        <v>Strategy</v>
      </c>
      <c r="D3073">
        <v>1</v>
      </c>
      <c r="E3073" s="3">
        <f>_xlfn.XLOOKUP(tbl_OrderProduct[[#This Row],[ProductID]],tbl_Product[ProductID],tbl_Product[ListPrice])*tbl_OrderProduct[[#This Row],[Quantity]]</f>
        <v>15.5</v>
      </c>
      <c r="F3073">
        <f>_xlfn.XLOOKUP(tbl_OrderProduct[[#This Row],[OrderID]],tbl_Order[OrderID],tbl_Order[Order Year])</f>
        <v>2023</v>
      </c>
      <c r="G3073" t="str">
        <f>_xlfn.XLOOKUP(tbl_OrderProduct[[#This Row],[OrderID]],tbl_Order[OrderID],tbl_Order[Order Month Name])</f>
        <v>May</v>
      </c>
      <c r="H3073" t="str">
        <f>_xlfn.XLOOKUP(tbl_OrderProduct[[#This Row],[ProductID]],tbl_Product[ProductID],tbl_Product[ProductName])</f>
        <v>Brass: Budget</v>
      </c>
      <c r="I3073" t="str">
        <f>_xlfn.XLOOKUP(tbl_OrderProduct[[#This Row],[OrderID]],tbl_Order[OrderID],tbl_Order[CustomerID])</f>
        <v>CUST0838</v>
      </c>
    </row>
    <row r="3074" spans="1:9" x14ac:dyDescent="0.4">
      <c r="A3074" t="s">
        <v>1433</v>
      </c>
      <c r="B3074" t="s">
        <v>146</v>
      </c>
      <c r="C3074" t="str">
        <f>_xlfn.XLOOKUP(tbl_OrderProduct[[#This Row],[ProductID]],tbl_Product[ProductID],tbl_Product[Category])</f>
        <v>Strategy</v>
      </c>
      <c r="D3074">
        <v>3</v>
      </c>
      <c r="E3074" s="3">
        <f>_xlfn.XLOOKUP(tbl_OrderProduct[[#This Row],[ProductID]],tbl_Product[ProductID],tbl_Product[ListPrice])*tbl_OrderProduct[[#This Row],[Quantity]]</f>
        <v>148.47</v>
      </c>
      <c r="F3074">
        <f>_xlfn.XLOOKUP(tbl_OrderProduct[[#This Row],[OrderID]],tbl_Order[OrderID],tbl_Order[Order Year])</f>
        <v>2023</v>
      </c>
      <c r="G3074" t="str">
        <f>_xlfn.XLOOKUP(tbl_OrderProduct[[#This Row],[OrderID]],tbl_Order[OrderID],tbl_Order[Order Month Name])</f>
        <v>May</v>
      </c>
      <c r="H3074" t="str">
        <f>_xlfn.XLOOKUP(tbl_OrderProduct[[#This Row],[ProductID]],tbl_Product[ProductID],tbl_Product[ProductName])</f>
        <v>Terraforming Tableau</v>
      </c>
      <c r="I3074" t="str">
        <f>_xlfn.XLOOKUP(tbl_OrderProduct[[#This Row],[OrderID]],tbl_Order[OrderID],tbl_Order[CustomerID])</f>
        <v>CUST0838</v>
      </c>
    </row>
    <row r="3075" spans="1:9" x14ac:dyDescent="0.4">
      <c r="A3075" t="s">
        <v>1434</v>
      </c>
      <c r="B3075" t="s">
        <v>163</v>
      </c>
      <c r="C3075" t="str">
        <f>_xlfn.XLOOKUP(tbl_OrderProduct[[#This Row],[ProductID]],tbl_Product[ProductID],tbl_Product[Category])</f>
        <v>Party</v>
      </c>
      <c r="D3075">
        <v>1</v>
      </c>
      <c r="E3075" s="3">
        <f>_xlfn.XLOOKUP(tbl_OrderProduct[[#This Row],[ProductID]],tbl_Product[ProductID],tbl_Product[ListPrice])*tbl_OrderProduct[[#This Row],[Quantity]]</f>
        <v>38</v>
      </c>
      <c r="F3075">
        <f>_xlfn.XLOOKUP(tbl_OrderProduct[[#This Row],[OrderID]],tbl_Order[OrderID],tbl_Order[Order Year])</f>
        <v>2023</v>
      </c>
      <c r="G3075" t="str">
        <f>_xlfn.XLOOKUP(tbl_OrderProduct[[#This Row],[OrderID]],tbl_Order[OrderID],tbl_Order[Order Month Name])</f>
        <v>May</v>
      </c>
      <c r="H3075" t="str">
        <f>_xlfn.XLOOKUP(tbl_OrderProduct[[#This Row],[ProductID]],tbl_Product[ProductID],tbl_Product[ProductName])</f>
        <v>Charts Against Humanity</v>
      </c>
      <c r="I3075" t="str">
        <f>_xlfn.XLOOKUP(tbl_OrderProduct[[#This Row],[OrderID]],tbl_Order[OrderID],tbl_Order[CustomerID])</f>
        <v>CUST0659</v>
      </c>
    </row>
    <row r="3076" spans="1:9" x14ac:dyDescent="0.4">
      <c r="A3076" t="s">
        <v>1435</v>
      </c>
      <c r="B3076" t="s">
        <v>138</v>
      </c>
      <c r="C3076" t="str">
        <f>_xlfn.XLOOKUP(tbl_OrderProduct[[#This Row],[ProductID]],tbl_Product[ProductID],tbl_Product[Category])</f>
        <v>Classic</v>
      </c>
      <c r="D3076">
        <v>1</v>
      </c>
      <c r="E3076" s="3">
        <f>_xlfn.XLOOKUP(tbl_OrderProduct[[#This Row],[ProductID]],tbl_Product[ProductID],tbl_Product[ListPrice])*tbl_OrderProduct[[#This Row],[Quantity]]</f>
        <v>62</v>
      </c>
      <c r="F3076">
        <f>_xlfn.XLOOKUP(tbl_OrderProduct[[#This Row],[OrderID]],tbl_Order[OrderID],tbl_Order[Order Year])</f>
        <v>2023</v>
      </c>
      <c r="G3076" t="str">
        <f>_xlfn.XLOOKUP(tbl_OrderProduct[[#This Row],[OrderID]],tbl_Order[OrderID],tbl_Order[Order Month Name])</f>
        <v>May</v>
      </c>
      <c r="H3076" t="str">
        <f>_xlfn.XLOOKUP(tbl_OrderProduct[[#This Row],[ProductID]],tbl_Product[ProductID],tbl_Product[ProductName])</f>
        <v>YahtSheets</v>
      </c>
      <c r="I3076" t="str">
        <f>_xlfn.XLOOKUP(tbl_OrderProduct[[#This Row],[OrderID]],tbl_Order[OrderID],tbl_Order[CustomerID])</f>
        <v>CUST0098</v>
      </c>
    </row>
    <row r="3077" spans="1:9" x14ac:dyDescent="0.4">
      <c r="A3077" t="s">
        <v>1435</v>
      </c>
      <c r="B3077" t="s">
        <v>147</v>
      </c>
      <c r="C3077" t="str">
        <f>_xlfn.XLOOKUP(tbl_OrderProduct[[#This Row],[ProductID]],tbl_Product[ProductID],tbl_Product[Category])</f>
        <v>Classic</v>
      </c>
      <c r="D3077">
        <v>1</v>
      </c>
      <c r="E3077" s="3">
        <f>_xlfn.XLOOKUP(tbl_OrderProduct[[#This Row],[ProductID]],tbl_Product[ProductID],tbl_Product[ListPrice])*tbl_OrderProduct[[#This Row],[Quantity]]</f>
        <v>40.950000000000003</v>
      </c>
      <c r="F3077">
        <f>_xlfn.XLOOKUP(tbl_OrderProduct[[#This Row],[OrderID]],tbl_Order[OrderID],tbl_Order[Order Year])</f>
        <v>2023</v>
      </c>
      <c r="G3077" t="str">
        <f>_xlfn.XLOOKUP(tbl_OrderProduct[[#This Row],[OrderID]],tbl_Order[OrderID],tbl_Order[Order Month Name])</f>
        <v>May</v>
      </c>
      <c r="H3077" t="str">
        <f>_xlfn.XLOOKUP(tbl_OrderProduct[[#This Row],[ProductID]],tbl_Product[ProductID],tbl_Product[ProductName])</f>
        <v>Formula Scrabble</v>
      </c>
      <c r="I3077" t="str">
        <f>_xlfn.XLOOKUP(tbl_OrderProduct[[#This Row],[OrderID]],tbl_Order[OrderID],tbl_Order[CustomerID])</f>
        <v>CUST0098</v>
      </c>
    </row>
    <row r="3078" spans="1:9" x14ac:dyDescent="0.4">
      <c r="A3078" t="s">
        <v>1435</v>
      </c>
      <c r="B3078" t="s">
        <v>155</v>
      </c>
      <c r="C3078" t="str">
        <f>_xlfn.XLOOKUP(tbl_OrderProduct[[#This Row],[ProductID]],tbl_Product[ProductID],tbl_Product[Category])</f>
        <v>Strategy</v>
      </c>
      <c r="D3078">
        <v>3</v>
      </c>
      <c r="E3078" s="3">
        <f>_xlfn.XLOOKUP(tbl_OrderProduct[[#This Row],[ProductID]],tbl_Product[ProductID],tbl_Product[ListPrice])*tbl_OrderProduct[[#This Row],[Quantity]]</f>
        <v>81</v>
      </c>
      <c r="F3078">
        <f>_xlfn.XLOOKUP(tbl_OrderProduct[[#This Row],[OrderID]],tbl_Order[OrderID],tbl_Order[Order Year])</f>
        <v>2023</v>
      </c>
      <c r="G3078" t="str">
        <f>_xlfn.XLOOKUP(tbl_OrderProduct[[#This Row],[OrderID]],tbl_Order[OrderID],tbl_Order[Order Month Name])</f>
        <v>May</v>
      </c>
      <c r="H3078" t="str">
        <f>_xlfn.XLOOKUP(tbl_OrderProduct[[#This Row],[ProductID]],tbl_Product[ProductID],tbl_Product[ProductName])</f>
        <v>Depreciation Trail</v>
      </c>
      <c r="I3078" t="str">
        <f>_xlfn.XLOOKUP(tbl_OrderProduct[[#This Row],[OrderID]],tbl_Order[OrderID],tbl_Order[CustomerID])</f>
        <v>CUST0098</v>
      </c>
    </row>
    <row r="3079" spans="1:9" x14ac:dyDescent="0.4">
      <c r="A3079" t="s">
        <v>1436</v>
      </c>
      <c r="B3079" t="s">
        <v>138</v>
      </c>
      <c r="C3079" t="str">
        <f>_xlfn.XLOOKUP(tbl_OrderProduct[[#This Row],[ProductID]],tbl_Product[ProductID],tbl_Product[Category])</f>
        <v>Classic</v>
      </c>
      <c r="D3079">
        <v>1</v>
      </c>
      <c r="E3079" s="3">
        <f>_xlfn.XLOOKUP(tbl_OrderProduct[[#This Row],[ProductID]],tbl_Product[ProductID],tbl_Product[ListPrice])*tbl_OrderProduct[[#This Row],[Quantity]]</f>
        <v>62</v>
      </c>
      <c r="F3079">
        <f>_xlfn.XLOOKUP(tbl_OrderProduct[[#This Row],[OrderID]],tbl_Order[OrderID],tbl_Order[Order Year])</f>
        <v>2023</v>
      </c>
      <c r="G3079" t="str">
        <f>_xlfn.XLOOKUP(tbl_OrderProduct[[#This Row],[OrderID]],tbl_Order[OrderID],tbl_Order[Order Month Name])</f>
        <v>May</v>
      </c>
      <c r="H3079" t="str">
        <f>_xlfn.XLOOKUP(tbl_OrderProduct[[#This Row],[ProductID]],tbl_Product[ProductID],tbl_Product[ProductName])</f>
        <v>YahtSheets</v>
      </c>
      <c r="I3079" t="str">
        <f>_xlfn.XLOOKUP(tbl_OrderProduct[[#This Row],[OrderID]],tbl_Order[OrderID],tbl_Order[CustomerID])</f>
        <v>CUST1051</v>
      </c>
    </row>
    <row r="3080" spans="1:9" x14ac:dyDescent="0.4">
      <c r="A3080" t="s">
        <v>1436</v>
      </c>
      <c r="B3080" t="s">
        <v>140</v>
      </c>
      <c r="C3080" t="str">
        <f>_xlfn.XLOOKUP(tbl_OrderProduct[[#This Row],[ProductID]],tbl_Product[ProductID],tbl_Product[Category])</f>
        <v>Strategy</v>
      </c>
      <c r="D3080">
        <v>2</v>
      </c>
      <c r="E3080" s="3">
        <f>_xlfn.XLOOKUP(tbl_OrderProduct[[#This Row],[ProductID]],tbl_Product[ProductID],tbl_Product[ListPrice])*tbl_OrderProduct[[#This Row],[Quantity]]</f>
        <v>126.98</v>
      </c>
      <c r="F3080">
        <f>_xlfn.XLOOKUP(tbl_OrderProduct[[#This Row],[OrderID]],tbl_Order[OrderID],tbl_Order[Order Year])</f>
        <v>2023</v>
      </c>
      <c r="G3080" t="str">
        <f>_xlfn.XLOOKUP(tbl_OrderProduct[[#This Row],[OrderID]],tbl_Order[OrderID],tbl_Order[Order Month Name])</f>
        <v>May</v>
      </c>
      <c r="H3080" t="str">
        <f>_xlfn.XLOOKUP(tbl_OrderProduct[[#This Row],[ProductID]],tbl_Product[ProductID],tbl_Product[ProductName])</f>
        <v>The Castles of Mad King Lambda</v>
      </c>
      <c r="I3080" t="str">
        <f>_xlfn.XLOOKUP(tbl_OrderProduct[[#This Row],[OrderID]],tbl_Order[OrderID],tbl_Order[CustomerID])</f>
        <v>CUST1051</v>
      </c>
    </row>
    <row r="3081" spans="1:9" x14ac:dyDescent="0.4">
      <c r="A3081" t="s">
        <v>1436</v>
      </c>
      <c r="B3081" t="s">
        <v>11</v>
      </c>
      <c r="C3081" t="str">
        <f>_xlfn.XLOOKUP(tbl_OrderProduct[[#This Row],[ProductID]],tbl_Product[ProductID],tbl_Product[Category])</f>
        <v>Adventure</v>
      </c>
      <c r="D3081">
        <v>1</v>
      </c>
      <c r="E3081" s="3">
        <f>_xlfn.XLOOKUP(tbl_OrderProduct[[#This Row],[ProductID]],tbl_Product[ProductID],tbl_Product[ListPrice])*tbl_OrderProduct[[#This Row],[Quantity]]</f>
        <v>19.95</v>
      </c>
      <c r="F3081">
        <f>_xlfn.XLOOKUP(tbl_OrderProduct[[#This Row],[OrderID]],tbl_Order[OrderID],tbl_Order[Order Year])</f>
        <v>2023</v>
      </c>
      <c r="G3081" t="str">
        <f>_xlfn.XLOOKUP(tbl_OrderProduct[[#This Row],[OrderID]],tbl_Order[OrderID],tbl_Order[Order Month Name])</f>
        <v>May</v>
      </c>
      <c r="H3081" t="str">
        <f>_xlfn.XLOOKUP(tbl_OrderProduct[[#This Row],[ProductID]],tbl_Product[ProductID],tbl_Product[ProductName])</f>
        <v>Dungeons &amp; Datasets</v>
      </c>
      <c r="I3081" t="str">
        <f>_xlfn.XLOOKUP(tbl_OrderProduct[[#This Row],[OrderID]],tbl_Order[OrderID],tbl_Order[CustomerID])</f>
        <v>CUST1051</v>
      </c>
    </row>
    <row r="3082" spans="1:9" x14ac:dyDescent="0.4">
      <c r="A3082" t="s">
        <v>1436</v>
      </c>
      <c r="B3082" t="s">
        <v>6</v>
      </c>
      <c r="C3082" t="str">
        <f>_xlfn.XLOOKUP(tbl_OrderProduct[[#This Row],[ProductID]],tbl_Product[ProductID],tbl_Product[Category])</f>
        <v>Adventure</v>
      </c>
      <c r="D3082">
        <v>2</v>
      </c>
      <c r="E3082" s="3">
        <f>_xlfn.XLOOKUP(tbl_OrderProduct[[#This Row],[ProductID]],tbl_Product[ProductID],tbl_Product[ListPrice])*tbl_OrderProduct[[#This Row],[Quantity]]</f>
        <v>34</v>
      </c>
      <c r="F3082">
        <f>_xlfn.XLOOKUP(tbl_OrderProduct[[#This Row],[OrderID]],tbl_Order[OrderID],tbl_Order[Order Year])</f>
        <v>2023</v>
      </c>
      <c r="G3082" t="str">
        <f>_xlfn.XLOOKUP(tbl_OrderProduct[[#This Row],[OrderID]],tbl_Order[OrderID],tbl_Order[Order Month Name])</f>
        <v>May</v>
      </c>
      <c r="H3082" t="str">
        <f>_xlfn.XLOOKUP(tbl_OrderProduct[[#This Row],[ProductID]],tbl_Product[ProductID],tbl_Product[ProductName])</f>
        <v>Pivot &amp; Paper</v>
      </c>
      <c r="I3082" t="str">
        <f>_xlfn.XLOOKUP(tbl_OrderProduct[[#This Row],[OrderID]],tbl_Order[OrderID],tbl_Order[CustomerID])</f>
        <v>CUST1051</v>
      </c>
    </row>
    <row r="3083" spans="1:9" x14ac:dyDescent="0.4">
      <c r="A3083" t="s">
        <v>1437</v>
      </c>
      <c r="B3083" t="s">
        <v>159</v>
      </c>
      <c r="C3083" t="str">
        <f>_xlfn.XLOOKUP(tbl_OrderProduct[[#This Row],[ProductID]],tbl_Product[ProductID],tbl_Product[Category])</f>
        <v>Strategy</v>
      </c>
      <c r="D3083">
        <v>1</v>
      </c>
      <c r="E3083" s="3">
        <f>_xlfn.XLOOKUP(tbl_OrderProduct[[#This Row],[ProductID]],tbl_Product[ProductID],tbl_Product[ListPrice])*tbl_OrderProduct[[#This Row],[Quantity]]</f>
        <v>58</v>
      </c>
      <c r="F3083">
        <f>_xlfn.XLOOKUP(tbl_OrderProduct[[#This Row],[OrderID]],tbl_Order[OrderID],tbl_Order[Order Year])</f>
        <v>2023</v>
      </c>
      <c r="G3083" t="str">
        <f>_xlfn.XLOOKUP(tbl_OrderProduct[[#This Row],[OrderID]],tbl_Order[OrderID],tbl_Order[Order Month Name])</f>
        <v>May</v>
      </c>
      <c r="H3083" t="str">
        <f>_xlfn.XLOOKUP(tbl_OrderProduct[[#This Row],[ProductID]],tbl_Product[ProductID],tbl_Product[ProductName])</f>
        <v>Welcome To … The Dashboard</v>
      </c>
      <c r="I3083" t="str">
        <f>_xlfn.XLOOKUP(tbl_OrderProduct[[#This Row],[OrderID]],tbl_Order[OrderID],tbl_Order[CustomerID])</f>
        <v>CUST0905</v>
      </c>
    </row>
    <row r="3084" spans="1:9" x14ac:dyDescent="0.4">
      <c r="A3084" t="s">
        <v>1437</v>
      </c>
      <c r="B3084" t="s">
        <v>138</v>
      </c>
      <c r="C3084" t="str">
        <f>_xlfn.XLOOKUP(tbl_OrderProduct[[#This Row],[ProductID]],tbl_Product[ProductID],tbl_Product[Category])</f>
        <v>Classic</v>
      </c>
      <c r="D3084">
        <v>1</v>
      </c>
      <c r="E3084" s="3">
        <f>_xlfn.XLOOKUP(tbl_OrderProduct[[#This Row],[ProductID]],tbl_Product[ProductID],tbl_Product[ListPrice])*tbl_OrderProduct[[#This Row],[Quantity]]</f>
        <v>62</v>
      </c>
      <c r="F3084">
        <f>_xlfn.XLOOKUP(tbl_OrderProduct[[#This Row],[OrderID]],tbl_Order[OrderID],tbl_Order[Order Year])</f>
        <v>2023</v>
      </c>
      <c r="G3084" t="str">
        <f>_xlfn.XLOOKUP(tbl_OrderProduct[[#This Row],[OrderID]],tbl_Order[OrderID],tbl_Order[Order Month Name])</f>
        <v>May</v>
      </c>
      <c r="H3084" t="str">
        <f>_xlfn.XLOOKUP(tbl_OrderProduct[[#This Row],[ProductID]],tbl_Product[ProductID],tbl_Product[ProductName])</f>
        <v>YahtSheets</v>
      </c>
      <c r="I3084" t="str">
        <f>_xlfn.XLOOKUP(tbl_OrderProduct[[#This Row],[OrderID]],tbl_Order[OrderID],tbl_Order[CustomerID])</f>
        <v>CUST0905</v>
      </c>
    </row>
    <row r="3085" spans="1:9" x14ac:dyDescent="0.4">
      <c r="A3085" t="s">
        <v>1437</v>
      </c>
      <c r="B3085" t="s">
        <v>146</v>
      </c>
      <c r="C3085" t="str">
        <f>_xlfn.XLOOKUP(tbl_OrderProduct[[#This Row],[ProductID]],tbl_Product[ProductID],tbl_Product[Category])</f>
        <v>Strategy</v>
      </c>
      <c r="D3085">
        <v>1</v>
      </c>
      <c r="E3085" s="3">
        <f>_xlfn.XLOOKUP(tbl_OrderProduct[[#This Row],[ProductID]],tbl_Product[ProductID],tbl_Product[ListPrice])*tbl_OrderProduct[[#This Row],[Quantity]]</f>
        <v>49.49</v>
      </c>
      <c r="F3085">
        <f>_xlfn.XLOOKUP(tbl_OrderProduct[[#This Row],[OrderID]],tbl_Order[OrderID],tbl_Order[Order Year])</f>
        <v>2023</v>
      </c>
      <c r="G3085" t="str">
        <f>_xlfn.XLOOKUP(tbl_OrderProduct[[#This Row],[OrderID]],tbl_Order[OrderID],tbl_Order[Order Month Name])</f>
        <v>May</v>
      </c>
      <c r="H3085" t="str">
        <f>_xlfn.XLOOKUP(tbl_OrderProduct[[#This Row],[ProductID]],tbl_Product[ProductID],tbl_Product[ProductName])</f>
        <v>Terraforming Tableau</v>
      </c>
      <c r="I3085" t="str">
        <f>_xlfn.XLOOKUP(tbl_OrderProduct[[#This Row],[OrderID]],tbl_Order[OrderID],tbl_Order[CustomerID])</f>
        <v>CUST0905</v>
      </c>
    </row>
    <row r="3086" spans="1:9" x14ac:dyDescent="0.4">
      <c r="A3086" t="s">
        <v>1437</v>
      </c>
      <c r="B3086" t="s">
        <v>3</v>
      </c>
      <c r="C3086" t="str">
        <f>_xlfn.XLOOKUP(tbl_OrderProduct[[#This Row],[ProductID]],tbl_Product[ProductID],tbl_Product[Category])</f>
        <v>Co-op</v>
      </c>
      <c r="D3086">
        <v>3</v>
      </c>
      <c r="E3086" s="3">
        <f>_xlfn.XLOOKUP(tbl_OrderProduct[[#This Row],[ProductID]],tbl_Product[ProductID],tbl_Product[ListPrice])*tbl_OrderProduct[[#This Row],[Quantity]]</f>
        <v>104.85000000000001</v>
      </c>
      <c r="F3086">
        <f>_xlfn.XLOOKUP(tbl_OrderProduct[[#This Row],[OrderID]],tbl_Order[OrderID],tbl_Order[Order Year])</f>
        <v>2023</v>
      </c>
      <c r="G3086" t="str">
        <f>_xlfn.XLOOKUP(tbl_OrderProduct[[#This Row],[OrderID]],tbl_Order[OrderID],tbl_Order[Order Month Name])</f>
        <v>May</v>
      </c>
      <c r="H3086" t="str">
        <f>_xlfn.XLOOKUP(tbl_OrderProduct[[#This Row],[ProductID]],tbl_Product[ProductID],tbl_Product[ProductName])</f>
        <v>Pivot Panic!</v>
      </c>
      <c r="I3086" t="str">
        <f>_xlfn.XLOOKUP(tbl_OrderProduct[[#This Row],[OrderID]],tbl_Order[OrderID],tbl_Order[CustomerID])</f>
        <v>CUST0905</v>
      </c>
    </row>
    <row r="3087" spans="1:9" x14ac:dyDescent="0.4">
      <c r="A3087" t="s">
        <v>1438</v>
      </c>
      <c r="B3087" t="s">
        <v>145</v>
      </c>
      <c r="C3087" t="str">
        <f>_xlfn.XLOOKUP(tbl_OrderProduct[[#This Row],[ProductID]],tbl_Product[ProductID],tbl_Product[Category])</f>
        <v>Adventure</v>
      </c>
      <c r="D3087">
        <v>1</v>
      </c>
      <c r="E3087" s="3">
        <f>_xlfn.XLOOKUP(tbl_OrderProduct[[#This Row],[ProductID]],tbl_Product[ProductID],tbl_Product[ListPrice])*tbl_OrderProduct[[#This Row],[Quantity]]</f>
        <v>40.5</v>
      </c>
      <c r="F3087">
        <f>_xlfn.XLOOKUP(tbl_OrderProduct[[#This Row],[OrderID]],tbl_Order[OrderID],tbl_Order[Order Year])</f>
        <v>2023</v>
      </c>
      <c r="G3087" t="str">
        <f>_xlfn.XLOOKUP(tbl_OrderProduct[[#This Row],[OrderID]],tbl_Order[OrderID],tbl_Order[Order Month Name])</f>
        <v>May</v>
      </c>
      <c r="H3087" t="str">
        <f>_xlfn.XLOOKUP(tbl_OrderProduct[[#This Row],[ProductID]],tbl_Product[ProductID],tbl_Product[ProductName])</f>
        <v>Audit Call of Cthulhu</v>
      </c>
      <c r="I3087" t="str">
        <f>_xlfn.XLOOKUP(tbl_OrderProduct[[#This Row],[OrderID]],tbl_Order[OrderID],tbl_Order[CustomerID])</f>
        <v>CUST0033</v>
      </c>
    </row>
    <row r="3088" spans="1:9" x14ac:dyDescent="0.4">
      <c r="A3088" t="s">
        <v>1438</v>
      </c>
      <c r="B3088" t="s">
        <v>154</v>
      </c>
      <c r="C3088" t="str">
        <f>_xlfn.XLOOKUP(tbl_OrderProduct[[#This Row],[ProductID]],tbl_Product[ProductID],tbl_Product[Category])</f>
        <v>Strategy</v>
      </c>
      <c r="D3088">
        <v>2</v>
      </c>
      <c r="E3088" s="3">
        <f>_xlfn.XLOOKUP(tbl_OrderProduct[[#This Row],[ProductID]],tbl_Product[ProductID],tbl_Product[ListPrice])*tbl_OrderProduct[[#This Row],[Quantity]]</f>
        <v>62</v>
      </c>
      <c r="F3088">
        <f>_xlfn.XLOOKUP(tbl_OrderProduct[[#This Row],[OrderID]],tbl_Order[OrderID],tbl_Order[Order Year])</f>
        <v>2023</v>
      </c>
      <c r="G3088" t="str">
        <f>_xlfn.XLOOKUP(tbl_OrderProduct[[#This Row],[OrderID]],tbl_Order[OrderID],tbl_Order[Order Month Name])</f>
        <v>May</v>
      </c>
      <c r="H3088" t="str">
        <f>_xlfn.XLOOKUP(tbl_OrderProduct[[#This Row],[ProductID]],tbl_Product[ProductID],tbl_Product[ProductName])</f>
        <v>Roll for Regression</v>
      </c>
      <c r="I3088" t="str">
        <f>_xlfn.XLOOKUP(tbl_OrderProduct[[#This Row],[OrderID]],tbl_Order[OrderID],tbl_Order[CustomerID])</f>
        <v>CUST0033</v>
      </c>
    </row>
    <row r="3089" spans="1:9" x14ac:dyDescent="0.4">
      <c r="A3089" t="s">
        <v>1439</v>
      </c>
      <c r="B3089" t="s">
        <v>131</v>
      </c>
      <c r="C3089" t="str">
        <f>_xlfn.XLOOKUP(tbl_OrderProduct[[#This Row],[ProductID]],tbl_Product[ProductID],tbl_Product[Category])</f>
        <v>Strategy</v>
      </c>
      <c r="D3089">
        <v>1</v>
      </c>
      <c r="E3089" s="3">
        <f>_xlfn.XLOOKUP(tbl_OrderProduct[[#This Row],[ProductID]],tbl_Product[ProductID],tbl_Product[ListPrice])*tbl_OrderProduct[[#This Row],[Quantity]]</f>
        <v>49</v>
      </c>
      <c r="F3089">
        <f>_xlfn.XLOOKUP(tbl_OrderProduct[[#This Row],[OrderID]],tbl_Order[OrderID],tbl_Order[Order Year])</f>
        <v>2023</v>
      </c>
      <c r="G3089" t="str">
        <f>_xlfn.XLOOKUP(tbl_OrderProduct[[#This Row],[OrderID]],tbl_Order[OrderID],tbl_Order[Order Month Name])</f>
        <v>Jun</v>
      </c>
      <c r="H3089" t="str">
        <f>_xlfn.XLOOKUP(tbl_OrderProduct[[#This Row],[ProductID]],tbl_Product[ProductID],tbl_Product[ProductName])</f>
        <v>7 Chart Wonders</v>
      </c>
      <c r="I3089" t="str">
        <f>_xlfn.XLOOKUP(tbl_OrderProduct[[#This Row],[OrderID]],tbl_Order[OrderID],tbl_Order[CustomerID])</f>
        <v>CUST0485</v>
      </c>
    </row>
    <row r="3090" spans="1:9" x14ac:dyDescent="0.4">
      <c r="A3090" t="s">
        <v>1439</v>
      </c>
      <c r="B3090" t="s">
        <v>163</v>
      </c>
      <c r="C3090" t="str">
        <f>_xlfn.XLOOKUP(tbl_OrderProduct[[#This Row],[ProductID]],tbl_Product[ProductID],tbl_Product[Category])</f>
        <v>Party</v>
      </c>
      <c r="D3090">
        <v>2</v>
      </c>
      <c r="E3090" s="3">
        <f>_xlfn.XLOOKUP(tbl_OrderProduct[[#This Row],[ProductID]],tbl_Product[ProductID],tbl_Product[ListPrice])*tbl_OrderProduct[[#This Row],[Quantity]]</f>
        <v>76</v>
      </c>
      <c r="F3090">
        <f>_xlfn.XLOOKUP(tbl_OrderProduct[[#This Row],[OrderID]],tbl_Order[OrderID],tbl_Order[Order Year])</f>
        <v>2023</v>
      </c>
      <c r="G3090" t="str">
        <f>_xlfn.XLOOKUP(tbl_OrderProduct[[#This Row],[OrderID]],tbl_Order[OrderID],tbl_Order[Order Month Name])</f>
        <v>Jun</v>
      </c>
      <c r="H3090" t="str">
        <f>_xlfn.XLOOKUP(tbl_OrderProduct[[#This Row],[ProductID]],tbl_Product[ProductID],tbl_Product[ProductName])</f>
        <v>Charts Against Humanity</v>
      </c>
      <c r="I3090" t="str">
        <f>_xlfn.XLOOKUP(tbl_OrderProduct[[#This Row],[OrderID]],tbl_Order[OrderID],tbl_Order[CustomerID])</f>
        <v>CUST0485</v>
      </c>
    </row>
    <row r="3091" spans="1:9" x14ac:dyDescent="0.4">
      <c r="A3091" t="s">
        <v>1440</v>
      </c>
      <c r="B3091" t="s">
        <v>147</v>
      </c>
      <c r="C3091" t="str">
        <f>_xlfn.XLOOKUP(tbl_OrderProduct[[#This Row],[ProductID]],tbl_Product[ProductID],tbl_Product[Category])</f>
        <v>Classic</v>
      </c>
      <c r="D3091">
        <v>1</v>
      </c>
      <c r="E3091" s="3">
        <f>_xlfn.XLOOKUP(tbl_OrderProduct[[#This Row],[ProductID]],tbl_Product[ProductID],tbl_Product[ListPrice])*tbl_OrderProduct[[#This Row],[Quantity]]</f>
        <v>40.950000000000003</v>
      </c>
      <c r="F3091">
        <f>_xlfn.XLOOKUP(tbl_OrderProduct[[#This Row],[OrderID]],tbl_Order[OrderID],tbl_Order[Order Year])</f>
        <v>2023</v>
      </c>
      <c r="G3091" t="str">
        <f>_xlfn.XLOOKUP(tbl_OrderProduct[[#This Row],[OrderID]],tbl_Order[OrderID],tbl_Order[Order Month Name])</f>
        <v>Jun</v>
      </c>
      <c r="H3091" t="str">
        <f>_xlfn.XLOOKUP(tbl_OrderProduct[[#This Row],[ProductID]],tbl_Product[ProductID],tbl_Product[ProductName])</f>
        <v>Formula Scrabble</v>
      </c>
      <c r="I3091" t="str">
        <f>_xlfn.XLOOKUP(tbl_OrderProduct[[#This Row],[OrderID]],tbl_Order[OrderID],tbl_Order[CustomerID])</f>
        <v>CUST0393</v>
      </c>
    </row>
    <row r="3092" spans="1:9" x14ac:dyDescent="0.4">
      <c r="A3092" t="s">
        <v>1441</v>
      </c>
      <c r="B3092" t="s">
        <v>129</v>
      </c>
      <c r="C3092" t="str">
        <f>_xlfn.XLOOKUP(tbl_OrderProduct[[#This Row],[ProductID]],tbl_Product[ProductID],tbl_Product[Category])</f>
        <v>Party</v>
      </c>
      <c r="D3092">
        <v>1</v>
      </c>
      <c r="E3092" s="3">
        <f>_xlfn.XLOOKUP(tbl_OrderProduct[[#This Row],[ProductID]],tbl_Product[ProductID],tbl_Product[ListPrice])*tbl_OrderProduct[[#This Row],[Quantity]]</f>
        <v>49.49</v>
      </c>
      <c r="F3092">
        <f>_xlfn.XLOOKUP(tbl_OrderProduct[[#This Row],[OrderID]],tbl_Order[OrderID],tbl_Order[Order Year])</f>
        <v>2023</v>
      </c>
      <c r="G3092" t="str">
        <f>_xlfn.XLOOKUP(tbl_OrderProduct[[#This Row],[OrderID]],tbl_Order[OrderID],tbl_Order[Order Month Name])</f>
        <v>Jun</v>
      </c>
      <c r="H3092" t="str">
        <f>_xlfn.XLOOKUP(tbl_OrderProduct[[#This Row],[ProductID]],tbl_Product[ProductID],tbl_Product[ProductName])</f>
        <v>Fieldnames</v>
      </c>
      <c r="I3092" t="str">
        <f>_xlfn.XLOOKUP(tbl_OrderProduct[[#This Row],[OrderID]],tbl_Order[OrderID],tbl_Order[CustomerID])</f>
        <v>CUST0192</v>
      </c>
    </row>
    <row r="3093" spans="1:9" x14ac:dyDescent="0.4">
      <c r="A3093" t="s">
        <v>1442</v>
      </c>
      <c r="B3093" t="s">
        <v>7</v>
      </c>
      <c r="C3093" t="str">
        <f>_xlfn.XLOOKUP(tbl_OrderProduct[[#This Row],[ProductID]],tbl_Product[ProductID],tbl_Product[Category])</f>
        <v>Strategy</v>
      </c>
      <c r="D3093">
        <v>1</v>
      </c>
      <c r="E3093" s="3">
        <f>_xlfn.XLOOKUP(tbl_OrderProduct[[#This Row],[ProductID]],tbl_Product[ProductID],tbl_Product[ListPrice])*tbl_OrderProduct[[#This Row],[Quantity]]</f>
        <v>53</v>
      </c>
      <c r="F3093">
        <f>_xlfn.XLOOKUP(tbl_OrderProduct[[#This Row],[OrderID]],tbl_Order[OrderID],tbl_Order[Order Year])</f>
        <v>2023</v>
      </c>
      <c r="G3093" t="str">
        <f>_xlfn.XLOOKUP(tbl_OrderProduct[[#This Row],[OrderID]],tbl_Order[OrderID],tbl_Order[Order Month Name])</f>
        <v>Jun</v>
      </c>
      <c r="H3093" t="str">
        <f>_xlfn.XLOOKUP(tbl_OrderProduct[[#This Row],[ProductID]],tbl_Product[ProductID],tbl_Product[ProductName])</f>
        <v>Evercell</v>
      </c>
      <c r="I3093" t="str">
        <f>_xlfn.XLOOKUP(tbl_OrderProduct[[#This Row],[OrderID]],tbl_Order[OrderID],tbl_Order[CustomerID])</f>
        <v>CUST0471</v>
      </c>
    </row>
    <row r="3094" spans="1:9" x14ac:dyDescent="0.4">
      <c r="A3094" t="s">
        <v>1442</v>
      </c>
      <c r="B3094" t="s">
        <v>129</v>
      </c>
      <c r="C3094" t="str">
        <f>_xlfn.XLOOKUP(tbl_OrderProduct[[#This Row],[ProductID]],tbl_Product[ProductID],tbl_Product[Category])</f>
        <v>Party</v>
      </c>
      <c r="D3094">
        <v>2</v>
      </c>
      <c r="E3094" s="3">
        <f>_xlfn.XLOOKUP(tbl_OrderProduct[[#This Row],[ProductID]],tbl_Product[ProductID],tbl_Product[ListPrice])*tbl_OrderProduct[[#This Row],[Quantity]]</f>
        <v>98.98</v>
      </c>
      <c r="F3094">
        <f>_xlfn.XLOOKUP(tbl_OrderProduct[[#This Row],[OrderID]],tbl_Order[OrderID],tbl_Order[Order Year])</f>
        <v>2023</v>
      </c>
      <c r="G3094" t="str">
        <f>_xlfn.XLOOKUP(tbl_OrderProduct[[#This Row],[OrderID]],tbl_Order[OrderID],tbl_Order[Order Month Name])</f>
        <v>Jun</v>
      </c>
      <c r="H3094" t="str">
        <f>_xlfn.XLOOKUP(tbl_OrderProduct[[#This Row],[ProductID]],tbl_Product[ProductID],tbl_Product[ProductName])</f>
        <v>Fieldnames</v>
      </c>
      <c r="I3094" t="str">
        <f>_xlfn.XLOOKUP(tbl_OrderProduct[[#This Row],[OrderID]],tbl_Order[OrderID],tbl_Order[CustomerID])</f>
        <v>CUST0471</v>
      </c>
    </row>
    <row r="3095" spans="1:9" x14ac:dyDescent="0.4">
      <c r="A3095" t="s">
        <v>1443</v>
      </c>
      <c r="B3095" t="s">
        <v>139</v>
      </c>
      <c r="C3095" t="str">
        <f>_xlfn.XLOOKUP(tbl_OrderProduct[[#This Row],[ProductID]],tbl_Product[ProductID],tbl_Product[Category])</f>
        <v>Strategy</v>
      </c>
      <c r="D3095">
        <v>2</v>
      </c>
      <c r="E3095" s="3">
        <f>_xlfn.XLOOKUP(tbl_OrderProduct[[#This Row],[ProductID]],tbl_Product[ProductID],tbl_Product[ListPrice])*tbl_OrderProduct[[#This Row],[Quantity]]</f>
        <v>109.98</v>
      </c>
      <c r="F3095">
        <f>_xlfn.XLOOKUP(tbl_OrderProduct[[#This Row],[OrderID]],tbl_Order[OrderID],tbl_Order[Order Year])</f>
        <v>2023</v>
      </c>
      <c r="G3095" t="str">
        <f>_xlfn.XLOOKUP(tbl_OrderProduct[[#This Row],[OrderID]],tbl_Order[OrderID],tbl_Order[Order Month Name])</f>
        <v>Jun</v>
      </c>
      <c r="H3095" t="str">
        <f>_xlfn.XLOOKUP(tbl_OrderProduct[[#This Row],[ProductID]],tbl_Product[ProductID],tbl_Product[ProductName])</f>
        <v>Azul: Pie Chart Edition</v>
      </c>
      <c r="I3095" t="str">
        <f>_xlfn.XLOOKUP(tbl_OrderProduct[[#This Row],[OrderID]],tbl_Order[OrderID],tbl_Order[CustomerID])</f>
        <v>CUST1152</v>
      </c>
    </row>
    <row r="3096" spans="1:9" x14ac:dyDescent="0.4">
      <c r="A3096" t="s">
        <v>1444</v>
      </c>
      <c r="B3096" t="s">
        <v>152</v>
      </c>
      <c r="C3096" t="str">
        <f>_xlfn.XLOOKUP(tbl_OrderProduct[[#This Row],[ProductID]],tbl_Product[ProductID],tbl_Product[Category])</f>
        <v>Party</v>
      </c>
      <c r="D3096">
        <v>1</v>
      </c>
      <c r="E3096" s="3">
        <f>_xlfn.XLOOKUP(tbl_OrderProduct[[#This Row],[ProductID]],tbl_Product[ProductID],tbl_Product[ListPrice])*tbl_OrderProduct[[#This Row],[Quantity]]</f>
        <v>59.95</v>
      </c>
      <c r="F3096">
        <f>_xlfn.XLOOKUP(tbl_OrderProduct[[#This Row],[OrderID]],tbl_Order[OrderID],tbl_Order[Order Year])</f>
        <v>2023</v>
      </c>
      <c r="G3096" t="str">
        <f>_xlfn.XLOOKUP(tbl_OrderProduct[[#This Row],[OrderID]],tbl_Order[OrderID],tbl_Order[Order Month Name])</f>
        <v>Jun</v>
      </c>
      <c r="H3096" t="str">
        <f>_xlfn.XLOOKUP(tbl_OrderProduct[[#This Row],[ProductID]],tbl_Product[ProductID],tbl_Product[ProductName])</f>
        <v>Formulate!</v>
      </c>
      <c r="I3096" t="str">
        <f>_xlfn.XLOOKUP(tbl_OrderProduct[[#This Row],[OrderID]],tbl_Order[OrderID],tbl_Order[CustomerID])</f>
        <v>CUST0727</v>
      </c>
    </row>
    <row r="3097" spans="1:9" x14ac:dyDescent="0.4">
      <c r="A3097" t="s">
        <v>1445</v>
      </c>
      <c r="B3097" t="s">
        <v>141</v>
      </c>
      <c r="C3097" t="str">
        <f>_xlfn.XLOOKUP(tbl_OrderProduct[[#This Row],[ProductID]],tbl_Product[ProductID],tbl_Product[Category])</f>
        <v>Strategy</v>
      </c>
      <c r="D3097">
        <v>1</v>
      </c>
      <c r="E3097" s="3">
        <f>_xlfn.XLOOKUP(tbl_OrderProduct[[#This Row],[ProductID]],tbl_Product[ProductID],tbl_Product[ListPrice])*tbl_OrderProduct[[#This Row],[Quantity]]</f>
        <v>24</v>
      </c>
      <c r="F3097">
        <f>_xlfn.XLOOKUP(tbl_OrderProduct[[#This Row],[OrderID]],tbl_Order[OrderID],tbl_Order[Order Year])</f>
        <v>2023</v>
      </c>
      <c r="G3097" t="str">
        <f>_xlfn.XLOOKUP(tbl_OrderProduct[[#This Row],[OrderID]],tbl_Order[OrderID],tbl_Order[Order Month Name])</f>
        <v>Jun</v>
      </c>
      <c r="H3097" t="str">
        <f>_xlfn.XLOOKUP(tbl_OrderProduct[[#This Row],[ProductID]],tbl_Product[ProductID],tbl_Product[ProductName])</f>
        <v>Wingspanalytics</v>
      </c>
      <c r="I3097" t="str">
        <f>_xlfn.XLOOKUP(tbl_OrderProduct[[#This Row],[OrderID]],tbl_Order[OrderID],tbl_Order[CustomerID])</f>
        <v>CUST0165</v>
      </c>
    </row>
    <row r="3098" spans="1:9" x14ac:dyDescent="0.4">
      <c r="A3098" t="s">
        <v>1445</v>
      </c>
      <c r="B3098" t="s">
        <v>163</v>
      </c>
      <c r="C3098" t="str">
        <f>_xlfn.XLOOKUP(tbl_OrderProduct[[#This Row],[ProductID]],tbl_Product[ProductID],tbl_Product[Category])</f>
        <v>Party</v>
      </c>
      <c r="D3098">
        <v>2</v>
      </c>
      <c r="E3098" s="3">
        <f>_xlfn.XLOOKUP(tbl_OrderProduct[[#This Row],[ProductID]],tbl_Product[ProductID],tbl_Product[ListPrice])*tbl_OrderProduct[[#This Row],[Quantity]]</f>
        <v>76</v>
      </c>
      <c r="F3098">
        <f>_xlfn.XLOOKUP(tbl_OrderProduct[[#This Row],[OrderID]],tbl_Order[OrderID],tbl_Order[Order Year])</f>
        <v>2023</v>
      </c>
      <c r="G3098" t="str">
        <f>_xlfn.XLOOKUP(tbl_OrderProduct[[#This Row],[OrderID]],tbl_Order[OrderID],tbl_Order[Order Month Name])</f>
        <v>Jun</v>
      </c>
      <c r="H3098" t="str">
        <f>_xlfn.XLOOKUP(tbl_OrderProduct[[#This Row],[ProductID]],tbl_Product[ProductID],tbl_Product[ProductName])</f>
        <v>Charts Against Humanity</v>
      </c>
      <c r="I3098" t="str">
        <f>_xlfn.XLOOKUP(tbl_OrderProduct[[#This Row],[OrderID]],tbl_Order[OrderID],tbl_Order[CustomerID])</f>
        <v>CUST0165</v>
      </c>
    </row>
    <row r="3099" spans="1:9" x14ac:dyDescent="0.4">
      <c r="A3099" t="s">
        <v>1445</v>
      </c>
      <c r="B3099" t="s">
        <v>139</v>
      </c>
      <c r="C3099" t="str">
        <f>_xlfn.XLOOKUP(tbl_OrderProduct[[#This Row],[ProductID]],tbl_Product[ProductID],tbl_Product[Category])</f>
        <v>Strategy</v>
      </c>
      <c r="D3099">
        <v>1</v>
      </c>
      <c r="E3099" s="3">
        <f>_xlfn.XLOOKUP(tbl_OrderProduct[[#This Row],[ProductID]],tbl_Product[ProductID],tbl_Product[ListPrice])*tbl_OrderProduct[[#This Row],[Quantity]]</f>
        <v>54.99</v>
      </c>
      <c r="F3099">
        <f>_xlfn.XLOOKUP(tbl_OrderProduct[[#This Row],[OrderID]],tbl_Order[OrderID],tbl_Order[Order Year])</f>
        <v>2023</v>
      </c>
      <c r="G3099" t="str">
        <f>_xlfn.XLOOKUP(tbl_OrderProduct[[#This Row],[OrderID]],tbl_Order[OrderID],tbl_Order[Order Month Name])</f>
        <v>Jun</v>
      </c>
      <c r="H3099" t="str">
        <f>_xlfn.XLOOKUP(tbl_OrderProduct[[#This Row],[ProductID]],tbl_Product[ProductID],tbl_Product[ProductName])</f>
        <v>Azul: Pie Chart Edition</v>
      </c>
      <c r="I3099" t="str">
        <f>_xlfn.XLOOKUP(tbl_OrderProduct[[#This Row],[OrderID]],tbl_Order[OrderID],tbl_Order[CustomerID])</f>
        <v>CUST0165</v>
      </c>
    </row>
    <row r="3100" spans="1:9" x14ac:dyDescent="0.4">
      <c r="A3100" t="s">
        <v>1445</v>
      </c>
      <c r="B3100" t="s">
        <v>136</v>
      </c>
      <c r="C3100" t="str">
        <f>_xlfn.XLOOKUP(tbl_OrderProduct[[#This Row],[ProductID]],tbl_Product[ProductID],tbl_Product[Category])</f>
        <v>Party</v>
      </c>
      <c r="D3100">
        <v>1</v>
      </c>
      <c r="E3100" s="3">
        <f>_xlfn.XLOOKUP(tbl_OrderProduct[[#This Row],[ProductID]],tbl_Product[ProductID],tbl_Product[ListPrice])*tbl_OrderProduct[[#This Row],[Quantity]]</f>
        <v>33</v>
      </c>
      <c r="F3100">
        <f>_xlfn.XLOOKUP(tbl_OrderProduct[[#This Row],[OrderID]],tbl_Order[OrderID],tbl_Order[Order Year])</f>
        <v>2023</v>
      </c>
      <c r="G3100" t="str">
        <f>_xlfn.XLOOKUP(tbl_OrderProduct[[#This Row],[OrderID]],tbl_Order[OrderID],tbl_Order[Order Month Name])</f>
        <v>Jun</v>
      </c>
      <c r="H3100" t="str">
        <f>_xlfn.XLOOKUP(tbl_OrderProduct[[#This Row],[ProductID]],tbl_Product[ProductID],tbl_Product[ProductName])</f>
        <v>Don't Split the Data</v>
      </c>
      <c r="I3100" t="str">
        <f>_xlfn.XLOOKUP(tbl_OrderProduct[[#This Row],[OrderID]],tbl_Order[OrderID],tbl_Order[CustomerID])</f>
        <v>CUST0165</v>
      </c>
    </row>
    <row r="3101" spans="1:9" x14ac:dyDescent="0.4">
      <c r="A3101" t="s">
        <v>1446</v>
      </c>
      <c r="B3101" t="s">
        <v>153</v>
      </c>
      <c r="C3101" t="str">
        <f>_xlfn.XLOOKUP(tbl_OrderProduct[[#This Row],[ProductID]],tbl_Product[ProductID],tbl_Product[Category])</f>
        <v>Strategy</v>
      </c>
      <c r="D3101">
        <v>1</v>
      </c>
      <c r="E3101" s="3">
        <f>_xlfn.XLOOKUP(tbl_OrderProduct[[#This Row],[ProductID]],tbl_Product[ProductID],tbl_Product[ListPrice])*tbl_OrderProduct[[#This Row],[Quantity]]</f>
        <v>37.950000000000003</v>
      </c>
      <c r="F3101">
        <f>_xlfn.XLOOKUP(tbl_OrderProduct[[#This Row],[OrderID]],tbl_Order[OrderID],tbl_Order[Order Year])</f>
        <v>2023</v>
      </c>
      <c r="G3101" t="str">
        <f>_xlfn.XLOOKUP(tbl_OrderProduct[[#This Row],[OrderID]],tbl_Order[OrderID],tbl_Order[Order Month Name])</f>
        <v>Jun</v>
      </c>
      <c r="H3101" t="str">
        <f>_xlfn.XLOOKUP(tbl_OrderProduct[[#This Row],[ProductID]],tbl_Product[ProductID],tbl_Product[ProductName])</f>
        <v>Sheetstorm</v>
      </c>
      <c r="I3101" t="str">
        <f>_xlfn.XLOOKUP(tbl_OrderProduct[[#This Row],[OrderID]],tbl_Order[OrderID],tbl_Order[CustomerID])</f>
        <v>CUST0590</v>
      </c>
    </row>
    <row r="3102" spans="1:9" x14ac:dyDescent="0.4">
      <c r="A3102" t="s">
        <v>1447</v>
      </c>
      <c r="B3102" t="s">
        <v>11</v>
      </c>
      <c r="C3102" t="str">
        <f>_xlfn.XLOOKUP(tbl_OrderProduct[[#This Row],[ProductID]],tbl_Product[ProductID],tbl_Product[Category])</f>
        <v>Adventure</v>
      </c>
      <c r="D3102">
        <v>1</v>
      </c>
      <c r="E3102" s="3">
        <f>_xlfn.XLOOKUP(tbl_OrderProduct[[#This Row],[ProductID]],tbl_Product[ProductID],tbl_Product[ListPrice])*tbl_OrderProduct[[#This Row],[Quantity]]</f>
        <v>19.95</v>
      </c>
      <c r="F3102">
        <f>_xlfn.XLOOKUP(tbl_OrderProduct[[#This Row],[OrderID]],tbl_Order[OrderID],tbl_Order[Order Year])</f>
        <v>2023</v>
      </c>
      <c r="G3102" t="str">
        <f>_xlfn.XLOOKUP(tbl_OrderProduct[[#This Row],[OrderID]],tbl_Order[OrderID],tbl_Order[Order Month Name])</f>
        <v>Jun</v>
      </c>
      <c r="H3102" t="str">
        <f>_xlfn.XLOOKUP(tbl_OrderProduct[[#This Row],[ProductID]],tbl_Product[ProductID],tbl_Product[ProductName])</f>
        <v>Dungeons &amp; Datasets</v>
      </c>
      <c r="I3102" t="str">
        <f>_xlfn.XLOOKUP(tbl_OrderProduct[[#This Row],[OrderID]],tbl_Order[OrderID],tbl_Order[CustomerID])</f>
        <v>CUST0249</v>
      </c>
    </row>
    <row r="3103" spans="1:9" x14ac:dyDescent="0.4">
      <c r="A3103" t="s">
        <v>1448</v>
      </c>
      <c r="B3103" t="s">
        <v>7</v>
      </c>
      <c r="C3103" t="str">
        <f>_xlfn.XLOOKUP(tbl_OrderProduct[[#This Row],[ProductID]],tbl_Product[ProductID],tbl_Product[Category])</f>
        <v>Strategy</v>
      </c>
      <c r="D3103">
        <v>2</v>
      </c>
      <c r="E3103" s="3">
        <f>_xlfn.XLOOKUP(tbl_OrderProduct[[#This Row],[ProductID]],tbl_Product[ProductID],tbl_Product[ListPrice])*tbl_OrderProduct[[#This Row],[Quantity]]</f>
        <v>106</v>
      </c>
      <c r="F3103">
        <f>_xlfn.XLOOKUP(tbl_OrderProduct[[#This Row],[OrderID]],tbl_Order[OrderID],tbl_Order[Order Year])</f>
        <v>2023</v>
      </c>
      <c r="G3103" t="str">
        <f>_xlfn.XLOOKUP(tbl_OrderProduct[[#This Row],[OrderID]],tbl_Order[OrderID],tbl_Order[Order Month Name])</f>
        <v>Jun</v>
      </c>
      <c r="H3103" t="str">
        <f>_xlfn.XLOOKUP(tbl_OrderProduct[[#This Row],[ProductID]],tbl_Product[ProductID],tbl_Product[ProductName])</f>
        <v>Evercell</v>
      </c>
      <c r="I3103" t="str">
        <f>_xlfn.XLOOKUP(tbl_OrderProduct[[#This Row],[OrderID]],tbl_Order[OrderID],tbl_Order[CustomerID])</f>
        <v>CUST0778</v>
      </c>
    </row>
    <row r="3104" spans="1:9" x14ac:dyDescent="0.4">
      <c r="A3104" t="s">
        <v>1449</v>
      </c>
      <c r="B3104" t="s">
        <v>156</v>
      </c>
      <c r="C3104" t="str">
        <f>_xlfn.XLOOKUP(tbl_OrderProduct[[#This Row],[ProductID]],tbl_Product[ProductID],tbl_Product[Category])</f>
        <v>Strategy</v>
      </c>
      <c r="D3104">
        <v>1</v>
      </c>
      <c r="E3104" s="3">
        <f>_xlfn.XLOOKUP(tbl_OrderProduct[[#This Row],[ProductID]],tbl_Product[ProductID],tbl_Product[ListPrice])*tbl_OrderProduct[[#This Row],[Quantity]]</f>
        <v>40.99</v>
      </c>
      <c r="F3104">
        <f>_xlfn.XLOOKUP(tbl_OrderProduct[[#This Row],[OrderID]],tbl_Order[OrderID],tbl_Order[Order Year])</f>
        <v>2023</v>
      </c>
      <c r="G3104" t="str">
        <f>_xlfn.XLOOKUP(tbl_OrderProduct[[#This Row],[OrderID]],tbl_Order[OrderID],tbl_Order[Order Month Name])</f>
        <v>Jun</v>
      </c>
      <c r="H3104" t="str">
        <f>_xlfn.XLOOKUP(tbl_OrderProduct[[#This Row],[ProductID]],tbl_Product[ProductID],tbl_Product[ProductName])</f>
        <v>Cells of Caledonia</v>
      </c>
      <c r="I3104" t="str">
        <f>_xlfn.XLOOKUP(tbl_OrderProduct[[#This Row],[OrderID]],tbl_Order[OrderID],tbl_Order[CustomerID])</f>
        <v>CUST0880</v>
      </c>
    </row>
    <row r="3105" spans="1:9" x14ac:dyDescent="0.4">
      <c r="A3105" t="s">
        <v>1450</v>
      </c>
      <c r="B3105" t="s">
        <v>154</v>
      </c>
      <c r="C3105" t="str">
        <f>_xlfn.XLOOKUP(tbl_OrderProduct[[#This Row],[ProductID]],tbl_Product[ProductID],tbl_Product[Category])</f>
        <v>Strategy</v>
      </c>
      <c r="D3105">
        <v>1</v>
      </c>
      <c r="E3105" s="3">
        <f>_xlfn.XLOOKUP(tbl_OrderProduct[[#This Row],[ProductID]],tbl_Product[ProductID],tbl_Product[ListPrice])*tbl_OrderProduct[[#This Row],[Quantity]]</f>
        <v>31</v>
      </c>
      <c r="F3105">
        <f>_xlfn.XLOOKUP(tbl_OrderProduct[[#This Row],[OrderID]],tbl_Order[OrderID],tbl_Order[Order Year])</f>
        <v>2023</v>
      </c>
      <c r="G3105" t="str">
        <f>_xlfn.XLOOKUP(tbl_OrderProduct[[#This Row],[OrderID]],tbl_Order[OrderID],tbl_Order[Order Month Name])</f>
        <v>Jun</v>
      </c>
      <c r="H3105" t="str">
        <f>_xlfn.XLOOKUP(tbl_OrderProduct[[#This Row],[ProductID]],tbl_Product[ProductID],tbl_Product[ProductName])</f>
        <v>Roll for Regression</v>
      </c>
      <c r="I3105" t="str">
        <f>_xlfn.XLOOKUP(tbl_OrderProduct[[#This Row],[OrderID]],tbl_Order[OrderID],tbl_Order[CustomerID])</f>
        <v>CUST0443</v>
      </c>
    </row>
    <row r="3106" spans="1:9" x14ac:dyDescent="0.4">
      <c r="A3106" t="s">
        <v>1450</v>
      </c>
      <c r="B3106" t="s">
        <v>9</v>
      </c>
      <c r="C3106" t="str">
        <f>_xlfn.XLOOKUP(tbl_OrderProduct[[#This Row],[ProductID]],tbl_Product[ProductID],tbl_Product[Category])</f>
        <v>Strategy</v>
      </c>
      <c r="D3106">
        <v>1</v>
      </c>
      <c r="E3106" s="3">
        <f>_xlfn.XLOOKUP(tbl_OrderProduct[[#This Row],[ProductID]],tbl_Product[ProductID],tbl_Product[ListPrice])*tbl_OrderProduct[[#This Row],[Quantity]]</f>
        <v>73.95</v>
      </c>
      <c r="F3106">
        <f>_xlfn.XLOOKUP(tbl_OrderProduct[[#This Row],[OrderID]],tbl_Order[OrderID],tbl_Order[Order Year])</f>
        <v>2023</v>
      </c>
      <c r="G3106" t="str">
        <f>_xlfn.XLOOKUP(tbl_OrderProduct[[#This Row],[OrderID]],tbl_Order[OrderID],tbl_Order[Order Month Name])</f>
        <v>Jun</v>
      </c>
      <c r="H3106" t="str">
        <f>_xlfn.XLOOKUP(tbl_OrderProduct[[#This Row],[ProductID]],tbl_Product[ProductID],tbl_Product[ProductName])</f>
        <v>Tiny Epic Formulas</v>
      </c>
      <c r="I3106" t="str">
        <f>_xlfn.XLOOKUP(tbl_OrderProduct[[#This Row],[OrderID]],tbl_Order[OrderID],tbl_Order[CustomerID])</f>
        <v>CUST0443</v>
      </c>
    </row>
    <row r="3107" spans="1:9" x14ac:dyDescent="0.4">
      <c r="A3107" t="s">
        <v>1451</v>
      </c>
      <c r="B3107" t="s">
        <v>157</v>
      </c>
      <c r="C3107" t="str">
        <f>_xlfn.XLOOKUP(tbl_OrderProduct[[#This Row],[ProductID]],tbl_Product[ProductID],tbl_Product[Category])</f>
        <v>Strategy</v>
      </c>
      <c r="D3107">
        <v>1</v>
      </c>
      <c r="E3107" s="3">
        <f>_xlfn.XLOOKUP(tbl_OrderProduct[[#This Row],[ProductID]],tbl_Product[ProductID],tbl_Product[ListPrice])*tbl_OrderProduct[[#This Row],[Quantity]]</f>
        <v>47</v>
      </c>
      <c r="F3107">
        <f>_xlfn.XLOOKUP(tbl_OrderProduct[[#This Row],[OrderID]],tbl_Order[OrderID],tbl_Order[Order Year])</f>
        <v>2023</v>
      </c>
      <c r="G3107" t="str">
        <f>_xlfn.XLOOKUP(tbl_OrderProduct[[#This Row],[OrderID]],tbl_Order[OrderID],tbl_Order[Order Month Name])</f>
        <v>Jun</v>
      </c>
      <c r="H3107" t="str">
        <f>_xlfn.XLOOKUP(tbl_OrderProduct[[#This Row],[ProductID]],tbl_Product[ProductID],tbl_Product[ProductName])</f>
        <v>A Dasboard Contrived</v>
      </c>
      <c r="I3107" t="str">
        <f>_xlfn.XLOOKUP(tbl_OrderProduct[[#This Row],[OrderID]],tbl_Order[OrderID],tbl_Order[CustomerID])</f>
        <v>CUST1148</v>
      </c>
    </row>
    <row r="3108" spans="1:9" x14ac:dyDescent="0.4">
      <c r="A3108" t="s">
        <v>1452</v>
      </c>
      <c r="B3108" t="s">
        <v>5</v>
      </c>
      <c r="C3108" t="str">
        <f>_xlfn.XLOOKUP(tbl_OrderProduct[[#This Row],[ProductID]],tbl_Product[ProductID],tbl_Product[Category])</f>
        <v>Strategy</v>
      </c>
      <c r="D3108">
        <v>1</v>
      </c>
      <c r="E3108" s="3">
        <f>_xlfn.XLOOKUP(tbl_OrderProduct[[#This Row],[ProductID]],tbl_Product[ProductID],tbl_Product[ListPrice])*tbl_OrderProduct[[#This Row],[Quantity]]</f>
        <v>49.95</v>
      </c>
      <c r="F3108">
        <f>_xlfn.XLOOKUP(tbl_OrderProduct[[#This Row],[OrderID]],tbl_Order[OrderID],tbl_Order[Order Year])</f>
        <v>2023</v>
      </c>
      <c r="G3108" t="str">
        <f>_xlfn.XLOOKUP(tbl_OrderProduct[[#This Row],[OrderID]],tbl_Order[OrderID],tbl_Order[Order Month Name])</f>
        <v>Jun</v>
      </c>
      <c r="H3108" t="str">
        <f>_xlfn.XLOOKUP(tbl_OrderProduct[[#This Row],[ProductID]],tbl_Product[ProductID],tbl_Product[ProductName])</f>
        <v>Power B.I. the Board Game</v>
      </c>
      <c r="I3108" t="str">
        <f>_xlfn.XLOOKUP(tbl_OrderProduct[[#This Row],[OrderID]],tbl_Order[OrderID],tbl_Order[CustomerID])</f>
        <v>CUST0941</v>
      </c>
    </row>
    <row r="3109" spans="1:9" x14ac:dyDescent="0.4">
      <c r="A3109" t="s">
        <v>1452</v>
      </c>
      <c r="B3109" t="s">
        <v>143</v>
      </c>
      <c r="C3109" t="str">
        <f>_xlfn.XLOOKUP(tbl_OrderProduct[[#This Row],[ProductID]],tbl_Product[ProductID],tbl_Product[Category])</f>
        <v>Party</v>
      </c>
      <c r="D3109">
        <v>1</v>
      </c>
      <c r="E3109" s="3">
        <f>_xlfn.XLOOKUP(tbl_OrderProduct[[#This Row],[ProductID]],tbl_Product[ProductID],tbl_Product[ListPrice])*tbl_OrderProduct[[#This Row],[Quantity]]</f>
        <v>21.95</v>
      </c>
      <c r="F3109">
        <f>_xlfn.XLOOKUP(tbl_OrderProduct[[#This Row],[OrderID]],tbl_Order[OrderID],tbl_Order[Order Year])</f>
        <v>2023</v>
      </c>
      <c r="G3109" t="str">
        <f>_xlfn.XLOOKUP(tbl_OrderProduct[[#This Row],[OrderID]],tbl_Order[OrderID],tbl_Order[Order Month Name])</f>
        <v>Jun</v>
      </c>
      <c r="H3109" t="str">
        <f>_xlfn.XLOOKUP(tbl_OrderProduct[[#This Row],[ProductID]],tbl_Product[ProductID],tbl_Product[ProductName])</f>
        <v>Sheets of Nottingham</v>
      </c>
      <c r="I3109" t="str">
        <f>_xlfn.XLOOKUP(tbl_OrderProduct[[#This Row],[OrderID]],tbl_Order[OrderID],tbl_Order[CustomerID])</f>
        <v>CUST0941</v>
      </c>
    </row>
    <row r="3110" spans="1:9" x14ac:dyDescent="0.4">
      <c r="A3110" t="s">
        <v>1452</v>
      </c>
      <c r="B3110" t="s">
        <v>150</v>
      </c>
      <c r="C3110" t="str">
        <f>_xlfn.XLOOKUP(tbl_OrderProduct[[#This Row],[ProductID]],tbl_Product[ProductID],tbl_Product[Category])</f>
        <v>Party</v>
      </c>
      <c r="D3110">
        <v>1</v>
      </c>
      <c r="E3110" s="3">
        <f>_xlfn.XLOOKUP(tbl_OrderProduct[[#This Row],[ProductID]],tbl_Product[ProductID],tbl_Product[ListPrice])*tbl_OrderProduct[[#This Row],[Quantity]]</f>
        <v>35</v>
      </c>
      <c r="F3110">
        <f>_xlfn.XLOOKUP(tbl_OrderProduct[[#This Row],[OrderID]],tbl_Order[OrderID],tbl_Order[Order Year])</f>
        <v>2023</v>
      </c>
      <c r="G3110" t="str">
        <f>_xlfn.XLOOKUP(tbl_OrderProduct[[#This Row],[OrderID]],tbl_Order[OrderID],tbl_Order[Order Month Name])</f>
        <v>Jun</v>
      </c>
      <c r="H3110" t="str">
        <f>_xlfn.XLOOKUP(tbl_OrderProduct[[#This Row],[ProductID]],tbl_Product[ProductID],tbl_Product[ProductName])</f>
        <v>Data: The Resistance</v>
      </c>
      <c r="I3110" t="str">
        <f>_xlfn.XLOOKUP(tbl_OrderProduct[[#This Row],[OrderID]],tbl_Order[OrderID],tbl_Order[CustomerID])</f>
        <v>CUST0941</v>
      </c>
    </row>
    <row r="3111" spans="1:9" x14ac:dyDescent="0.4">
      <c r="A3111" t="s">
        <v>1453</v>
      </c>
      <c r="B3111" t="s">
        <v>7</v>
      </c>
      <c r="C3111" t="str">
        <f>_xlfn.XLOOKUP(tbl_OrderProduct[[#This Row],[ProductID]],tbl_Product[ProductID],tbl_Product[Category])</f>
        <v>Strategy</v>
      </c>
      <c r="D3111">
        <v>1</v>
      </c>
      <c r="E3111" s="3">
        <f>_xlfn.XLOOKUP(tbl_OrderProduct[[#This Row],[ProductID]],tbl_Product[ProductID],tbl_Product[ListPrice])*tbl_OrderProduct[[#This Row],[Quantity]]</f>
        <v>53</v>
      </c>
      <c r="F3111">
        <f>_xlfn.XLOOKUP(tbl_OrderProduct[[#This Row],[OrderID]],tbl_Order[OrderID],tbl_Order[Order Year])</f>
        <v>2023</v>
      </c>
      <c r="G3111" t="str">
        <f>_xlfn.XLOOKUP(tbl_OrderProduct[[#This Row],[OrderID]],tbl_Order[OrderID],tbl_Order[Order Month Name])</f>
        <v>Jul</v>
      </c>
      <c r="H3111" t="str">
        <f>_xlfn.XLOOKUP(tbl_OrderProduct[[#This Row],[ProductID]],tbl_Product[ProductID],tbl_Product[ProductName])</f>
        <v>Evercell</v>
      </c>
      <c r="I3111" t="str">
        <f>_xlfn.XLOOKUP(tbl_OrderProduct[[#This Row],[OrderID]],tbl_Order[OrderID],tbl_Order[CustomerID])</f>
        <v>CUST0374</v>
      </c>
    </row>
    <row r="3112" spans="1:9" x14ac:dyDescent="0.4">
      <c r="A3112" t="s">
        <v>1453</v>
      </c>
      <c r="B3112" t="s">
        <v>155</v>
      </c>
      <c r="C3112" t="str">
        <f>_xlfn.XLOOKUP(tbl_OrderProduct[[#This Row],[ProductID]],tbl_Product[ProductID],tbl_Product[Category])</f>
        <v>Strategy</v>
      </c>
      <c r="D3112">
        <v>1</v>
      </c>
      <c r="E3112" s="3">
        <f>_xlfn.XLOOKUP(tbl_OrderProduct[[#This Row],[ProductID]],tbl_Product[ProductID],tbl_Product[ListPrice])*tbl_OrderProduct[[#This Row],[Quantity]]</f>
        <v>27</v>
      </c>
      <c r="F3112">
        <f>_xlfn.XLOOKUP(tbl_OrderProduct[[#This Row],[OrderID]],tbl_Order[OrderID],tbl_Order[Order Year])</f>
        <v>2023</v>
      </c>
      <c r="G3112" t="str">
        <f>_xlfn.XLOOKUP(tbl_OrderProduct[[#This Row],[OrderID]],tbl_Order[OrderID],tbl_Order[Order Month Name])</f>
        <v>Jul</v>
      </c>
      <c r="H3112" t="str">
        <f>_xlfn.XLOOKUP(tbl_OrderProduct[[#This Row],[ProductID]],tbl_Product[ProductID],tbl_Product[ProductName])</f>
        <v>Depreciation Trail</v>
      </c>
      <c r="I3112" t="str">
        <f>_xlfn.XLOOKUP(tbl_OrderProduct[[#This Row],[OrderID]],tbl_Order[OrderID],tbl_Order[CustomerID])</f>
        <v>CUST0374</v>
      </c>
    </row>
    <row r="3113" spans="1:9" x14ac:dyDescent="0.4">
      <c r="A3113" t="s">
        <v>1454</v>
      </c>
      <c r="B3113" t="s">
        <v>153</v>
      </c>
      <c r="C3113" t="str">
        <f>_xlfn.XLOOKUP(tbl_OrderProduct[[#This Row],[ProductID]],tbl_Product[ProductID],tbl_Product[Category])</f>
        <v>Strategy</v>
      </c>
      <c r="D3113">
        <v>1</v>
      </c>
      <c r="E3113" s="3">
        <f>_xlfn.XLOOKUP(tbl_OrderProduct[[#This Row],[ProductID]],tbl_Product[ProductID],tbl_Product[ListPrice])*tbl_OrderProduct[[#This Row],[Quantity]]</f>
        <v>37.950000000000003</v>
      </c>
      <c r="F3113">
        <f>_xlfn.XLOOKUP(tbl_OrderProduct[[#This Row],[OrderID]],tbl_Order[OrderID],tbl_Order[Order Year])</f>
        <v>2023</v>
      </c>
      <c r="G3113" t="str">
        <f>_xlfn.XLOOKUP(tbl_OrderProduct[[#This Row],[OrderID]],tbl_Order[OrderID],tbl_Order[Order Month Name])</f>
        <v>Jul</v>
      </c>
      <c r="H3113" t="str">
        <f>_xlfn.XLOOKUP(tbl_OrderProduct[[#This Row],[ProductID]],tbl_Product[ProductID],tbl_Product[ProductName])</f>
        <v>Sheetstorm</v>
      </c>
      <c r="I3113" t="str">
        <f>_xlfn.XLOOKUP(tbl_OrderProduct[[#This Row],[OrderID]],tbl_Order[OrderID],tbl_Order[CustomerID])</f>
        <v>CUST0726</v>
      </c>
    </row>
    <row r="3114" spans="1:9" x14ac:dyDescent="0.4">
      <c r="A3114" t="s">
        <v>1454</v>
      </c>
      <c r="B3114" t="s">
        <v>164</v>
      </c>
      <c r="C3114" t="str">
        <f>_xlfn.XLOOKUP(tbl_OrderProduct[[#This Row],[ProductID]],tbl_Product[ProductID],tbl_Product[Category])</f>
        <v>Strategy</v>
      </c>
      <c r="D3114">
        <v>1</v>
      </c>
      <c r="E3114" s="3">
        <f>_xlfn.XLOOKUP(tbl_OrderProduct[[#This Row],[ProductID]],tbl_Product[ProductID],tbl_Product[ListPrice])*tbl_OrderProduct[[#This Row],[Quantity]]</f>
        <v>29</v>
      </c>
      <c r="F3114">
        <f>_xlfn.XLOOKUP(tbl_OrderProduct[[#This Row],[OrderID]],tbl_Order[OrderID],tbl_Order[Order Year])</f>
        <v>2023</v>
      </c>
      <c r="G3114" t="str">
        <f>_xlfn.XLOOKUP(tbl_OrderProduct[[#This Row],[OrderID]],tbl_Order[OrderID],tbl_Order[Order Month Name])</f>
        <v>Jul</v>
      </c>
      <c r="H3114" t="str">
        <f>_xlfn.XLOOKUP(tbl_OrderProduct[[#This Row],[ProductID]],tbl_Product[ProductID],tbl_Product[ProductName])</f>
        <v>Great Western Lookup</v>
      </c>
      <c r="I3114" t="str">
        <f>_xlfn.XLOOKUP(tbl_OrderProduct[[#This Row],[OrderID]],tbl_Order[OrderID],tbl_Order[CustomerID])</f>
        <v>CUST0726</v>
      </c>
    </row>
    <row r="3115" spans="1:9" x14ac:dyDescent="0.4">
      <c r="A3115" t="s">
        <v>1455</v>
      </c>
      <c r="B3115" t="s">
        <v>149</v>
      </c>
      <c r="C3115" t="str">
        <f>_xlfn.XLOOKUP(tbl_OrderProduct[[#This Row],[ProductID]],tbl_Product[ProductID],tbl_Product[Category])</f>
        <v>Co-op</v>
      </c>
      <c r="D3115">
        <v>2</v>
      </c>
      <c r="E3115" s="3">
        <f>_xlfn.XLOOKUP(tbl_OrderProduct[[#This Row],[ProductID]],tbl_Product[ProductID],tbl_Product[ListPrice])*tbl_OrderProduct[[#This Row],[Quantity]]</f>
        <v>41.98</v>
      </c>
      <c r="F3115">
        <f>_xlfn.XLOOKUP(tbl_OrderProduct[[#This Row],[OrderID]],tbl_Order[OrderID],tbl_Order[Order Year])</f>
        <v>2023</v>
      </c>
      <c r="G3115" t="str">
        <f>_xlfn.XLOOKUP(tbl_OrderProduct[[#This Row],[OrderID]],tbl_Order[OrderID],tbl_Order[Order Month Name])</f>
        <v>Jul</v>
      </c>
      <c r="H3115" t="str">
        <f>_xlfn.XLOOKUP(tbl_OrderProduct[[#This Row],[ProductID]],tbl_Product[ProductID],tbl_Product[ProductName])</f>
        <v>Pandemic: #REF! Outbreak</v>
      </c>
      <c r="I3115" t="str">
        <f>_xlfn.XLOOKUP(tbl_OrderProduct[[#This Row],[OrderID]],tbl_Order[OrderID],tbl_Order[CustomerID])</f>
        <v>CUST0146</v>
      </c>
    </row>
    <row r="3116" spans="1:9" x14ac:dyDescent="0.4">
      <c r="A3116" t="s">
        <v>1456</v>
      </c>
      <c r="B3116" t="s">
        <v>149</v>
      </c>
      <c r="C3116" t="str">
        <f>_xlfn.XLOOKUP(tbl_OrderProduct[[#This Row],[ProductID]],tbl_Product[ProductID],tbl_Product[Category])</f>
        <v>Co-op</v>
      </c>
      <c r="D3116">
        <v>1</v>
      </c>
      <c r="E3116" s="3">
        <f>_xlfn.XLOOKUP(tbl_OrderProduct[[#This Row],[ProductID]],tbl_Product[ProductID],tbl_Product[ListPrice])*tbl_OrderProduct[[#This Row],[Quantity]]</f>
        <v>20.99</v>
      </c>
      <c r="F3116">
        <f>_xlfn.XLOOKUP(tbl_OrderProduct[[#This Row],[OrderID]],tbl_Order[OrderID],tbl_Order[Order Year])</f>
        <v>2023</v>
      </c>
      <c r="G3116" t="str">
        <f>_xlfn.XLOOKUP(tbl_OrderProduct[[#This Row],[OrderID]],tbl_Order[OrderID],tbl_Order[Order Month Name])</f>
        <v>Jul</v>
      </c>
      <c r="H3116" t="str">
        <f>_xlfn.XLOOKUP(tbl_OrderProduct[[#This Row],[ProductID]],tbl_Product[ProductID],tbl_Product[ProductName])</f>
        <v>Pandemic: #REF! Outbreak</v>
      </c>
      <c r="I3116" t="str">
        <f>_xlfn.XLOOKUP(tbl_OrderProduct[[#This Row],[OrderID]],tbl_Order[OrderID],tbl_Order[CustomerID])</f>
        <v>CUST0326</v>
      </c>
    </row>
    <row r="3117" spans="1:9" x14ac:dyDescent="0.4">
      <c r="A3117" t="s">
        <v>1456</v>
      </c>
      <c r="B3117" t="s">
        <v>141</v>
      </c>
      <c r="C3117" t="str">
        <f>_xlfn.XLOOKUP(tbl_OrderProduct[[#This Row],[ProductID]],tbl_Product[ProductID],tbl_Product[Category])</f>
        <v>Strategy</v>
      </c>
      <c r="D3117">
        <v>2</v>
      </c>
      <c r="E3117" s="3">
        <f>_xlfn.XLOOKUP(tbl_OrderProduct[[#This Row],[ProductID]],tbl_Product[ProductID],tbl_Product[ListPrice])*tbl_OrderProduct[[#This Row],[Quantity]]</f>
        <v>48</v>
      </c>
      <c r="F3117">
        <f>_xlfn.XLOOKUP(tbl_OrderProduct[[#This Row],[OrderID]],tbl_Order[OrderID],tbl_Order[Order Year])</f>
        <v>2023</v>
      </c>
      <c r="G3117" t="str">
        <f>_xlfn.XLOOKUP(tbl_OrderProduct[[#This Row],[OrderID]],tbl_Order[OrderID],tbl_Order[Order Month Name])</f>
        <v>Jul</v>
      </c>
      <c r="H3117" t="str">
        <f>_xlfn.XLOOKUP(tbl_OrderProduct[[#This Row],[ProductID]],tbl_Product[ProductID],tbl_Product[ProductName])</f>
        <v>Wingspanalytics</v>
      </c>
      <c r="I3117" t="str">
        <f>_xlfn.XLOOKUP(tbl_OrderProduct[[#This Row],[OrderID]],tbl_Order[OrderID],tbl_Order[CustomerID])</f>
        <v>CUST0326</v>
      </c>
    </row>
    <row r="3118" spans="1:9" x14ac:dyDescent="0.4">
      <c r="A3118" t="s">
        <v>1457</v>
      </c>
      <c r="B3118" t="s">
        <v>164</v>
      </c>
      <c r="C3118" t="str">
        <f>_xlfn.XLOOKUP(tbl_OrderProduct[[#This Row],[ProductID]],tbl_Product[ProductID],tbl_Product[Category])</f>
        <v>Strategy</v>
      </c>
      <c r="D3118">
        <v>1</v>
      </c>
      <c r="E3118" s="3">
        <f>_xlfn.XLOOKUP(tbl_OrderProduct[[#This Row],[ProductID]],tbl_Product[ProductID],tbl_Product[ListPrice])*tbl_OrderProduct[[#This Row],[Quantity]]</f>
        <v>29</v>
      </c>
      <c r="F3118">
        <f>_xlfn.XLOOKUP(tbl_OrderProduct[[#This Row],[OrderID]],tbl_Order[OrderID],tbl_Order[Order Year])</f>
        <v>2023</v>
      </c>
      <c r="G3118" t="str">
        <f>_xlfn.XLOOKUP(tbl_OrderProduct[[#This Row],[OrderID]],tbl_Order[OrderID],tbl_Order[Order Month Name])</f>
        <v>Jul</v>
      </c>
      <c r="H3118" t="str">
        <f>_xlfn.XLOOKUP(tbl_OrderProduct[[#This Row],[ProductID]],tbl_Product[ProductID],tbl_Product[ProductName])</f>
        <v>Great Western Lookup</v>
      </c>
      <c r="I3118" t="str">
        <f>_xlfn.XLOOKUP(tbl_OrderProduct[[#This Row],[OrderID]],tbl_Order[OrderID],tbl_Order[CustomerID])</f>
        <v>CUST0067</v>
      </c>
    </row>
    <row r="3119" spans="1:9" x14ac:dyDescent="0.4">
      <c r="A3119" t="s">
        <v>1458</v>
      </c>
      <c r="B3119" t="s">
        <v>163</v>
      </c>
      <c r="C3119" t="str">
        <f>_xlfn.XLOOKUP(tbl_OrderProduct[[#This Row],[ProductID]],tbl_Product[ProductID],tbl_Product[Category])</f>
        <v>Party</v>
      </c>
      <c r="D3119">
        <v>1</v>
      </c>
      <c r="E3119" s="3">
        <f>_xlfn.XLOOKUP(tbl_OrderProduct[[#This Row],[ProductID]],tbl_Product[ProductID],tbl_Product[ListPrice])*tbl_OrderProduct[[#This Row],[Quantity]]</f>
        <v>38</v>
      </c>
      <c r="F3119">
        <f>_xlfn.XLOOKUP(tbl_OrderProduct[[#This Row],[OrderID]],tbl_Order[OrderID],tbl_Order[Order Year])</f>
        <v>2023</v>
      </c>
      <c r="G3119" t="str">
        <f>_xlfn.XLOOKUP(tbl_OrderProduct[[#This Row],[OrderID]],tbl_Order[OrderID],tbl_Order[Order Month Name])</f>
        <v>Jul</v>
      </c>
      <c r="H3119" t="str">
        <f>_xlfn.XLOOKUP(tbl_OrderProduct[[#This Row],[ProductID]],tbl_Product[ProductID],tbl_Product[ProductName])</f>
        <v>Charts Against Humanity</v>
      </c>
      <c r="I3119" t="str">
        <f>_xlfn.XLOOKUP(tbl_OrderProduct[[#This Row],[OrderID]],tbl_Order[OrderID],tbl_Order[CustomerID])</f>
        <v>CUST0806</v>
      </c>
    </row>
    <row r="3120" spans="1:9" x14ac:dyDescent="0.4">
      <c r="A3120" t="s">
        <v>1458</v>
      </c>
      <c r="B3120" t="s">
        <v>138</v>
      </c>
      <c r="C3120" t="str">
        <f>_xlfn.XLOOKUP(tbl_OrderProduct[[#This Row],[ProductID]],tbl_Product[ProductID],tbl_Product[Category])</f>
        <v>Classic</v>
      </c>
      <c r="D3120">
        <v>1</v>
      </c>
      <c r="E3120" s="3">
        <f>_xlfn.XLOOKUP(tbl_OrderProduct[[#This Row],[ProductID]],tbl_Product[ProductID],tbl_Product[ListPrice])*tbl_OrderProduct[[#This Row],[Quantity]]</f>
        <v>62</v>
      </c>
      <c r="F3120">
        <f>_xlfn.XLOOKUP(tbl_OrderProduct[[#This Row],[OrderID]],tbl_Order[OrderID],tbl_Order[Order Year])</f>
        <v>2023</v>
      </c>
      <c r="G3120" t="str">
        <f>_xlfn.XLOOKUP(tbl_OrderProduct[[#This Row],[OrderID]],tbl_Order[OrderID],tbl_Order[Order Month Name])</f>
        <v>Jul</v>
      </c>
      <c r="H3120" t="str">
        <f>_xlfn.XLOOKUP(tbl_OrderProduct[[#This Row],[ProductID]],tbl_Product[ProductID],tbl_Product[ProductName])</f>
        <v>YahtSheets</v>
      </c>
      <c r="I3120" t="str">
        <f>_xlfn.XLOOKUP(tbl_OrderProduct[[#This Row],[OrderID]],tbl_Order[OrderID],tbl_Order[CustomerID])</f>
        <v>CUST0806</v>
      </c>
    </row>
    <row r="3121" spans="1:9" x14ac:dyDescent="0.4">
      <c r="A3121" t="s">
        <v>1458</v>
      </c>
      <c r="B3121" t="s">
        <v>8</v>
      </c>
      <c r="C3121" t="str">
        <f>_xlfn.XLOOKUP(tbl_OrderProduct[[#This Row],[ProductID]],tbl_Product[ProductID],tbl_Product[Category])</f>
        <v>Adventure</v>
      </c>
      <c r="D3121">
        <v>1</v>
      </c>
      <c r="E3121" s="3">
        <f>_xlfn.XLOOKUP(tbl_OrderProduct[[#This Row],[ProductID]],tbl_Product[ProductID],tbl_Product[ListPrice])*tbl_OrderProduct[[#This Row],[Quantity]]</f>
        <v>54.5</v>
      </c>
      <c r="F3121">
        <f>_xlfn.XLOOKUP(tbl_OrderProduct[[#This Row],[OrderID]],tbl_Order[OrderID],tbl_Order[Order Year])</f>
        <v>2023</v>
      </c>
      <c r="G3121" t="str">
        <f>_xlfn.XLOOKUP(tbl_OrderProduct[[#This Row],[OrderID]],tbl_Order[OrderID],tbl_Order[Order Month Name])</f>
        <v>Jul</v>
      </c>
      <c r="H3121" t="str">
        <f>_xlfn.XLOOKUP(tbl_OrderProduct[[#This Row],[ProductID]],tbl_Product[ProductID],tbl_Product[ProductName])</f>
        <v>Spreadsheets &amp; Sidequests</v>
      </c>
      <c r="I3121" t="str">
        <f>_xlfn.XLOOKUP(tbl_OrderProduct[[#This Row],[OrderID]],tbl_Order[OrderID],tbl_Order[CustomerID])</f>
        <v>CUST0806</v>
      </c>
    </row>
    <row r="3122" spans="1:9" x14ac:dyDescent="0.4">
      <c r="A3122" t="s">
        <v>1459</v>
      </c>
      <c r="B3122" t="s">
        <v>159</v>
      </c>
      <c r="C3122" t="str">
        <f>_xlfn.XLOOKUP(tbl_OrderProduct[[#This Row],[ProductID]],tbl_Product[ProductID],tbl_Product[Category])</f>
        <v>Strategy</v>
      </c>
      <c r="D3122">
        <v>1</v>
      </c>
      <c r="E3122" s="3">
        <f>_xlfn.XLOOKUP(tbl_OrderProduct[[#This Row],[ProductID]],tbl_Product[ProductID],tbl_Product[ListPrice])*tbl_OrderProduct[[#This Row],[Quantity]]</f>
        <v>58</v>
      </c>
      <c r="F3122">
        <f>_xlfn.XLOOKUP(tbl_OrderProduct[[#This Row],[OrderID]],tbl_Order[OrderID],tbl_Order[Order Year])</f>
        <v>2023</v>
      </c>
      <c r="G3122" t="str">
        <f>_xlfn.XLOOKUP(tbl_OrderProduct[[#This Row],[OrderID]],tbl_Order[OrderID],tbl_Order[Order Month Name])</f>
        <v>Jul</v>
      </c>
      <c r="H3122" t="str">
        <f>_xlfn.XLOOKUP(tbl_OrderProduct[[#This Row],[ProductID]],tbl_Product[ProductID],tbl_Product[ProductName])</f>
        <v>Welcome To … The Dashboard</v>
      </c>
      <c r="I3122" t="str">
        <f>_xlfn.XLOOKUP(tbl_OrderProduct[[#This Row],[OrderID]],tbl_Order[OrderID],tbl_Order[CustomerID])</f>
        <v>CUST0471</v>
      </c>
    </row>
    <row r="3123" spans="1:9" x14ac:dyDescent="0.4">
      <c r="A3123" t="s">
        <v>1460</v>
      </c>
      <c r="B3123" t="s">
        <v>9</v>
      </c>
      <c r="C3123" t="str">
        <f>_xlfn.XLOOKUP(tbl_OrderProduct[[#This Row],[ProductID]],tbl_Product[ProductID],tbl_Product[Category])</f>
        <v>Strategy</v>
      </c>
      <c r="D3123">
        <v>1</v>
      </c>
      <c r="E3123" s="3">
        <f>_xlfn.XLOOKUP(tbl_OrderProduct[[#This Row],[ProductID]],tbl_Product[ProductID],tbl_Product[ListPrice])*tbl_OrderProduct[[#This Row],[Quantity]]</f>
        <v>73.95</v>
      </c>
      <c r="F3123">
        <f>_xlfn.XLOOKUP(tbl_OrderProduct[[#This Row],[OrderID]],tbl_Order[OrderID],tbl_Order[Order Year])</f>
        <v>2023</v>
      </c>
      <c r="G3123" t="str">
        <f>_xlfn.XLOOKUP(tbl_OrderProduct[[#This Row],[OrderID]],tbl_Order[OrderID],tbl_Order[Order Month Name])</f>
        <v>Jul</v>
      </c>
      <c r="H3123" t="str">
        <f>_xlfn.XLOOKUP(tbl_OrderProduct[[#This Row],[ProductID]],tbl_Product[ProductID],tbl_Product[ProductName])</f>
        <v>Tiny Epic Formulas</v>
      </c>
      <c r="I3123" t="str">
        <f>_xlfn.XLOOKUP(tbl_OrderProduct[[#This Row],[OrderID]],tbl_Order[OrderID],tbl_Order[CustomerID])</f>
        <v>CUST1073</v>
      </c>
    </row>
    <row r="3124" spans="1:9" x14ac:dyDescent="0.4">
      <c r="A3124" t="s">
        <v>1461</v>
      </c>
      <c r="B3124" t="s">
        <v>133</v>
      </c>
      <c r="C3124" t="str">
        <f>_xlfn.XLOOKUP(tbl_OrderProduct[[#This Row],[ProductID]],tbl_Product[ProductID],tbl_Product[Category])</f>
        <v>Adventure</v>
      </c>
      <c r="D3124">
        <v>1</v>
      </c>
      <c r="E3124" s="3">
        <f>_xlfn.XLOOKUP(tbl_OrderProduct[[#This Row],[ProductID]],tbl_Product[ProductID],tbl_Product[ListPrice])*tbl_OrderProduct[[#This Row],[Quantity]]</f>
        <v>23.95</v>
      </c>
      <c r="F3124">
        <f>_xlfn.XLOOKUP(tbl_OrderProduct[[#This Row],[OrderID]],tbl_Order[OrderID],tbl_Order[Order Year])</f>
        <v>2023</v>
      </c>
      <c r="G3124" t="str">
        <f>_xlfn.XLOOKUP(tbl_OrderProduct[[#This Row],[OrderID]],tbl_Order[OrderID],tbl_Order[Order Month Name])</f>
        <v>Jul</v>
      </c>
      <c r="H3124" t="str">
        <f>_xlfn.XLOOKUP(tbl_OrderProduct[[#This Row],[ProductID]],tbl_Product[ProductID],tbl_Product[ProductName])</f>
        <v>DataCraft: Fields &amp; Measures</v>
      </c>
      <c r="I3124" t="str">
        <f>_xlfn.XLOOKUP(tbl_OrderProduct[[#This Row],[OrderID]],tbl_Order[OrderID],tbl_Order[CustomerID])</f>
        <v>CUST0543</v>
      </c>
    </row>
    <row r="3125" spans="1:9" x14ac:dyDescent="0.4">
      <c r="A3125" t="s">
        <v>1462</v>
      </c>
      <c r="B3125" t="s">
        <v>141</v>
      </c>
      <c r="C3125" t="str">
        <f>_xlfn.XLOOKUP(tbl_OrderProduct[[#This Row],[ProductID]],tbl_Product[ProductID],tbl_Product[Category])</f>
        <v>Strategy</v>
      </c>
      <c r="D3125">
        <v>1</v>
      </c>
      <c r="E3125" s="3">
        <f>_xlfn.XLOOKUP(tbl_OrderProduct[[#This Row],[ProductID]],tbl_Product[ProductID],tbl_Product[ListPrice])*tbl_OrderProduct[[#This Row],[Quantity]]</f>
        <v>24</v>
      </c>
      <c r="F3125">
        <f>_xlfn.XLOOKUP(tbl_OrderProduct[[#This Row],[OrderID]],tbl_Order[OrderID],tbl_Order[Order Year])</f>
        <v>2023</v>
      </c>
      <c r="G3125" t="str">
        <f>_xlfn.XLOOKUP(tbl_OrderProduct[[#This Row],[OrderID]],tbl_Order[OrderID],tbl_Order[Order Month Name])</f>
        <v>Jul</v>
      </c>
      <c r="H3125" t="str">
        <f>_xlfn.XLOOKUP(tbl_OrderProduct[[#This Row],[ProductID]],tbl_Product[ProductID],tbl_Product[ProductName])</f>
        <v>Wingspanalytics</v>
      </c>
      <c r="I3125" t="str">
        <f>_xlfn.XLOOKUP(tbl_OrderProduct[[#This Row],[OrderID]],tbl_Order[OrderID],tbl_Order[CustomerID])</f>
        <v>CUST0264</v>
      </c>
    </row>
    <row r="3126" spans="1:9" x14ac:dyDescent="0.4">
      <c r="A3126" t="s">
        <v>1463</v>
      </c>
      <c r="B3126" t="s">
        <v>159</v>
      </c>
      <c r="C3126" t="str">
        <f>_xlfn.XLOOKUP(tbl_OrderProduct[[#This Row],[ProductID]],tbl_Product[ProductID],tbl_Product[Category])</f>
        <v>Strategy</v>
      </c>
      <c r="D3126">
        <v>1</v>
      </c>
      <c r="E3126" s="3">
        <f>_xlfn.XLOOKUP(tbl_OrderProduct[[#This Row],[ProductID]],tbl_Product[ProductID],tbl_Product[ListPrice])*tbl_OrderProduct[[#This Row],[Quantity]]</f>
        <v>58</v>
      </c>
      <c r="F3126">
        <f>_xlfn.XLOOKUP(tbl_OrderProduct[[#This Row],[OrderID]],tbl_Order[OrderID],tbl_Order[Order Year])</f>
        <v>2023</v>
      </c>
      <c r="G3126" t="str">
        <f>_xlfn.XLOOKUP(tbl_OrderProduct[[#This Row],[OrderID]],tbl_Order[OrderID],tbl_Order[Order Month Name])</f>
        <v>Jul</v>
      </c>
      <c r="H3126" t="str">
        <f>_xlfn.XLOOKUP(tbl_OrderProduct[[#This Row],[ProductID]],tbl_Product[ProductID],tbl_Product[ProductName])</f>
        <v>Welcome To … The Dashboard</v>
      </c>
      <c r="I3126" t="str">
        <f>_xlfn.XLOOKUP(tbl_OrderProduct[[#This Row],[OrderID]],tbl_Order[OrderID],tbl_Order[CustomerID])</f>
        <v>CUST1243</v>
      </c>
    </row>
    <row r="3127" spans="1:9" x14ac:dyDescent="0.4">
      <c r="A3127" t="s">
        <v>1463</v>
      </c>
      <c r="B3127" t="s">
        <v>139</v>
      </c>
      <c r="C3127" t="str">
        <f>_xlfn.XLOOKUP(tbl_OrderProduct[[#This Row],[ProductID]],tbl_Product[ProductID],tbl_Product[Category])</f>
        <v>Strategy</v>
      </c>
      <c r="D3127">
        <v>1</v>
      </c>
      <c r="E3127" s="3">
        <f>_xlfn.XLOOKUP(tbl_OrderProduct[[#This Row],[ProductID]],tbl_Product[ProductID],tbl_Product[ListPrice])*tbl_OrderProduct[[#This Row],[Quantity]]</f>
        <v>54.99</v>
      </c>
      <c r="F3127">
        <f>_xlfn.XLOOKUP(tbl_OrderProduct[[#This Row],[OrderID]],tbl_Order[OrderID],tbl_Order[Order Year])</f>
        <v>2023</v>
      </c>
      <c r="G3127" t="str">
        <f>_xlfn.XLOOKUP(tbl_OrderProduct[[#This Row],[OrderID]],tbl_Order[OrderID],tbl_Order[Order Month Name])</f>
        <v>Jul</v>
      </c>
      <c r="H3127" t="str">
        <f>_xlfn.XLOOKUP(tbl_OrderProduct[[#This Row],[ProductID]],tbl_Product[ProductID],tbl_Product[ProductName])</f>
        <v>Azul: Pie Chart Edition</v>
      </c>
      <c r="I3127" t="str">
        <f>_xlfn.XLOOKUP(tbl_OrderProduct[[#This Row],[OrderID]],tbl_Order[OrderID],tbl_Order[CustomerID])</f>
        <v>CUST1243</v>
      </c>
    </row>
    <row r="3128" spans="1:9" x14ac:dyDescent="0.4">
      <c r="A3128" t="s">
        <v>1463</v>
      </c>
      <c r="B3128" t="s">
        <v>157</v>
      </c>
      <c r="C3128" t="str">
        <f>_xlfn.XLOOKUP(tbl_OrderProduct[[#This Row],[ProductID]],tbl_Product[ProductID],tbl_Product[Category])</f>
        <v>Strategy</v>
      </c>
      <c r="D3128">
        <v>2</v>
      </c>
      <c r="E3128" s="3">
        <f>_xlfn.XLOOKUP(tbl_OrderProduct[[#This Row],[ProductID]],tbl_Product[ProductID],tbl_Product[ListPrice])*tbl_OrderProduct[[#This Row],[Quantity]]</f>
        <v>94</v>
      </c>
      <c r="F3128">
        <f>_xlfn.XLOOKUP(tbl_OrderProduct[[#This Row],[OrderID]],tbl_Order[OrderID],tbl_Order[Order Year])</f>
        <v>2023</v>
      </c>
      <c r="G3128" t="str">
        <f>_xlfn.XLOOKUP(tbl_OrderProduct[[#This Row],[OrderID]],tbl_Order[OrderID],tbl_Order[Order Month Name])</f>
        <v>Jul</v>
      </c>
      <c r="H3128" t="str">
        <f>_xlfn.XLOOKUP(tbl_OrderProduct[[#This Row],[ProductID]],tbl_Product[ProductID],tbl_Product[ProductName])</f>
        <v>A Dasboard Contrived</v>
      </c>
      <c r="I3128" t="str">
        <f>_xlfn.XLOOKUP(tbl_OrderProduct[[#This Row],[OrderID]],tbl_Order[OrderID],tbl_Order[CustomerID])</f>
        <v>CUST1243</v>
      </c>
    </row>
    <row r="3129" spans="1:9" x14ac:dyDescent="0.4">
      <c r="A3129" t="s">
        <v>1463</v>
      </c>
      <c r="B3129" t="s">
        <v>148</v>
      </c>
      <c r="C3129" t="str">
        <f>_xlfn.XLOOKUP(tbl_OrderProduct[[#This Row],[ProductID]],tbl_Product[ProductID],tbl_Product[Category])</f>
        <v>Strategy</v>
      </c>
      <c r="D3129">
        <v>1</v>
      </c>
      <c r="E3129" s="3">
        <f>_xlfn.XLOOKUP(tbl_OrderProduct[[#This Row],[ProductID]],tbl_Product[ProductID],tbl_Product[ListPrice])*tbl_OrderProduct[[#This Row],[Quantity]]</f>
        <v>20.49</v>
      </c>
      <c r="F3129">
        <f>_xlfn.XLOOKUP(tbl_OrderProduct[[#This Row],[OrderID]],tbl_Order[OrderID],tbl_Order[Order Year])</f>
        <v>2023</v>
      </c>
      <c r="G3129" t="str">
        <f>_xlfn.XLOOKUP(tbl_OrderProduct[[#This Row],[OrderID]],tbl_Order[OrderID],tbl_Order[Order Month Name])</f>
        <v>Jul</v>
      </c>
      <c r="H3129" t="str">
        <f>_xlfn.XLOOKUP(tbl_OrderProduct[[#This Row],[ProductID]],tbl_Product[ProductID],tbl_Product[ProductName])</f>
        <v>Cashflow Cascadia</v>
      </c>
      <c r="I3129" t="str">
        <f>_xlfn.XLOOKUP(tbl_OrderProduct[[#This Row],[OrderID]],tbl_Order[OrderID],tbl_Order[CustomerID])</f>
        <v>CUST1243</v>
      </c>
    </row>
    <row r="3130" spans="1:9" x14ac:dyDescent="0.4">
      <c r="A3130" t="s">
        <v>1464</v>
      </c>
      <c r="B3130" t="s">
        <v>6</v>
      </c>
      <c r="C3130" t="str">
        <f>_xlfn.XLOOKUP(tbl_OrderProduct[[#This Row],[ProductID]],tbl_Product[ProductID],tbl_Product[Category])</f>
        <v>Adventure</v>
      </c>
      <c r="D3130">
        <v>1</v>
      </c>
      <c r="E3130" s="3">
        <f>_xlfn.XLOOKUP(tbl_OrderProduct[[#This Row],[ProductID]],tbl_Product[ProductID],tbl_Product[ListPrice])*tbl_OrderProduct[[#This Row],[Quantity]]</f>
        <v>17</v>
      </c>
      <c r="F3130">
        <f>_xlfn.XLOOKUP(tbl_OrderProduct[[#This Row],[OrderID]],tbl_Order[OrderID],tbl_Order[Order Year])</f>
        <v>2023</v>
      </c>
      <c r="G3130" t="str">
        <f>_xlfn.XLOOKUP(tbl_OrderProduct[[#This Row],[OrderID]],tbl_Order[OrderID],tbl_Order[Order Month Name])</f>
        <v>Jul</v>
      </c>
      <c r="H3130" t="str">
        <f>_xlfn.XLOOKUP(tbl_OrderProduct[[#This Row],[ProductID]],tbl_Product[ProductID],tbl_Product[ProductName])</f>
        <v>Pivot &amp; Paper</v>
      </c>
      <c r="I3130" t="str">
        <f>_xlfn.XLOOKUP(tbl_OrderProduct[[#This Row],[OrderID]],tbl_Order[OrderID],tbl_Order[CustomerID])</f>
        <v>CUST0865</v>
      </c>
    </row>
    <row r="3131" spans="1:9" x14ac:dyDescent="0.4">
      <c r="A3131" t="s">
        <v>1464</v>
      </c>
      <c r="B3131" t="s">
        <v>132</v>
      </c>
      <c r="C3131" t="str">
        <f>_xlfn.XLOOKUP(tbl_OrderProduct[[#This Row],[ProductID]],tbl_Product[ProductID],tbl_Product[Category])</f>
        <v>Strategy</v>
      </c>
      <c r="D3131">
        <v>1</v>
      </c>
      <c r="E3131" s="3">
        <f>_xlfn.XLOOKUP(tbl_OrderProduct[[#This Row],[ProductID]],tbl_Product[ProductID],tbl_Product[ListPrice])*tbl_OrderProduct[[#This Row],[Quantity]]</f>
        <v>16.5</v>
      </c>
      <c r="F3131">
        <f>_xlfn.XLOOKUP(tbl_OrderProduct[[#This Row],[OrderID]],tbl_Order[OrderID],tbl_Order[Order Year])</f>
        <v>2023</v>
      </c>
      <c r="G3131" t="str">
        <f>_xlfn.XLOOKUP(tbl_OrderProduct[[#This Row],[OrderID]],tbl_Order[OrderID],tbl_Order[Order Month Name])</f>
        <v>Jul</v>
      </c>
      <c r="H3131" t="str">
        <f>_xlfn.XLOOKUP(tbl_OrderProduct[[#This Row],[ProductID]],tbl_Product[ProductID],tbl_Product[ProductName])</f>
        <v>Pax Excel</v>
      </c>
      <c r="I3131" t="str">
        <f>_xlfn.XLOOKUP(tbl_OrderProduct[[#This Row],[OrderID]],tbl_Order[OrderID],tbl_Order[CustomerID])</f>
        <v>CUST0865</v>
      </c>
    </row>
    <row r="3132" spans="1:9" x14ac:dyDescent="0.4">
      <c r="A3132" t="s">
        <v>1465</v>
      </c>
      <c r="B3132" t="s">
        <v>147</v>
      </c>
      <c r="C3132" t="str">
        <f>_xlfn.XLOOKUP(tbl_OrderProduct[[#This Row],[ProductID]],tbl_Product[ProductID],tbl_Product[Category])</f>
        <v>Classic</v>
      </c>
      <c r="D3132">
        <v>1</v>
      </c>
      <c r="E3132" s="3">
        <f>_xlfn.XLOOKUP(tbl_OrderProduct[[#This Row],[ProductID]],tbl_Product[ProductID],tbl_Product[ListPrice])*tbl_OrderProduct[[#This Row],[Quantity]]</f>
        <v>40.950000000000003</v>
      </c>
      <c r="F3132">
        <f>_xlfn.XLOOKUP(tbl_OrderProduct[[#This Row],[OrderID]],tbl_Order[OrderID],tbl_Order[Order Year])</f>
        <v>2023</v>
      </c>
      <c r="G3132" t="str">
        <f>_xlfn.XLOOKUP(tbl_OrderProduct[[#This Row],[OrderID]],tbl_Order[OrderID],tbl_Order[Order Month Name])</f>
        <v>Jul</v>
      </c>
      <c r="H3132" t="str">
        <f>_xlfn.XLOOKUP(tbl_OrderProduct[[#This Row],[ProductID]],tbl_Product[ProductID],tbl_Product[ProductName])</f>
        <v>Formula Scrabble</v>
      </c>
      <c r="I3132" t="str">
        <f>_xlfn.XLOOKUP(tbl_OrderProduct[[#This Row],[OrderID]],tbl_Order[OrderID],tbl_Order[CustomerID])</f>
        <v>CUST0885</v>
      </c>
    </row>
    <row r="3133" spans="1:9" x14ac:dyDescent="0.4">
      <c r="A3133" t="s">
        <v>1466</v>
      </c>
      <c r="B3133" t="s">
        <v>142</v>
      </c>
      <c r="C3133" t="str">
        <f>_xlfn.XLOOKUP(tbl_OrderProduct[[#This Row],[ProductID]],tbl_Product[ProductID],tbl_Product[Category])</f>
        <v>Classic</v>
      </c>
      <c r="D3133">
        <v>1</v>
      </c>
      <c r="E3133" s="3">
        <f>_xlfn.XLOOKUP(tbl_OrderProduct[[#This Row],[ProductID]],tbl_Product[ProductID],tbl_Product[ListPrice])*tbl_OrderProduct[[#This Row],[Quantity]]</f>
        <v>49.49</v>
      </c>
      <c r="F3133">
        <f>_xlfn.XLOOKUP(tbl_OrderProduct[[#This Row],[OrderID]],tbl_Order[OrderID],tbl_Order[Order Year])</f>
        <v>2023</v>
      </c>
      <c r="G3133" t="str">
        <f>_xlfn.XLOOKUP(tbl_OrderProduct[[#This Row],[OrderID]],tbl_Order[OrderID],tbl_Order[Order Month Name])</f>
        <v>Jul</v>
      </c>
      <c r="H3133" t="str">
        <f>_xlfn.XLOOKUP(tbl_OrderProduct[[#This Row],[ProductID]],tbl_Product[ProductID],tbl_Product[ProductName])</f>
        <v>Don't Wake the Stakeholders</v>
      </c>
      <c r="I3133" t="str">
        <f>_xlfn.XLOOKUP(tbl_OrderProduct[[#This Row],[OrderID]],tbl_Order[OrderID],tbl_Order[CustomerID])</f>
        <v>CUST0857</v>
      </c>
    </row>
    <row r="3134" spans="1:9" x14ac:dyDescent="0.4">
      <c r="A3134" t="s">
        <v>1466</v>
      </c>
      <c r="B3134" t="s">
        <v>158</v>
      </c>
      <c r="C3134" t="str">
        <f>_xlfn.XLOOKUP(tbl_OrderProduct[[#This Row],[ProductID]],tbl_Product[ProductID],tbl_Product[Category])</f>
        <v>Classic</v>
      </c>
      <c r="D3134">
        <v>1</v>
      </c>
      <c r="E3134" s="3">
        <f>_xlfn.XLOOKUP(tbl_OrderProduct[[#This Row],[ProductID]],tbl_Product[ProductID],tbl_Product[ListPrice])*tbl_OrderProduct[[#This Row],[Quantity]]</f>
        <v>45</v>
      </c>
      <c r="F3134">
        <f>_xlfn.XLOOKUP(tbl_OrderProduct[[#This Row],[OrderID]],tbl_Order[OrderID],tbl_Order[Order Year])</f>
        <v>2023</v>
      </c>
      <c r="G3134" t="str">
        <f>_xlfn.XLOOKUP(tbl_OrderProduct[[#This Row],[OrderID]],tbl_Order[OrderID],tbl_Order[Order Month Name])</f>
        <v>Jul</v>
      </c>
      <c r="H3134" t="str">
        <f>_xlfn.XLOOKUP(tbl_OrderProduct[[#This Row],[ProductID]],tbl_Product[ProductID],tbl_Product[ProductName])</f>
        <v>Carcassone: Financial Quarters</v>
      </c>
      <c r="I3134" t="str">
        <f>_xlfn.XLOOKUP(tbl_OrderProduct[[#This Row],[OrderID]],tbl_Order[OrderID],tbl_Order[CustomerID])</f>
        <v>CUST0857</v>
      </c>
    </row>
    <row r="3135" spans="1:9" x14ac:dyDescent="0.4">
      <c r="A3135" t="s">
        <v>1466</v>
      </c>
      <c r="B3135" t="s">
        <v>130</v>
      </c>
      <c r="C3135" t="str">
        <f>_xlfn.XLOOKUP(tbl_OrderProduct[[#This Row],[ProductID]],tbl_Product[ProductID],tbl_Product[Category])</f>
        <v>Strategy</v>
      </c>
      <c r="D3135">
        <v>1</v>
      </c>
      <c r="E3135" s="3">
        <f>_xlfn.XLOOKUP(tbl_OrderProduct[[#This Row],[ProductID]],tbl_Product[ProductID],tbl_Product[ListPrice])*tbl_OrderProduct[[#This Row],[Quantity]]</f>
        <v>15.5</v>
      </c>
      <c r="F3135">
        <f>_xlfn.XLOOKUP(tbl_OrderProduct[[#This Row],[OrderID]],tbl_Order[OrderID],tbl_Order[Order Year])</f>
        <v>2023</v>
      </c>
      <c r="G3135" t="str">
        <f>_xlfn.XLOOKUP(tbl_OrderProduct[[#This Row],[OrderID]],tbl_Order[OrderID],tbl_Order[Order Month Name])</f>
        <v>Jul</v>
      </c>
      <c r="H3135" t="str">
        <f>_xlfn.XLOOKUP(tbl_OrderProduct[[#This Row],[ProductID]],tbl_Product[ProductID],tbl_Product[ProductName])</f>
        <v>Brass: Budget</v>
      </c>
      <c r="I3135" t="str">
        <f>_xlfn.XLOOKUP(tbl_OrderProduct[[#This Row],[OrderID]],tbl_Order[OrderID],tbl_Order[CustomerID])</f>
        <v>CUST0857</v>
      </c>
    </row>
    <row r="3136" spans="1:9" x14ac:dyDescent="0.4">
      <c r="A3136" t="s">
        <v>1467</v>
      </c>
      <c r="B3136" t="s">
        <v>150</v>
      </c>
      <c r="C3136" t="str">
        <f>_xlfn.XLOOKUP(tbl_OrderProduct[[#This Row],[ProductID]],tbl_Product[ProductID],tbl_Product[Category])</f>
        <v>Party</v>
      </c>
      <c r="D3136">
        <v>1</v>
      </c>
      <c r="E3136" s="3">
        <f>_xlfn.XLOOKUP(tbl_OrderProduct[[#This Row],[ProductID]],tbl_Product[ProductID],tbl_Product[ListPrice])*tbl_OrderProduct[[#This Row],[Quantity]]</f>
        <v>35</v>
      </c>
      <c r="F3136">
        <f>_xlfn.XLOOKUP(tbl_OrderProduct[[#This Row],[OrderID]],tbl_Order[OrderID],tbl_Order[Order Year])</f>
        <v>2023</v>
      </c>
      <c r="G3136" t="str">
        <f>_xlfn.XLOOKUP(tbl_OrderProduct[[#This Row],[OrderID]],tbl_Order[OrderID],tbl_Order[Order Month Name])</f>
        <v>Jul</v>
      </c>
      <c r="H3136" t="str">
        <f>_xlfn.XLOOKUP(tbl_OrderProduct[[#This Row],[ProductID]],tbl_Product[ProductID],tbl_Product[ProductName])</f>
        <v>Data: The Resistance</v>
      </c>
      <c r="I3136" t="str">
        <f>_xlfn.XLOOKUP(tbl_OrderProduct[[#This Row],[OrderID]],tbl_Order[OrderID],tbl_Order[CustomerID])</f>
        <v>CUST0161</v>
      </c>
    </row>
    <row r="3137" spans="1:9" x14ac:dyDescent="0.4">
      <c r="A3137" t="s">
        <v>1468</v>
      </c>
      <c r="B3137" t="s">
        <v>130</v>
      </c>
      <c r="C3137" t="str">
        <f>_xlfn.XLOOKUP(tbl_OrderProduct[[#This Row],[ProductID]],tbl_Product[ProductID],tbl_Product[Category])</f>
        <v>Strategy</v>
      </c>
      <c r="D3137">
        <v>1</v>
      </c>
      <c r="E3137" s="3">
        <f>_xlfn.XLOOKUP(tbl_OrderProduct[[#This Row],[ProductID]],tbl_Product[ProductID],tbl_Product[ListPrice])*tbl_OrderProduct[[#This Row],[Quantity]]</f>
        <v>15.5</v>
      </c>
      <c r="F3137">
        <f>_xlfn.XLOOKUP(tbl_OrderProduct[[#This Row],[OrderID]],tbl_Order[OrderID],tbl_Order[Order Year])</f>
        <v>2023</v>
      </c>
      <c r="G3137" t="str">
        <f>_xlfn.XLOOKUP(tbl_OrderProduct[[#This Row],[OrderID]],tbl_Order[OrderID],tbl_Order[Order Month Name])</f>
        <v>Jul</v>
      </c>
      <c r="H3137" t="str">
        <f>_xlfn.XLOOKUP(tbl_OrderProduct[[#This Row],[ProductID]],tbl_Product[ProductID],tbl_Product[ProductName])</f>
        <v>Brass: Budget</v>
      </c>
      <c r="I3137" t="str">
        <f>_xlfn.XLOOKUP(tbl_OrderProduct[[#This Row],[OrderID]],tbl_Order[OrderID],tbl_Order[CustomerID])</f>
        <v>CUST1215</v>
      </c>
    </row>
    <row r="3138" spans="1:9" x14ac:dyDescent="0.4">
      <c r="A3138" t="s">
        <v>1469</v>
      </c>
      <c r="B3138" t="s">
        <v>133</v>
      </c>
      <c r="C3138" t="str">
        <f>_xlfn.XLOOKUP(tbl_OrderProduct[[#This Row],[ProductID]],tbl_Product[ProductID],tbl_Product[Category])</f>
        <v>Adventure</v>
      </c>
      <c r="D3138">
        <v>2</v>
      </c>
      <c r="E3138" s="3">
        <f>_xlfn.XLOOKUP(tbl_OrderProduct[[#This Row],[ProductID]],tbl_Product[ProductID],tbl_Product[ListPrice])*tbl_OrderProduct[[#This Row],[Quantity]]</f>
        <v>47.9</v>
      </c>
      <c r="F3138">
        <f>_xlfn.XLOOKUP(tbl_OrderProduct[[#This Row],[OrderID]],tbl_Order[OrderID],tbl_Order[Order Year])</f>
        <v>2023</v>
      </c>
      <c r="G3138" t="str">
        <f>_xlfn.XLOOKUP(tbl_OrderProduct[[#This Row],[OrderID]],tbl_Order[OrderID],tbl_Order[Order Month Name])</f>
        <v>Jul</v>
      </c>
      <c r="H3138" t="str">
        <f>_xlfn.XLOOKUP(tbl_OrderProduct[[#This Row],[ProductID]],tbl_Product[ProductID],tbl_Product[ProductName])</f>
        <v>DataCraft: Fields &amp; Measures</v>
      </c>
      <c r="I3138" t="str">
        <f>_xlfn.XLOOKUP(tbl_OrderProduct[[#This Row],[OrderID]],tbl_Order[OrderID],tbl_Order[CustomerID])</f>
        <v>CUST0691</v>
      </c>
    </row>
    <row r="3139" spans="1:9" x14ac:dyDescent="0.4">
      <c r="A3139" t="s">
        <v>1470</v>
      </c>
      <c r="B3139" t="s">
        <v>6</v>
      </c>
      <c r="C3139" t="str">
        <f>_xlfn.XLOOKUP(tbl_OrderProduct[[#This Row],[ProductID]],tbl_Product[ProductID],tbl_Product[Category])</f>
        <v>Adventure</v>
      </c>
      <c r="D3139">
        <v>1</v>
      </c>
      <c r="E3139" s="3">
        <f>_xlfn.XLOOKUP(tbl_OrderProduct[[#This Row],[ProductID]],tbl_Product[ProductID],tbl_Product[ListPrice])*tbl_OrderProduct[[#This Row],[Quantity]]</f>
        <v>17</v>
      </c>
      <c r="F3139">
        <f>_xlfn.XLOOKUP(tbl_OrderProduct[[#This Row],[OrderID]],tbl_Order[OrderID],tbl_Order[Order Year])</f>
        <v>2023</v>
      </c>
      <c r="G3139" t="str">
        <f>_xlfn.XLOOKUP(tbl_OrderProduct[[#This Row],[OrderID]],tbl_Order[OrderID],tbl_Order[Order Month Name])</f>
        <v>Aug</v>
      </c>
      <c r="H3139" t="str">
        <f>_xlfn.XLOOKUP(tbl_OrderProduct[[#This Row],[ProductID]],tbl_Product[ProductID],tbl_Product[ProductName])</f>
        <v>Pivot &amp; Paper</v>
      </c>
      <c r="I3139" t="str">
        <f>_xlfn.XLOOKUP(tbl_OrderProduct[[#This Row],[OrderID]],tbl_Order[OrderID],tbl_Order[CustomerID])</f>
        <v>CUST0763</v>
      </c>
    </row>
    <row r="3140" spans="1:9" x14ac:dyDescent="0.4">
      <c r="A3140" t="s">
        <v>1471</v>
      </c>
      <c r="B3140" t="s">
        <v>136</v>
      </c>
      <c r="C3140" t="str">
        <f>_xlfn.XLOOKUP(tbl_OrderProduct[[#This Row],[ProductID]],tbl_Product[ProductID],tbl_Product[Category])</f>
        <v>Party</v>
      </c>
      <c r="D3140">
        <v>1</v>
      </c>
      <c r="E3140" s="3">
        <f>_xlfn.XLOOKUP(tbl_OrderProduct[[#This Row],[ProductID]],tbl_Product[ProductID],tbl_Product[ListPrice])*tbl_OrderProduct[[#This Row],[Quantity]]</f>
        <v>33</v>
      </c>
      <c r="F3140">
        <f>_xlfn.XLOOKUP(tbl_OrderProduct[[#This Row],[OrderID]],tbl_Order[OrderID],tbl_Order[Order Year])</f>
        <v>2023</v>
      </c>
      <c r="G3140" t="str">
        <f>_xlfn.XLOOKUP(tbl_OrderProduct[[#This Row],[OrderID]],tbl_Order[OrderID],tbl_Order[Order Month Name])</f>
        <v>Aug</v>
      </c>
      <c r="H3140" t="str">
        <f>_xlfn.XLOOKUP(tbl_OrderProduct[[#This Row],[ProductID]],tbl_Product[ProductID],tbl_Product[ProductName])</f>
        <v>Don't Split the Data</v>
      </c>
      <c r="I3140" t="str">
        <f>_xlfn.XLOOKUP(tbl_OrderProduct[[#This Row],[OrderID]],tbl_Order[OrderID],tbl_Order[CustomerID])</f>
        <v>CUST0657</v>
      </c>
    </row>
    <row r="3141" spans="1:9" x14ac:dyDescent="0.4">
      <c r="A3141" t="s">
        <v>1471</v>
      </c>
      <c r="B3141" t="s">
        <v>137</v>
      </c>
      <c r="C3141" t="str">
        <f>_xlfn.XLOOKUP(tbl_OrderProduct[[#This Row],[ProductID]],tbl_Product[ProductID],tbl_Product[Category])</f>
        <v>Classic</v>
      </c>
      <c r="D3141">
        <v>2</v>
      </c>
      <c r="E3141" s="3">
        <f>_xlfn.XLOOKUP(tbl_OrderProduct[[#This Row],[ProductID]],tbl_Product[ProductID],tbl_Product[ListPrice])*tbl_OrderProduct[[#This Row],[Quantity]]</f>
        <v>141.97999999999999</v>
      </c>
      <c r="F3141">
        <f>_xlfn.XLOOKUP(tbl_OrderProduct[[#This Row],[OrderID]],tbl_Order[OrderID],tbl_Order[Order Year])</f>
        <v>2023</v>
      </c>
      <c r="G3141" t="str">
        <f>_xlfn.XLOOKUP(tbl_OrderProduct[[#This Row],[OrderID]],tbl_Order[OrderID],tbl_Order[Order Month Name])</f>
        <v>Aug</v>
      </c>
      <c r="H3141" t="str">
        <f>_xlfn.XLOOKUP(tbl_OrderProduct[[#This Row],[ProductID]],tbl_Product[ProductID],tbl_Product[ProductName])</f>
        <v>Ticket to Ride: Financial Express</v>
      </c>
      <c r="I3141" t="str">
        <f>_xlfn.XLOOKUP(tbl_OrderProduct[[#This Row],[OrderID]],tbl_Order[OrderID],tbl_Order[CustomerID])</f>
        <v>CUST0657</v>
      </c>
    </row>
    <row r="3142" spans="1:9" x14ac:dyDescent="0.4">
      <c r="A3142" t="s">
        <v>1472</v>
      </c>
      <c r="B3142" t="s">
        <v>148</v>
      </c>
      <c r="C3142" t="str">
        <f>_xlfn.XLOOKUP(tbl_OrderProduct[[#This Row],[ProductID]],tbl_Product[ProductID],tbl_Product[Category])</f>
        <v>Strategy</v>
      </c>
      <c r="D3142">
        <v>1</v>
      </c>
      <c r="E3142" s="3">
        <f>_xlfn.XLOOKUP(tbl_OrderProduct[[#This Row],[ProductID]],tbl_Product[ProductID],tbl_Product[ListPrice])*tbl_OrderProduct[[#This Row],[Quantity]]</f>
        <v>20.49</v>
      </c>
      <c r="F3142">
        <f>_xlfn.XLOOKUP(tbl_OrderProduct[[#This Row],[OrderID]],tbl_Order[OrderID],tbl_Order[Order Year])</f>
        <v>2023</v>
      </c>
      <c r="G3142" t="str">
        <f>_xlfn.XLOOKUP(tbl_OrderProduct[[#This Row],[OrderID]],tbl_Order[OrderID],tbl_Order[Order Month Name])</f>
        <v>Aug</v>
      </c>
      <c r="H3142" t="str">
        <f>_xlfn.XLOOKUP(tbl_OrderProduct[[#This Row],[ProductID]],tbl_Product[ProductID],tbl_Product[ProductName])</f>
        <v>Cashflow Cascadia</v>
      </c>
      <c r="I3142" t="str">
        <f>_xlfn.XLOOKUP(tbl_OrderProduct[[#This Row],[OrderID]],tbl_Order[OrderID],tbl_Order[CustomerID])</f>
        <v>CUST1263</v>
      </c>
    </row>
    <row r="3143" spans="1:9" x14ac:dyDescent="0.4">
      <c r="A3143" t="s">
        <v>1472</v>
      </c>
      <c r="B3143" t="s">
        <v>156</v>
      </c>
      <c r="C3143" t="str">
        <f>_xlfn.XLOOKUP(tbl_OrderProduct[[#This Row],[ProductID]],tbl_Product[ProductID],tbl_Product[Category])</f>
        <v>Strategy</v>
      </c>
      <c r="D3143">
        <v>1</v>
      </c>
      <c r="E3143" s="3">
        <f>_xlfn.XLOOKUP(tbl_OrderProduct[[#This Row],[ProductID]],tbl_Product[ProductID],tbl_Product[ListPrice])*tbl_OrderProduct[[#This Row],[Quantity]]</f>
        <v>40.99</v>
      </c>
      <c r="F3143">
        <f>_xlfn.XLOOKUP(tbl_OrderProduct[[#This Row],[OrderID]],tbl_Order[OrderID],tbl_Order[Order Year])</f>
        <v>2023</v>
      </c>
      <c r="G3143" t="str">
        <f>_xlfn.XLOOKUP(tbl_OrderProduct[[#This Row],[OrderID]],tbl_Order[OrderID],tbl_Order[Order Month Name])</f>
        <v>Aug</v>
      </c>
      <c r="H3143" t="str">
        <f>_xlfn.XLOOKUP(tbl_OrderProduct[[#This Row],[ProductID]],tbl_Product[ProductID],tbl_Product[ProductName])</f>
        <v>Cells of Caledonia</v>
      </c>
      <c r="I3143" t="str">
        <f>_xlfn.XLOOKUP(tbl_OrderProduct[[#This Row],[OrderID]],tbl_Order[OrderID],tbl_Order[CustomerID])</f>
        <v>CUST1263</v>
      </c>
    </row>
    <row r="3144" spans="1:9" x14ac:dyDescent="0.4">
      <c r="A3144" t="s">
        <v>1472</v>
      </c>
      <c r="B3144" t="s">
        <v>138</v>
      </c>
      <c r="C3144" t="str">
        <f>_xlfn.XLOOKUP(tbl_OrderProduct[[#This Row],[ProductID]],tbl_Product[ProductID],tbl_Product[Category])</f>
        <v>Classic</v>
      </c>
      <c r="D3144">
        <v>1</v>
      </c>
      <c r="E3144" s="3">
        <f>_xlfn.XLOOKUP(tbl_OrderProduct[[#This Row],[ProductID]],tbl_Product[ProductID],tbl_Product[ListPrice])*tbl_OrderProduct[[#This Row],[Quantity]]</f>
        <v>62</v>
      </c>
      <c r="F3144">
        <f>_xlfn.XLOOKUP(tbl_OrderProduct[[#This Row],[OrderID]],tbl_Order[OrderID],tbl_Order[Order Year])</f>
        <v>2023</v>
      </c>
      <c r="G3144" t="str">
        <f>_xlfn.XLOOKUP(tbl_OrderProduct[[#This Row],[OrderID]],tbl_Order[OrderID],tbl_Order[Order Month Name])</f>
        <v>Aug</v>
      </c>
      <c r="H3144" t="str">
        <f>_xlfn.XLOOKUP(tbl_OrderProduct[[#This Row],[ProductID]],tbl_Product[ProductID],tbl_Product[ProductName])</f>
        <v>YahtSheets</v>
      </c>
      <c r="I3144" t="str">
        <f>_xlfn.XLOOKUP(tbl_OrderProduct[[#This Row],[OrderID]],tbl_Order[OrderID],tbl_Order[CustomerID])</f>
        <v>CUST1263</v>
      </c>
    </row>
    <row r="3145" spans="1:9" x14ac:dyDescent="0.4">
      <c r="A3145" t="s">
        <v>1472</v>
      </c>
      <c r="B3145" t="s">
        <v>140</v>
      </c>
      <c r="C3145" t="str">
        <f>_xlfn.XLOOKUP(tbl_OrderProduct[[#This Row],[ProductID]],tbl_Product[ProductID],tbl_Product[Category])</f>
        <v>Strategy</v>
      </c>
      <c r="D3145">
        <v>1</v>
      </c>
      <c r="E3145" s="3">
        <f>_xlfn.XLOOKUP(tbl_OrderProduct[[#This Row],[ProductID]],tbl_Product[ProductID],tbl_Product[ListPrice])*tbl_OrderProduct[[#This Row],[Quantity]]</f>
        <v>63.49</v>
      </c>
      <c r="F3145">
        <f>_xlfn.XLOOKUP(tbl_OrderProduct[[#This Row],[OrderID]],tbl_Order[OrderID],tbl_Order[Order Year])</f>
        <v>2023</v>
      </c>
      <c r="G3145" t="str">
        <f>_xlfn.XLOOKUP(tbl_OrderProduct[[#This Row],[OrderID]],tbl_Order[OrderID],tbl_Order[Order Month Name])</f>
        <v>Aug</v>
      </c>
      <c r="H3145" t="str">
        <f>_xlfn.XLOOKUP(tbl_OrderProduct[[#This Row],[ProductID]],tbl_Product[ProductID],tbl_Product[ProductName])</f>
        <v>The Castles of Mad King Lambda</v>
      </c>
      <c r="I3145" t="str">
        <f>_xlfn.XLOOKUP(tbl_OrderProduct[[#This Row],[OrderID]],tbl_Order[OrderID],tbl_Order[CustomerID])</f>
        <v>CUST1263</v>
      </c>
    </row>
    <row r="3146" spans="1:9" x14ac:dyDescent="0.4">
      <c r="A3146" t="s">
        <v>1473</v>
      </c>
      <c r="B3146" t="s">
        <v>2</v>
      </c>
      <c r="C3146" t="str">
        <f>_xlfn.XLOOKUP(tbl_OrderProduct[[#This Row],[ProductID]],tbl_Product[ProductID],tbl_Product[Category])</f>
        <v>Strategy</v>
      </c>
      <c r="D3146">
        <v>2</v>
      </c>
      <c r="E3146" s="3">
        <f>_xlfn.XLOOKUP(tbl_OrderProduct[[#This Row],[ProductID]],tbl_Product[ProductID],tbl_Product[ListPrice])*tbl_OrderProduct[[#This Row],[Quantity]]</f>
        <v>25.9</v>
      </c>
      <c r="F3146">
        <f>_xlfn.XLOOKUP(tbl_OrderProduct[[#This Row],[OrderID]],tbl_Order[OrderID],tbl_Order[Order Year])</f>
        <v>2023</v>
      </c>
      <c r="G3146" t="str">
        <f>_xlfn.XLOOKUP(tbl_OrderProduct[[#This Row],[OrderID]],tbl_Order[OrderID],tbl_Order[Order Month Name])</f>
        <v>Aug</v>
      </c>
      <c r="H3146" t="str">
        <f>_xlfn.XLOOKUP(tbl_OrderProduct[[#This Row],[ProductID]],tbl_Product[ProductID],tbl_Product[ProductName])</f>
        <v>DAX Machina</v>
      </c>
      <c r="I3146" t="str">
        <f>_xlfn.XLOOKUP(tbl_OrderProduct[[#This Row],[OrderID]],tbl_Order[OrderID],tbl_Order[CustomerID])</f>
        <v>CUST1220</v>
      </c>
    </row>
    <row r="3147" spans="1:9" x14ac:dyDescent="0.4">
      <c r="A3147" t="s">
        <v>1474</v>
      </c>
      <c r="B3147" t="s">
        <v>7</v>
      </c>
      <c r="C3147" t="str">
        <f>_xlfn.XLOOKUP(tbl_OrderProduct[[#This Row],[ProductID]],tbl_Product[ProductID],tbl_Product[Category])</f>
        <v>Strategy</v>
      </c>
      <c r="D3147">
        <v>1</v>
      </c>
      <c r="E3147" s="3">
        <f>_xlfn.XLOOKUP(tbl_OrderProduct[[#This Row],[ProductID]],tbl_Product[ProductID],tbl_Product[ListPrice])*tbl_OrderProduct[[#This Row],[Quantity]]</f>
        <v>53</v>
      </c>
      <c r="F3147">
        <f>_xlfn.XLOOKUP(tbl_OrderProduct[[#This Row],[OrderID]],tbl_Order[OrderID],tbl_Order[Order Year])</f>
        <v>2023</v>
      </c>
      <c r="G3147" t="str">
        <f>_xlfn.XLOOKUP(tbl_OrderProduct[[#This Row],[OrderID]],tbl_Order[OrderID],tbl_Order[Order Month Name])</f>
        <v>Aug</v>
      </c>
      <c r="H3147" t="str">
        <f>_xlfn.XLOOKUP(tbl_OrderProduct[[#This Row],[ProductID]],tbl_Product[ProductID],tbl_Product[ProductName])</f>
        <v>Evercell</v>
      </c>
      <c r="I3147" t="str">
        <f>_xlfn.XLOOKUP(tbl_OrderProduct[[#This Row],[OrderID]],tbl_Order[OrderID],tbl_Order[CustomerID])</f>
        <v>CUST0748</v>
      </c>
    </row>
    <row r="3148" spans="1:9" x14ac:dyDescent="0.4">
      <c r="A3148" t="s">
        <v>1474</v>
      </c>
      <c r="B3148" t="s">
        <v>151</v>
      </c>
      <c r="C3148" t="str">
        <f>_xlfn.XLOOKUP(tbl_OrderProduct[[#This Row],[ProductID]],tbl_Product[ProductID],tbl_Product[Category])</f>
        <v>Adventure</v>
      </c>
      <c r="D3148">
        <v>1</v>
      </c>
      <c r="E3148" s="3">
        <f>_xlfn.XLOOKUP(tbl_OrderProduct[[#This Row],[ProductID]],tbl_Product[ProductID],tbl_Product[ListPrice])*tbl_OrderProduct[[#This Row],[Quantity]]</f>
        <v>60.95</v>
      </c>
      <c r="F3148">
        <f>_xlfn.XLOOKUP(tbl_OrderProduct[[#This Row],[OrderID]],tbl_Order[OrderID],tbl_Order[Order Year])</f>
        <v>2023</v>
      </c>
      <c r="G3148" t="str">
        <f>_xlfn.XLOOKUP(tbl_OrderProduct[[#This Row],[OrderID]],tbl_Order[OrderID],tbl_Order[Order Month Name])</f>
        <v>Aug</v>
      </c>
      <c r="H3148" t="str">
        <f>_xlfn.XLOOKUP(tbl_OrderProduct[[#This Row],[ProductID]],tbl_Product[ProductID],tbl_Product[ProductName])</f>
        <v>Unmatched: Analyst's Edition</v>
      </c>
      <c r="I3148" t="str">
        <f>_xlfn.XLOOKUP(tbl_OrderProduct[[#This Row],[OrderID]],tbl_Order[OrderID],tbl_Order[CustomerID])</f>
        <v>CUST0748</v>
      </c>
    </row>
    <row r="3149" spans="1:9" x14ac:dyDescent="0.4">
      <c r="A3149" t="s">
        <v>1474</v>
      </c>
      <c r="B3149" t="s">
        <v>158</v>
      </c>
      <c r="C3149" t="str">
        <f>_xlfn.XLOOKUP(tbl_OrderProduct[[#This Row],[ProductID]],tbl_Product[ProductID],tbl_Product[Category])</f>
        <v>Classic</v>
      </c>
      <c r="D3149">
        <v>1</v>
      </c>
      <c r="E3149" s="3">
        <f>_xlfn.XLOOKUP(tbl_OrderProduct[[#This Row],[ProductID]],tbl_Product[ProductID],tbl_Product[ListPrice])*tbl_OrderProduct[[#This Row],[Quantity]]</f>
        <v>45</v>
      </c>
      <c r="F3149">
        <f>_xlfn.XLOOKUP(tbl_OrderProduct[[#This Row],[OrderID]],tbl_Order[OrderID],tbl_Order[Order Year])</f>
        <v>2023</v>
      </c>
      <c r="G3149" t="str">
        <f>_xlfn.XLOOKUP(tbl_OrderProduct[[#This Row],[OrderID]],tbl_Order[OrderID],tbl_Order[Order Month Name])</f>
        <v>Aug</v>
      </c>
      <c r="H3149" t="str">
        <f>_xlfn.XLOOKUP(tbl_OrderProduct[[#This Row],[ProductID]],tbl_Product[ProductID],tbl_Product[ProductName])</f>
        <v>Carcassone: Financial Quarters</v>
      </c>
      <c r="I3149" t="str">
        <f>_xlfn.XLOOKUP(tbl_OrderProduct[[#This Row],[OrderID]],tbl_Order[OrderID],tbl_Order[CustomerID])</f>
        <v>CUST0748</v>
      </c>
    </row>
    <row r="3150" spans="1:9" x14ac:dyDescent="0.4">
      <c r="A3150" t="s">
        <v>1474</v>
      </c>
      <c r="B3150" t="s">
        <v>3</v>
      </c>
      <c r="C3150" t="str">
        <f>_xlfn.XLOOKUP(tbl_OrderProduct[[#This Row],[ProductID]],tbl_Product[ProductID],tbl_Product[Category])</f>
        <v>Co-op</v>
      </c>
      <c r="D3150">
        <v>2</v>
      </c>
      <c r="E3150" s="3">
        <f>_xlfn.XLOOKUP(tbl_OrderProduct[[#This Row],[ProductID]],tbl_Product[ProductID],tbl_Product[ListPrice])*tbl_OrderProduct[[#This Row],[Quantity]]</f>
        <v>69.900000000000006</v>
      </c>
      <c r="F3150">
        <f>_xlfn.XLOOKUP(tbl_OrderProduct[[#This Row],[OrderID]],tbl_Order[OrderID],tbl_Order[Order Year])</f>
        <v>2023</v>
      </c>
      <c r="G3150" t="str">
        <f>_xlfn.XLOOKUP(tbl_OrderProduct[[#This Row],[OrderID]],tbl_Order[OrderID],tbl_Order[Order Month Name])</f>
        <v>Aug</v>
      </c>
      <c r="H3150" t="str">
        <f>_xlfn.XLOOKUP(tbl_OrderProduct[[#This Row],[ProductID]],tbl_Product[ProductID],tbl_Product[ProductName])</f>
        <v>Pivot Panic!</v>
      </c>
      <c r="I3150" t="str">
        <f>_xlfn.XLOOKUP(tbl_OrderProduct[[#This Row],[OrderID]],tbl_Order[OrderID],tbl_Order[CustomerID])</f>
        <v>CUST0748</v>
      </c>
    </row>
    <row r="3151" spans="1:9" x14ac:dyDescent="0.4">
      <c r="A3151" t="s">
        <v>1474</v>
      </c>
      <c r="B3151" t="s">
        <v>149</v>
      </c>
      <c r="C3151" t="str">
        <f>_xlfn.XLOOKUP(tbl_OrderProduct[[#This Row],[ProductID]],tbl_Product[ProductID],tbl_Product[Category])</f>
        <v>Co-op</v>
      </c>
      <c r="D3151">
        <v>1</v>
      </c>
      <c r="E3151" s="3">
        <f>_xlfn.XLOOKUP(tbl_OrderProduct[[#This Row],[ProductID]],tbl_Product[ProductID],tbl_Product[ListPrice])*tbl_OrderProduct[[#This Row],[Quantity]]</f>
        <v>20.99</v>
      </c>
      <c r="F3151">
        <f>_xlfn.XLOOKUP(tbl_OrderProduct[[#This Row],[OrderID]],tbl_Order[OrderID],tbl_Order[Order Year])</f>
        <v>2023</v>
      </c>
      <c r="G3151" t="str">
        <f>_xlfn.XLOOKUP(tbl_OrderProduct[[#This Row],[OrderID]],tbl_Order[OrderID],tbl_Order[Order Month Name])</f>
        <v>Aug</v>
      </c>
      <c r="H3151" t="str">
        <f>_xlfn.XLOOKUP(tbl_OrderProduct[[#This Row],[ProductID]],tbl_Product[ProductID],tbl_Product[ProductName])</f>
        <v>Pandemic: #REF! Outbreak</v>
      </c>
      <c r="I3151" t="str">
        <f>_xlfn.XLOOKUP(tbl_OrderProduct[[#This Row],[OrderID]],tbl_Order[OrderID],tbl_Order[CustomerID])</f>
        <v>CUST0748</v>
      </c>
    </row>
    <row r="3152" spans="1:9" x14ac:dyDescent="0.4">
      <c r="A3152" t="s">
        <v>1474</v>
      </c>
      <c r="B3152" t="s">
        <v>163</v>
      </c>
      <c r="C3152" t="str">
        <f>_xlfn.XLOOKUP(tbl_OrderProduct[[#This Row],[ProductID]],tbl_Product[ProductID],tbl_Product[Category])</f>
        <v>Party</v>
      </c>
      <c r="D3152">
        <v>1</v>
      </c>
      <c r="E3152" s="3">
        <f>_xlfn.XLOOKUP(tbl_OrderProduct[[#This Row],[ProductID]],tbl_Product[ProductID],tbl_Product[ListPrice])*tbl_OrderProduct[[#This Row],[Quantity]]</f>
        <v>38</v>
      </c>
      <c r="F3152">
        <f>_xlfn.XLOOKUP(tbl_OrderProduct[[#This Row],[OrderID]],tbl_Order[OrderID],tbl_Order[Order Year])</f>
        <v>2023</v>
      </c>
      <c r="G3152" t="str">
        <f>_xlfn.XLOOKUP(tbl_OrderProduct[[#This Row],[OrderID]],tbl_Order[OrderID],tbl_Order[Order Month Name])</f>
        <v>Aug</v>
      </c>
      <c r="H3152" t="str">
        <f>_xlfn.XLOOKUP(tbl_OrderProduct[[#This Row],[ProductID]],tbl_Product[ProductID],tbl_Product[ProductName])</f>
        <v>Charts Against Humanity</v>
      </c>
      <c r="I3152" t="str">
        <f>_xlfn.XLOOKUP(tbl_OrderProduct[[#This Row],[OrderID]],tbl_Order[OrderID],tbl_Order[CustomerID])</f>
        <v>CUST0748</v>
      </c>
    </row>
    <row r="3153" spans="1:9" x14ac:dyDescent="0.4">
      <c r="A3153" t="s">
        <v>1475</v>
      </c>
      <c r="B3153" t="s">
        <v>148</v>
      </c>
      <c r="C3153" t="str">
        <f>_xlfn.XLOOKUP(tbl_OrderProduct[[#This Row],[ProductID]],tbl_Product[ProductID],tbl_Product[Category])</f>
        <v>Strategy</v>
      </c>
      <c r="D3153">
        <v>1</v>
      </c>
      <c r="E3153" s="3">
        <f>_xlfn.XLOOKUP(tbl_OrderProduct[[#This Row],[ProductID]],tbl_Product[ProductID],tbl_Product[ListPrice])*tbl_OrderProduct[[#This Row],[Quantity]]</f>
        <v>20.49</v>
      </c>
      <c r="F3153">
        <f>_xlfn.XLOOKUP(tbl_OrderProduct[[#This Row],[OrderID]],tbl_Order[OrderID],tbl_Order[Order Year])</f>
        <v>2023</v>
      </c>
      <c r="G3153" t="str">
        <f>_xlfn.XLOOKUP(tbl_OrderProduct[[#This Row],[OrderID]],tbl_Order[OrderID],tbl_Order[Order Month Name])</f>
        <v>Aug</v>
      </c>
      <c r="H3153" t="str">
        <f>_xlfn.XLOOKUP(tbl_OrderProduct[[#This Row],[ProductID]],tbl_Product[ProductID],tbl_Product[ProductName])</f>
        <v>Cashflow Cascadia</v>
      </c>
      <c r="I3153" t="str">
        <f>_xlfn.XLOOKUP(tbl_OrderProduct[[#This Row],[OrderID]],tbl_Order[OrderID],tbl_Order[CustomerID])</f>
        <v>CUST0409</v>
      </c>
    </row>
    <row r="3154" spans="1:9" x14ac:dyDescent="0.4">
      <c r="A3154" t="s">
        <v>1476</v>
      </c>
      <c r="B3154" t="s">
        <v>11</v>
      </c>
      <c r="C3154" t="str">
        <f>_xlfn.XLOOKUP(tbl_OrderProduct[[#This Row],[ProductID]],tbl_Product[ProductID],tbl_Product[Category])</f>
        <v>Adventure</v>
      </c>
      <c r="D3154">
        <v>1</v>
      </c>
      <c r="E3154" s="3">
        <f>_xlfn.XLOOKUP(tbl_OrderProduct[[#This Row],[ProductID]],tbl_Product[ProductID],tbl_Product[ListPrice])*tbl_OrderProduct[[#This Row],[Quantity]]</f>
        <v>19.95</v>
      </c>
      <c r="F3154">
        <f>_xlfn.XLOOKUP(tbl_OrderProduct[[#This Row],[OrderID]],tbl_Order[OrderID],tbl_Order[Order Year])</f>
        <v>2023</v>
      </c>
      <c r="G3154" t="str">
        <f>_xlfn.XLOOKUP(tbl_OrderProduct[[#This Row],[OrderID]],tbl_Order[OrderID],tbl_Order[Order Month Name])</f>
        <v>Aug</v>
      </c>
      <c r="H3154" t="str">
        <f>_xlfn.XLOOKUP(tbl_OrderProduct[[#This Row],[ProductID]],tbl_Product[ProductID],tbl_Product[ProductName])</f>
        <v>Dungeons &amp; Datasets</v>
      </c>
      <c r="I3154" t="str">
        <f>_xlfn.XLOOKUP(tbl_OrderProduct[[#This Row],[OrderID]],tbl_Order[OrderID],tbl_Order[CustomerID])</f>
        <v>CUST0744</v>
      </c>
    </row>
    <row r="3155" spans="1:9" x14ac:dyDescent="0.4">
      <c r="A3155" t="s">
        <v>1477</v>
      </c>
      <c r="B3155" t="s">
        <v>11</v>
      </c>
      <c r="C3155" t="str">
        <f>_xlfn.XLOOKUP(tbl_OrderProduct[[#This Row],[ProductID]],tbl_Product[ProductID],tbl_Product[Category])</f>
        <v>Adventure</v>
      </c>
      <c r="D3155">
        <v>3</v>
      </c>
      <c r="E3155" s="3">
        <f>_xlfn.XLOOKUP(tbl_OrderProduct[[#This Row],[ProductID]],tbl_Product[ProductID],tbl_Product[ListPrice])*tbl_OrderProduct[[#This Row],[Quantity]]</f>
        <v>59.849999999999994</v>
      </c>
      <c r="F3155">
        <f>_xlfn.XLOOKUP(tbl_OrderProduct[[#This Row],[OrderID]],tbl_Order[OrderID],tbl_Order[Order Year])</f>
        <v>2023</v>
      </c>
      <c r="G3155" t="str">
        <f>_xlfn.XLOOKUP(tbl_OrderProduct[[#This Row],[OrderID]],tbl_Order[OrderID],tbl_Order[Order Month Name])</f>
        <v>Aug</v>
      </c>
      <c r="H3155" t="str">
        <f>_xlfn.XLOOKUP(tbl_OrderProduct[[#This Row],[ProductID]],tbl_Product[ProductID],tbl_Product[ProductName])</f>
        <v>Dungeons &amp; Datasets</v>
      </c>
      <c r="I3155" t="str">
        <f>_xlfn.XLOOKUP(tbl_OrderProduct[[#This Row],[OrderID]],tbl_Order[OrderID],tbl_Order[CustomerID])</f>
        <v>CUST0372</v>
      </c>
    </row>
    <row r="3156" spans="1:9" x14ac:dyDescent="0.4">
      <c r="A3156" t="s">
        <v>1478</v>
      </c>
      <c r="B3156" t="s">
        <v>134</v>
      </c>
      <c r="C3156" t="str">
        <f>_xlfn.XLOOKUP(tbl_OrderProduct[[#This Row],[ProductID]],tbl_Product[ProductID],tbl_Product[Category])</f>
        <v>Co-op</v>
      </c>
      <c r="D3156">
        <v>1</v>
      </c>
      <c r="E3156" s="3">
        <f>_xlfn.XLOOKUP(tbl_OrderProduct[[#This Row],[ProductID]],tbl_Product[ProductID],tbl_Product[ListPrice])*tbl_OrderProduct[[#This Row],[Quantity]]</f>
        <v>33.5</v>
      </c>
      <c r="F3156">
        <f>_xlfn.XLOOKUP(tbl_OrderProduct[[#This Row],[OrderID]],tbl_Order[OrderID],tbl_Order[Order Year])</f>
        <v>2023</v>
      </c>
      <c r="G3156" t="str">
        <f>_xlfn.XLOOKUP(tbl_OrderProduct[[#This Row],[OrderID]],tbl_Order[OrderID],tbl_Order[Order Month Name])</f>
        <v>Aug</v>
      </c>
      <c r="H3156" t="str">
        <f>_xlfn.XLOOKUP(tbl_OrderProduct[[#This Row],[ProductID]],tbl_Product[ProductID],tbl_Product[ProductName])</f>
        <v>The Spill: Data Breach</v>
      </c>
      <c r="I3156" t="str">
        <f>_xlfn.XLOOKUP(tbl_OrderProduct[[#This Row],[OrderID]],tbl_Order[OrderID],tbl_Order[CustomerID])</f>
        <v>CUST0199</v>
      </c>
    </row>
    <row r="3157" spans="1:9" x14ac:dyDescent="0.4">
      <c r="A3157" t="s">
        <v>1478</v>
      </c>
      <c r="B3157" t="s">
        <v>2</v>
      </c>
      <c r="C3157" t="str">
        <f>_xlfn.XLOOKUP(tbl_OrderProduct[[#This Row],[ProductID]],tbl_Product[ProductID],tbl_Product[Category])</f>
        <v>Strategy</v>
      </c>
      <c r="D3157">
        <v>1</v>
      </c>
      <c r="E3157" s="3">
        <f>_xlfn.XLOOKUP(tbl_OrderProduct[[#This Row],[ProductID]],tbl_Product[ProductID],tbl_Product[ListPrice])*tbl_OrderProduct[[#This Row],[Quantity]]</f>
        <v>12.95</v>
      </c>
      <c r="F3157">
        <f>_xlfn.XLOOKUP(tbl_OrderProduct[[#This Row],[OrderID]],tbl_Order[OrderID],tbl_Order[Order Year])</f>
        <v>2023</v>
      </c>
      <c r="G3157" t="str">
        <f>_xlfn.XLOOKUP(tbl_OrderProduct[[#This Row],[OrderID]],tbl_Order[OrderID],tbl_Order[Order Month Name])</f>
        <v>Aug</v>
      </c>
      <c r="H3157" t="str">
        <f>_xlfn.XLOOKUP(tbl_OrderProduct[[#This Row],[ProductID]],tbl_Product[ProductID],tbl_Product[ProductName])</f>
        <v>DAX Machina</v>
      </c>
      <c r="I3157" t="str">
        <f>_xlfn.XLOOKUP(tbl_OrderProduct[[#This Row],[OrderID]],tbl_Order[OrderID],tbl_Order[CustomerID])</f>
        <v>CUST0199</v>
      </c>
    </row>
    <row r="3158" spans="1:9" x14ac:dyDescent="0.4">
      <c r="A3158" t="s">
        <v>1479</v>
      </c>
      <c r="B3158" t="s">
        <v>129</v>
      </c>
      <c r="C3158" t="str">
        <f>_xlfn.XLOOKUP(tbl_OrderProduct[[#This Row],[ProductID]],tbl_Product[ProductID],tbl_Product[Category])</f>
        <v>Party</v>
      </c>
      <c r="D3158">
        <v>1</v>
      </c>
      <c r="E3158" s="3">
        <f>_xlfn.XLOOKUP(tbl_OrderProduct[[#This Row],[ProductID]],tbl_Product[ProductID],tbl_Product[ListPrice])*tbl_OrderProduct[[#This Row],[Quantity]]</f>
        <v>49.49</v>
      </c>
      <c r="F3158">
        <f>_xlfn.XLOOKUP(tbl_OrderProduct[[#This Row],[OrderID]],tbl_Order[OrderID],tbl_Order[Order Year])</f>
        <v>2023</v>
      </c>
      <c r="G3158" t="str">
        <f>_xlfn.XLOOKUP(tbl_OrderProduct[[#This Row],[OrderID]],tbl_Order[OrderID],tbl_Order[Order Month Name])</f>
        <v>Aug</v>
      </c>
      <c r="H3158" t="str">
        <f>_xlfn.XLOOKUP(tbl_OrderProduct[[#This Row],[ProductID]],tbl_Product[ProductID],tbl_Product[ProductName])</f>
        <v>Fieldnames</v>
      </c>
      <c r="I3158" t="str">
        <f>_xlfn.XLOOKUP(tbl_OrderProduct[[#This Row],[OrderID]],tbl_Order[OrderID],tbl_Order[CustomerID])</f>
        <v>CUST1253</v>
      </c>
    </row>
    <row r="3159" spans="1:9" x14ac:dyDescent="0.4">
      <c r="A3159" t="s">
        <v>1480</v>
      </c>
      <c r="B3159" t="s">
        <v>130</v>
      </c>
      <c r="C3159" t="str">
        <f>_xlfn.XLOOKUP(tbl_OrderProduct[[#This Row],[ProductID]],tbl_Product[ProductID],tbl_Product[Category])</f>
        <v>Strategy</v>
      </c>
      <c r="D3159">
        <v>1</v>
      </c>
      <c r="E3159" s="3">
        <f>_xlfn.XLOOKUP(tbl_OrderProduct[[#This Row],[ProductID]],tbl_Product[ProductID],tbl_Product[ListPrice])*tbl_OrderProduct[[#This Row],[Quantity]]</f>
        <v>15.5</v>
      </c>
      <c r="F3159">
        <f>_xlfn.XLOOKUP(tbl_OrderProduct[[#This Row],[OrderID]],tbl_Order[OrderID],tbl_Order[Order Year])</f>
        <v>2023</v>
      </c>
      <c r="G3159" t="str">
        <f>_xlfn.XLOOKUP(tbl_OrderProduct[[#This Row],[OrderID]],tbl_Order[OrderID],tbl_Order[Order Month Name])</f>
        <v>Aug</v>
      </c>
      <c r="H3159" t="str">
        <f>_xlfn.XLOOKUP(tbl_OrderProduct[[#This Row],[ProductID]],tbl_Product[ProductID],tbl_Product[ProductName])</f>
        <v>Brass: Budget</v>
      </c>
      <c r="I3159" t="str">
        <f>_xlfn.XLOOKUP(tbl_OrderProduct[[#This Row],[OrderID]],tbl_Order[OrderID],tbl_Order[CustomerID])</f>
        <v>CUST0951</v>
      </c>
    </row>
    <row r="3160" spans="1:9" x14ac:dyDescent="0.4">
      <c r="A3160" t="s">
        <v>1480</v>
      </c>
      <c r="B3160" t="s">
        <v>157</v>
      </c>
      <c r="C3160" t="str">
        <f>_xlfn.XLOOKUP(tbl_OrderProduct[[#This Row],[ProductID]],tbl_Product[ProductID],tbl_Product[Category])</f>
        <v>Strategy</v>
      </c>
      <c r="D3160">
        <v>2</v>
      </c>
      <c r="E3160" s="3">
        <f>_xlfn.XLOOKUP(tbl_OrderProduct[[#This Row],[ProductID]],tbl_Product[ProductID],tbl_Product[ListPrice])*tbl_OrderProduct[[#This Row],[Quantity]]</f>
        <v>94</v>
      </c>
      <c r="F3160">
        <f>_xlfn.XLOOKUP(tbl_OrderProduct[[#This Row],[OrderID]],tbl_Order[OrderID],tbl_Order[Order Year])</f>
        <v>2023</v>
      </c>
      <c r="G3160" t="str">
        <f>_xlfn.XLOOKUP(tbl_OrderProduct[[#This Row],[OrderID]],tbl_Order[OrderID],tbl_Order[Order Month Name])</f>
        <v>Aug</v>
      </c>
      <c r="H3160" t="str">
        <f>_xlfn.XLOOKUP(tbl_OrderProduct[[#This Row],[ProductID]],tbl_Product[ProductID],tbl_Product[ProductName])</f>
        <v>A Dasboard Contrived</v>
      </c>
      <c r="I3160" t="str">
        <f>_xlfn.XLOOKUP(tbl_OrderProduct[[#This Row],[OrderID]],tbl_Order[OrderID],tbl_Order[CustomerID])</f>
        <v>CUST0951</v>
      </c>
    </row>
    <row r="3161" spans="1:9" x14ac:dyDescent="0.4">
      <c r="A3161" t="s">
        <v>1480</v>
      </c>
      <c r="B3161" t="s">
        <v>152</v>
      </c>
      <c r="C3161" t="str">
        <f>_xlfn.XLOOKUP(tbl_OrderProduct[[#This Row],[ProductID]],tbl_Product[ProductID],tbl_Product[Category])</f>
        <v>Party</v>
      </c>
      <c r="D3161">
        <v>1</v>
      </c>
      <c r="E3161" s="3">
        <f>_xlfn.XLOOKUP(tbl_OrderProduct[[#This Row],[ProductID]],tbl_Product[ProductID],tbl_Product[ListPrice])*tbl_OrderProduct[[#This Row],[Quantity]]</f>
        <v>59.95</v>
      </c>
      <c r="F3161">
        <f>_xlfn.XLOOKUP(tbl_OrderProduct[[#This Row],[OrderID]],tbl_Order[OrderID],tbl_Order[Order Year])</f>
        <v>2023</v>
      </c>
      <c r="G3161" t="str">
        <f>_xlfn.XLOOKUP(tbl_OrderProduct[[#This Row],[OrderID]],tbl_Order[OrderID],tbl_Order[Order Month Name])</f>
        <v>Aug</v>
      </c>
      <c r="H3161" t="str">
        <f>_xlfn.XLOOKUP(tbl_OrderProduct[[#This Row],[ProductID]],tbl_Product[ProductID],tbl_Product[ProductName])</f>
        <v>Formulate!</v>
      </c>
      <c r="I3161" t="str">
        <f>_xlfn.XLOOKUP(tbl_OrderProduct[[#This Row],[OrderID]],tbl_Order[OrderID],tbl_Order[CustomerID])</f>
        <v>CUST0951</v>
      </c>
    </row>
    <row r="3162" spans="1:9" x14ac:dyDescent="0.4">
      <c r="A3162" t="s">
        <v>1481</v>
      </c>
      <c r="B3162" t="s">
        <v>161</v>
      </c>
      <c r="C3162" t="str">
        <f>_xlfn.XLOOKUP(tbl_OrderProduct[[#This Row],[ProductID]],tbl_Product[ProductID],tbl_Product[Category])</f>
        <v>Strategy</v>
      </c>
      <c r="D3162">
        <v>1</v>
      </c>
      <c r="E3162" s="3">
        <f>_xlfn.XLOOKUP(tbl_OrderProduct[[#This Row],[ProductID]],tbl_Product[ProductID],tbl_Product[ListPrice])*tbl_OrderProduct[[#This Row],[Quantity]]</f>
        <v>55.95</v>
      </c>
      <c r="F3162">
        <f>_xlfn.XLOOKUP(tbl_OrderProduct[[#This Row],[OrderID]],tbl_Order[OrderID],tbl_Order[Order Year])</f>
        <v>2023</v>
      </c>
      <c r="G3162" t="str">
        <f>_xlfn.XLOOKUP(tbl_OrderProduct[[#This Row],[OrderID]],tbl_Order[OrderID],tbl_Order[Order Month Name])</f>
        <v>Aug</v>
      </c>
      <c r="H3162" t="str">
        <f>_xlfn.XLOOKUP(tbl_OrderProduct[[#This Row],[ProductID]],tbl_Product[ProductID],tbl_Product[ProductName])</f>
        <v>The Quacks of Quarterburg</v>
      </c>
      <c r="I3162" t="str">
        <f>_xlfn.XLOOKUP(tbl_OrderProduct[[#This Row],[OrderID]],tbl_Order[OrderID],tbl_Order[CustomerID])</f>
        <v>CUST1000</v>
      </c>
    </row>
    <row r="3163" spans="1:9" x14ac:dyDescent="0.4">
      <c r="A3163" t="s">
        <v>1481</v>
      </c>
      <c r="B3163" t="s">
        <v>158</v>
      </c>
      <c r="C3163" t="str">
        <f>_xlfn.XLOOKUP(tbl_OrderProduct[[#This Row],[ProductID]],tbl_Product[ProductID],tbl_Product[Category])</f>
        <v>Classic</v>
      </c>
      <c r="D3163">
        <v>1</v>
      </c>
      <c r="E3163" s="3">
        <f>_xlfn.XLOOKUP(tbl_OrderProduct[[#This Row],[ProductID]],tbl_Product[ProductID],tbl_Product[ListPrice])*tbl_OrderProduct[[#This Row],[Quantity]]</f>
        <v>45</v>
      </c>
      <c r="F3163">
        <f>_xlfn.XLOOKUP(tbl_OrderProduct[[#This Row],[OrderID]],tbl_Order[OrderID],tbl_Order[Order Year])</f>
        <v>2023</v>
      </c>
      <c r="G3163" t="str">
        <f>_xlfn.XLOOKUP(tbl_OrderProduct[[#This Row],[OrderID]],tbl_Order[OrderID],tbl_Order[Order Month Name])</f>
        <v>Aug</v>
      </c>
      <c r="H3163" t="str">
        <f>_xlfn.XLOOKUP(tbl_OrderProduct[[#This Row],[ProductID]],tbl_Product[ProductID],tbl_Product[ProductName])</f>
        <v>Carcassone: Financial Quarters</v>
      </c>
      <c r="I3163" t="str">
        <f>_xlfn.XLOOKUP(tbl_OrderProduct[[#This Row],[OrderID]],tbl_Order[OrderID],tbl_Order[CustomerID])</f>
        <v>CUST1000</v>
      </c>
    </row>
    <row r="3164" spans="1:9" x14ac:dyDescent="0.4">
      <c r="A3164" t="s">
        <v>1482</v>
      </c>
      <c r="B3164" t="s">
        <v>139</v>
      </c>
      <c r="C3164" t="str">
        <f>_xlfn.XLOOKUP(tbl_OrderProduct[[#This Row],[ProductID]],tbl_Product[ProductID],tbl_Product[Category])</f>
        <v>Strategy</v>
      </c>
      <c r="D3164">
        <v>1</v>
      </c>
      <c r="E3164" s="3">
        <f>_xlfn.XLOOKUP(tbl_OrderProduct[[#This Row],[ProductID]],tbl_Product[ProductID],tbl_Product[ListPrice])*tbl_OrderProduct[[#This Row],[Quantity]]</f>
        <v>54.99</v>
      </c>
      <c r="F3164">
        <f>_xlfn.XLOOKUP(tbl_OrderProduct[[#This Row],[OrderID]],tbl_Order[OrderID],tbl_Order[Order Year])</f>
        <v>2023</v>
      </c>
      <c r="G3164" t="str">
        <f>_xlfn.XLOOKUP(tbl_OrderProduct[[#This Row],[OrderID]],tbl_Order[OrderID],tbl_Order[Order Month Name])</f>
        <v>Aug</v>
      </c>
      <c r="H3164" t="str">
        <f>_xlfn.XLOOKUP(tbl_OrderProduct[[#This Row],[ProductID]],tbl_Product[ProductID],tbl_Product[ProductName])</f>
        <v>Azul: Pie Chart Edition</v>
      </c>
      <c r="I3164" t="str">
        <f>_xlfn.XLOOKUP(tbl_OrderProduct[[#This Row],[OrderID]],tbl_Order[OrderID],tbl_Order[CustomerID])</f>
        <v>CUST0787</v>
      </c>
    </row>
    <row r="3165" spans="1:9" x14ac:dyDescent="0.4">
      <c r="A3165" t="s">
        <v>1482</v>
      </c>
      <c r="B3165" t="s">
        <v>133</v>
      </c>
      <c r="C3165" t="str">
        <f>_xlfn.XLOOKUP(tbl_OrderProduct[[#This Row],[ProductID]],tbl_Product[ProductID],tbl_Product[Category])</f>
        <v>Adventure</v>
      </c>
      <c r="D3165">
        <v>3</v>
      </c>
      <c r="E3165" s="3">
        <f>_xlfn.XLOOKUP(tbl_OrderProduct[[#This Row],[ProductID]],tbl_Product[ProductID],tbl_Product[ListPrice])*tbl_OrderProduct[[#This Row],[Quantity]]</f>
        <v>71.849999999999994</v>
      </c>
      <c r="F3165">
        <f>_xlfn.XLOOKUP(tbl_OrderProduct[[#This Row],[OrderID]],tbl_Order[OrderID],tbl_Order[Order Year])</f>
        <v>2023</v>
      </c>
      <c r="G3165" t="str">
        <f>_xlfn.XLOOKUP(tbl_OrderProduct[[#This Row],[OrderID]],tbl_Order[OrderID],tbl_Order[Order Month Name])</f>
        <v>Aug</v>
      </c>
      <c r="H3165" t="str">
        <f>_xlfn.XLOOKUP(tbl_OrderProduct[[#This Row],[ProductID]],tbl_Product[ProductID],tbl_Product[ProductName])</f>
        <v>DataCraft: Fields &amp; Measures</v>
      </c>
      <c r="I3165" t="str">
        <f>_xlfn.XLOOKUP(tbl_OrderProduct[[#This Row],[OrderID]],tbl_Order[OrderID],tbl_Order[CustomerID])</f>
        <v>CUST0787</v>
      </c>
    </row>
    <row r="3166" spans="1:9" x14ac:dyDescent="0.4">
      <c r="A3166" t="s">
        <v>1482</v>
      </c>
      <c r="B3166" t="s">
        <v>157</v>
      </c>
      <c r="C3166" t="str">
        <f>_xlfn.XLOOKUP(tbl_OrderProduct[[#This Row],[ProductID]],tbl_Product[ProductID],tbl_Product[Category])</f>
        <v>Strategy</v>
      </c>
      <c r="D3166">
        <v>2</v>
      </c>
      <c r="E3166" s="3">
        <f>_xlfn.XLOOKUP(tbl_OrderProduct[[#This Row],[ProductID]],tbl_Product[ProductID],tbl_Product[ListPrice])*tbl_OrderProduct[[#This Row],[Quantity]]</f>
        <v>94</v>
      </c>
      <c r="F3166">
        <f>_xlfn.XLOOKUP(tbl_OrderProduct[[#This Row],[OrderID]],tbl_Order[OrderID],tbl_Order[Order Year])</f>
        <v>2023</v>
      </c>
      <c r="G3166" t="str">
        <f>_xlfn.XLOOKUP(tbl_OrderProduct[[#This Row],[OrderID]],tbl_Order[OrderID],tbl_Order[Order Month Name])</f>
        <v>Aug</v>
      </c>
      <c r="H3166" t="str">
        <f>_xlfn.XLOOKUP(tbl_OrderProduct[[#This Row],[ProductID]],tbl_Product[ProductID],tbl_Product[ProductName])</f>
        <v>A Dasboard Contrived</v>
      </c>
      <c r="I3166" t="str">
        <f>_xlfn.XLOOKUP(tbl_OrderProduct[[#This Row],[OrderID]],tbl_Order[OrderID],tbl_Order[CustomerID])</f>
        <v>CUST0787</v>
      </c>
    </row>
    <row r="3167" spans="1:9" x14ac:dyDescent="0.4">
      <c r="A3167" t="s">
        <v>1482</v>
      </c>
      <c r="B3167" t="s">
        <v>155</v>
      </c>
      <c r="C3167" t="str">
        <f>_xlfn.XLOOKUP(tbl_OrderProduct[[#This Row],[ProductID]],tbl_Product[ProductID],tbl_Product[Category])</f>
        <v>Strategy</v>
      </c>
      <c r="D3167">
        <v>2</v>
      </c>
      <c r="E3167" s="3">
        <f>_xlfn.XLOOKUP(tbl_OrderProduct[[#This Row],[ProductID]],tbl_Product[ProductID],tbl_Product[ListPrice])*tbl_OrderProduct[[#This Row],[Quantity]]</f>
        <v>54</v>
      </c>
      <c r="F3167">
        <f>_xlfn.XLOOKUP(tbl_OrderProduct[[#This Row],[OrderID]],tbl_Order[OrderID],tbl_Order[Order Year])</f>
        <v>2023</v>
      </c>
      <c r="G3167" t="str">
        <f>_xlfn.XLOOKUP(tbl_OrderProduct[[#This Row],[OrderID]],tbl_Order[OrderID],tbl_Order[Order Month Name])</f>
        <v>Aug</v>
      </c>
      <c r="H3167" t="str">
        <f>_xlfn.XLOOKUP(tbl_OrderProduct[[#This Row],[ProductID]],tbl_Product[ProductID],tbl_Product[ProductName])</f>
        <v>Depreciation Trail</v>
      </c>
      <c r="I3167" t="str">
        <f>_xlfn.XLOOKUP(tbl_OrderProduct[[#This Row],[OrderID]],tbl_Order[OrderID],tbl_Order[CustomerID])</f>
        <v>CUST0787</v>
      </c>
    </row>
    <row r="3168" spans="1:9" x14ac:dyDescent="0.4">
      <c r="A3168" t="s">
        <v>1483</v>
      </c>
      <c r="B3168" t="s">
        <v>146</v>
      </c>
      <c r="C3168" t="str">
        <f>_xlfn.XLOOKUP(tbl_OrderProduct[[#This Row],[ProductID]],tbl_Product[ProductID],tbl_Product[Category])</f>
        <v>Strategy</v>
      </c>
      <c r="D3168">
        <v>1</v>
      </c>
      <c r="E3168" s="3">
        <f>_xlfn.XLOOKUP(tbl_OrderProduct[[#This Row],[ProductID]],tbl_Product[ProductID],tbl_Product[ListPrice])*tbl_OrderProduct[[#This Row],[Quantity]]</f>
        <v>49.49</v>
      </c>
      <c r="F3168">
        <f>_xlfn.XLOOKUP(tbl_OrderProduct[[#This Row],[OrderID]],tbl_Order[OrderID],tbl_Order[Order Year])</f>
        <v>2023</v>
      </c>
      <c r="G3168" t="str">
        <f>_xlfn.XLOOKUP(tbl_OrderProduct[[#This Row],[OrderID]],tbl_Order[OrderID],tbl_Order[Order Month Name])</f>
        <v>Aug</v>
      </c>
      <c r="H3168" t="str">
        <f>_xlfn.XLOOKUP(tbl_OrderProduct[[#This Row],[ProductID]],tbl_Product[ProductID],tbl_Product[ProductName])</f>
        <v>Terraforming Tableau</v>
      </c>
      <c r="I3168" t="str">
        <f>_xlfn.XLOOKUP(tbl_OrderProduct[[#This Row],[OrderID]],tbl_Order[OrderID],tbl_Order[CustomerID])</f>
        <v>CUST0107</v>
      </c>
    </row>
    <row r="3169" spans="1:9" x14ac:dyDescent="0.4">
      <c r="A3169" t="s">
        <v>1483</v>
      </c>
      <c r="B3169" t="s">
        <v>131</v>
      </c>
      <c r="C3169" t="str">
        <f>_xlfn.XLOOKUP(tbl_OrderProduct[[#This Row],[ProductID]],tbl_Product[ProductID],tbl_Product[Category])</f>
        <v>Strategy</v>
      </c>
      <c r="D3169">
        <v>2</v>
      </c>
      <c r="E3169" s="3">
        <f>_xlfn.XLOOKUP(tbl_OrderProduct[[#This Row],[ProductID]],tbl_Product[ProductID],tbl_Product[ListPrice])*tbl_OrderProduct[[#This Row],[Quantity]]</f>
        <v>98</v>
      </c>
      <c r="F3169">
        <f>_xlfn.XLOOKUP(tbl_OrderProduct[[#This Row],[OrderID]],tbl_Order[OrderID],tbl_Order[Order Year])</f>
        <v>2023</v>
      </c>
      <c r="G3169" t="str">
        <f>_xlfn.XLOOKUP(tbl_OrderProduct[[#This Row],[OrderID]],tbl_Order[OrderID],tbl_Order[Order Month Name])</f>
        <v>Aug</v>
      </c>
      <c r="H3169" t="str">
        <f>_xlfn.XLOOKUP(tbl_OrderProduct[[#This Row],[ProductID]],tbl_Product[ProductID],tbl_Product[ProductName])</f>
        <v>7 Chart Wonders</v>
      </c>
      <c r="I3169" t="str">
        <f>_xlfn.XLOOKUP(tbl_OrderProduct[[#This Row],[OrderID]],tbl_Order[OrderID],tbl_Order[CustomerID])</f>
        <v>CUST0107</v>
      </c>
    </row>
    <row r="3170" spans="1:9" x14ac:dyDescent="0.4">
      <c r="A3170" t="s">
        <v>1483</v>
      </c>
      <c r="B3170" t="s">
        <v>164</v>
      </c>
      <c r="C3170" t="str">
        <f>_xlfn.XLOOKUP(tbl_OrderProduct[[#This Row],[ProductID]],tbl_Product[ProductID],tbl_Product[Category])</f>
        <v>Strategy</v>
      </c>
      <c r="D3170">
        <v>2</v>
      </c>
      <c r="E3170" s="3">
        <f>_xlfn.XLOOKUP(tbl_OrderProduct[[#This Row],[ProductID]],tbl_Product[ProductID],tbl_Product[ListPrice])*tbl_OrderProduct[[#This Row],[Quantity]]</f>
        <v>58</v>
      </c>
      <c r="F3170">
        <f>_xlfn.XLOOKUP(tbl_OrderProduct[[#This Row],[OrderID]],tbl_Order[OrderID],tbl_Order[Order Year])</f>
        <v>2023</v>
      </c>
      <c r="G3170" t="str">
        <f>_xlfn.XLOOKUP(tbl_OrderProduct[[#This Row],[OrderID]],tbl_Order[OrderID],tbl_Order[Order Month Name])</f>
        <v>Aug</v>
      </c>
      <c r="H3170" t="str">
        <f>_xlfn.XLOOKUP(tbl_OrderProduct[[#This Row],[ProductID]],tbl_Product[ProductID],tbl_Product[ProductName])</f>
        <v>Great Western Lookup</v>
      </c>
      <c r="I3170" t="str">
        <f>_xlfn.XLOOKUP(tbl_OrderProduct[[#This Row],[OrderID]],tbl_Order[OrderID],tbl_Order[CustomerID])</f>
        <v>CUST0107</v>
      </c>
    </row>
    <row r="3171" spans="1:9" x14ac:dyDescent="0.4">
      <c r="A3171" t="s">
        <v>1484</v>
      </c>
      <c r="B3171" t="s">
        <v>148</v>
      </c>
      <c r="C3171" t="str">
        <f>_xlfn.XLOOKUP(tbl_OrderProduct[[#This Row],[ProductID]],tbl_Product[ProductID],tbl_Product[Category])</f>
        <v>Strategy</v>
      </c>
      <c r="D3171">
        <v>1</v>
      </c>
      <c r="E3171" s="3">
        <f>_xlfn.XLOOKUP(tbl_OrderProduct[[#This Row],[ProductID]],tbl_Product[ProductID],tbl_Product[ListPrice])*tbl_OrderProduct[[#This Row],[Quantity]]</f>
        <v>20.49</v>
      </c>
      <c r="F3171">
        <f>_xlfn.XLOOKUP(tbl_OrderProduct[[#This Row],[OrderID]],tbl_Order[OrderID],tbl_Order[Order Year])</f>
        <v>2023</v>
      </c>
      <c r="G3171" t="str">
        <f>_xlfn.XLOOKUP(tbl_OrderProduct[[#This Row],[OrderID]],tbl_Order[OrderID],tbl_Order[Order Month Name])</f>
        <v>Aug</v>
      </c>
      <c r="H3171" t="str">
        <f>_xlfn.XLOOKUP(tbl_OrderProduct[[#This Row],[ProductID]],tbl_Product[ProductID],tbl_Product[ProductName])</f>
        <v>Cashflow Cascadia</v>
      </c>
      <c r="I3171" t="str">
        <f>_xlfn.XLOOKUP(tbl_OrderProduct[[#This Row],[OrderID]],tbl_Order[OrderID],tbl_Order[CustomerID])</f>
        <v>CUST0587</v>
      </c>
    </row>
    <row r="3172" spans="1:9" x14ac:dyDescent="0.4">
      <c r="A3172" t="s">
        <v>1485</v>
      </c>
      <c r="B3172" t="s">
        <v>155</v>
      </c>
      <c r="C3172" t="str">
        <f>_xlfn.XLOOKUP(tbl_OrderProduct[[#This Row],[ProductID]],tbl_Product[ProductID],tbl_Product[Category])</f>
        <v>Strategy</v>
      </c>
      <c r="D3172">
        <v>1</v>
      </c>
      <c r="E3172" s="3">
        <f>_xlfn.XLOOKUP(tbl_OrderProduct[[#This Row],[ProductID]],tbl_Product[ProductID],tbl_Product[ListPrice])*tbl_OrderProduct[[#This Row],[Quantity]]</f>
        <v>27</v>
      </c>
      <c r="F3172">
        <f>_xlfn.XLOOKUP(tbl_OrderProduct[[#This Row],[OrderID]],tbl_Order[OrderID],tbl_Order[Order Year])</f>
        <v>2023</v>
      </c>
      <c r="G3172" t="str">
        <f>_xlfn.XLOOKUP(tbl_OrderProduct[[#This Row],[OrderID]],tbl_Order[OrderID],tbl_Order[Order Month Name])</f>
        <v>Aug</v>
      </c>
      <c r="H3172" t="str">
        <f>_xlfn.XLOOKUP(tbl_OrderProduct[[#This Row],[ProductID]],tbl_Product[ProductID],tbl_Product[ProductName])</f>
        <v>Depreciation Trail</v>
      </c>
      <c r="I3172" t="str">
        <f>_xlfn.XLOOKUP(tbl_OrderProduct[[#This Row],[OrderID]],tbl_Order[OrderID],tbl_Order[CustomerID])</f>
        <v>CUST1077</v>
      </c>
    </row>
    <row r="3173" spans="1:9" x14ac:dyDescent="0.4">
      <c r="A3173" t="s">
        <v>1485</v>
      </c>
      <c r="B3173" t="s">
        <v>161</v>
      </c>
      <c r="C3173" t="str">
        <f>_xlfn.XLOOKUP(tbl_OrderProduct[[#This Row],[ProductID]],tbl_Product[ProductID],tbl_Product[Category])</f>
        <v>Strategy</v>
      </c>
      <c r="D3173">
        <v>1</v>
      </c>
      <c r="E3173" s="3">
        <f>_xlfn.XLOOKUP(tbl_OrderProduct[[#This Row],[ProductID]],tbl_Product[ProductID],tbl_Product[ListPrice])*tbl_OrderProduct[[#This Row],[Quantity]]</f>
        <v>55.95</v>
      </c>
      <c r="F3173">
        <f>_xlfn.XLOOKUP(tbl_OrderProduct[[#This Row],[OrderID]],tbl_Order[OrderID],tbl_Order[Order Year])</f>
        <v>2023</v>
      </c>
      <c r="G3173" t="str">
        <f>_xlfn.XLOOKUP(tbl_OrderProduct[[#This Row],[OrderID]],tbl_Order[OrderID],tbl_Order[Order Month Name])</f>
        <v>Aug</v>
      </c>
      <c r="H3173" t="str">
        <f>_xlfn.XLOOKUP(tbl_OrderProduct[[#This Row],[ProductID]],tbl_Product[ProductID],tbl_Product[ProductName])</f>
        <v>The Quacks of Quarterburg</v>
      </c>
      <c r="I3173" t="str">
        <f>_xlfn.XLOOKUP(tbl_OrderProduct[[#This Row],[OrderID]],tbl_Order[OrderID],tbl_Order[CustomerID])</f>
        <v>CUST1077</v>
      </c>
    </row>
    <row r="3174" spans="1:9" x14ac:dyDescent="0.4">
      <c r="A3174" t="s">
        <v>1486</v>
      </c>
      <c r="B3174" t="s">
        <v>148</v>
      </c>
      <c r="C3174" t="str">
        <f>_xlfn.XLOOKUP(tbl_OrderProduct[[#This Row],[ProductID]],tbl_Product[ProductID],tbl_Product[Category])</f>
        <v>Strategy</v>
      </c>
      <c r="D3174">
        <v>1</v>
      </c>
      <c r="E3174" s="3">
        <f>_xlfn.XLOOKUP(tbl_OrderProduct[[#This Row],[ProductID]],tbl_Product[ProductID],tbl_Product[ListPrice])*tbl_OrderProduct[[#This Row],[Quantity]]</f>
        <v>20.49</v>
      </c>
      <c r="F3174">
        <f>_xlfn.XLOOKUP(tbl_OrderProduct[[#This Row],[OrderID]],tbl_Order[OrderID],tbl_Order[Order Year])</f>
        <v>2023</v>
      </c>
      <c r="G3174" t="str">
        <f>_xlfn.XLOOKUP(tbl_OrderProduct[[#This Row],[OrderID]],tbl_Order[OrderID],tbl_Order[Order Month Name])</f>
        <v>Sep</v>
      </c>
      <c r="H3174" t="str">
        <f>_xlfn.XLOOKUP(tbl_OrderProduct[[#This Row],[ProductID]],tbl_Product[ProductID],tbl_Product[ProductName])</f>
        <v>Cashflow Cascadia</v>
      </c>
      <c r="I3174" t="str">
        <f>_xlfn.XLOOKUP(tbl_OrderProduct[[#This Row],[OrderID]],tbl_Order[OrderID],tbl_Order[CustomerID])</f>
        <v>CUST0682</v>
      </c>
    </row>
    <row r="3175" spans="1:9" x14ac:dyDescent="0.4">
      <c r="A3175" t="s">
        <v>1487</v>
      </c>
      <c r="B3175" t="s">
        <v>158</v>
      </c>
      <c r="C3175" t="str">
        <f>_xlfn.XLOOKUP(tbl_OrderProduct[[#This Row],[ProductID]],tbl_Product[ProductID],tbl_Product[Category])</f>
        <v>Classic</v>
      </c>
      <c r="D3175">
        <v>1</v>
      </c>
      <c r="E3175" s="3">
        <f>_xlfn.XLOOKUP(tbl_OrderProduct[[#This Row],[ProductID]],tbl_Product[ProductID],tbl_Product[ListPrice])*tbl_OrderProduct[[#This Row],[Quantity]]</f>
        <v>45</v>
      </c>
      <c r="F3175">
        <f>_xlfn.XLOOKUP(tbl_OrderProduct[[#This Row],[OrderID]],tbl_Order[OrderID],tbl_Order[Order Year])</f>
        <v>2023</v>
      </c>
      <c r="G3175" t="str">
        <f>_xlfn.XLOOKUP(tbl_OrderProduct[[#This Row],[OrderID]],tbl_Order[OrderID],tbl_Order[Order Month Name])</f>
        <v>Sep</v>
      </c>
      <c r="H3175" t="str">
        <f>_xlfn.XLOOKUP(tbl_OrderProduct[[#This Row],[ProductID]],tbl_Product[ProductID],tbl_Product[ProductName])</f>
        <v>Carcassone: Financial Quarters</v>
      </c>
      <c r="I3175" t="str">
        <f>_xlfn.XLOOKUP(tbl_OrderProduct[[#This Row],[OrderID]],tbl_Order[OrderID],tbl_Order[CustomerID])</f>
        <v>CUST0898</v>
      </c>
    </row>
    <row r="3176" spans="1:9" x14ac:dyDescent="0.4">
      <c r="A3176" t="s">
        <v>1488</v>
      </c>
      <c r="B3176" t="s">
        <v>161</v>
      </c>
      <c r="C3176" t="str">
        <f>_xlfn.XLOOKUP(tbl_OrderProduct[[#This Row],[ProductID]],tbl_Product[ProductID],tbl_Product[Category])</f>
        <v>Strategy</v>
      </c>
      <c r="D3176">
        <v>1</v>
      </c>
      <c r="E3176" s="3">
        <f>_xlfn.XLOOKUP(tbl_OrderProduct[[#This Row],[ProductID]],tbl_Product[ProductID],tbl_Product[ListPrice])*tbl_OrderProduct[[#This Row],[Quantity]]</f>
        <v>55.95</v>
      </c>
      <c r="F3176">
        <f>_xlfn.XLOOKUP(tbl_OrderProduct[[#This Row],[OrderID]],tbl_Order[OrderID],tbl_Order[Order Year])</f>
        <v>2023</v>
      </c>
      <c r="G3176" t="str">
        <f>_xlfn.XLOOKUP(tbl_OrderProduct[[#This Row],[OrderID]],tbl_Order[OrderID],tbl_Order[Order Month Name])</f>
        <v>Sep</v>
      </c>
      <c r="H3176" t="str">
        <f>_xlfn.XLOOKUP(tbl_OrderProduct[[#This Row],[ProductID]],tbl_Product[ProductID],tbl_Product[ProductName])</f>
        <v>The Quacks of Quarterburg</v>
      </c>
      <c r="I3176" t="str">
        <f>_xlfn.XLOOKUP(tbl_OrderProduct[[#This Row],[OrderID]],tbl_Order[OrderID],tbl_Order[CustomerID])</f>
        <v>CUST0204</v>
      </c>
    </row>
    <row r="3177" spans="1:9" x14ac:dyDescent="0.4">
      <c r="A3177" t="s">
        <v>1489</v>
      </c>
      <c r="B3177" t="s">
        <v>7</v>
      </c>
      <c r="C3177" t="str">
        <f>_xlfn.XLOOKUP(tbl_OrderProduct[[#This Row],[ProductID]],tbl_Product[ProductID],tbl_Product[Category])</f>
        <v>Strategy</v>
      </c>
      <c r="D3177">
        <v>1</v>
      </c>
      <c r="E3177" s="3">
        <f>_xlfn.XLOOKUP(tbl_OrderProduct[[#This Row],[ProductID]],tbl_Product[ProductID],tbl_Product[ListPrice])*tbl_OrderProduct[[#This Row],[Quantity]]</f>
        <v>53</v>
      </c>
      <c r="F3177">
        <f>_xlfn.XLOOKUP(tbl_OrderProduct[[#This Row],[OrderID]],tbl_Order[OrderID],tbl_Order[Order Year])</f>
        <v>2023</v>
      </c>
      <c r="G3177" t="str">
        <f>_xlfn.XLOOKUP(tbl_OrderProduct[[#This Row],[OrderID]],tbl_Order[OrderID],tbl_Order[Order Month Name])</f>
        <v>Sep</v>
      </c>
      <c r="H3177" t="str">
        <f>_xlfn.XLOOKUP(tbl_OrderProduct[[#This Row],[ProductID]],tbl_Product[ProductID],tbl_Product[ProductName])</f>
        <v>Evercell</v>
      </c>
      <c r="I3177" t="str">
        <f>_xlfn.XLOOKUP(tbl_OrderProduct[[#This Row],[OrderID]],tbl_Order[OrderID],tbl_Order[CustomerID])</f>
        <v>CUST0376</v>
      </c>
    </row>
    <row r="3178" spans="1:9" x14ac:dyDescent="0.4">
      <c r="A3178" t="s">
        <v>1489</v>
      </c>
      <c r="B3178" t="s">
        <v>131</v>
      </c>
      <c r="C3178" t="str">
        <f>_xlfn.XLOOKUP(tbl_OrderProduct[[#This Row],[ProductID]],tbl_Product[ProductID],tbl_Product[Category])</f>
        <v>Strategy</v>
      </c>
      <c r="D3178">
        <v>2</v>
      </c>
      <c r="E3178" s="3">
        <f>_xlfn.XLOOKUP(tbl_OrderProduct[[#This Row],[ProductID]],tbl_Product[ProductID],tbl_Product[ListPrice])*tbl_OrderProduct[[#This Row],[Quantity]]</f>
        <v>98</v>
      </c>
      <c r="F3178">
        <f>_xlfn.XLOOKUP(tbl_OrderProduct[[#This Row],[OrderID]],tbl_Order[OrderID],tbl_Order[Order Year])</f>
        <v>2023</v>
      </c>
      <c r="G3178" t="str">
        <f>_xlfn.XLOOKUP(tbl_OrderProduct[[#This Row],[OrderID]],tbl_Order[OrderID],tbl_Order[Order Month Name])</f>
        <v>Sep</v>
      </c>
      <c r="H3178" t="str">
        <f>_xlfn.XLOOKUP(tbl_OrderProduct[[#This Row],[ProductID]],tbl_Product[ProductID],tbl_Product[ProductName])</f>
        <v>7 Chart Wonders</v>
      </c>
      <c r="I3178" t="str">
        <f>_xlfn.XLOOKUP(tbl_OrderProduct[[#This Row],[OrderID]],tbl_Order[OrderID],tbl_Order[CustomerID])</f>
        <v>CUST0376</v>
      </c>
    </row>
    <row r="3179" spans="1:9" x14ac:dyDescent="0.4">
      <c r="A3179" t="s">
        <v>1489</v>
      </c>
      <c r="B3179" t="s">
        <v>157</v>
      </c>
      <c r="C3179" t="str">
        <f>_xlfn.XLOOKUP(tbl_OrderProduct[[#This Row],[ProductID]],tbl_Product[ProductID],tbl_Product[Category])</f>
        <v>Strategy</v>
      </c>
      <c r="D3179">
        <v>2</v>
      </c>
      <c r="E3179" s="3">
        <f>_xlfn.XLOOKUP(tbl_OrderProduct[[#This Row],[ProductID]],tbl_Product[ProductID],tbl_Product[ListPrice])*tbl_OrderProduct[[#This Row],[Quantity]]</f>
        <v>94</v>
      </c>
      <c r="F3179">
        <f>_xlfn.XLOOKUP(tbl_OrderProduct[[#This Row],[OrderID]],tbl_Order[OrderID],tbl_Order[Order Year])</f>
        <v>2023</v>
      </c>
      <c r="G3179" t="str">
        <f>_xlfn.XLOOKUP(tbl_OrderProduct[[#This Row],[OrderID]],tbl_Order[OrderID],tbl_Order[Order Month Name])</f>
        <v>Sep</v>
      </c>
      <c r="H3179" t="str">
        <f>_xlfn.XLOOKUP(tbl_OrderProduct[[#This Row],[ProductID]],tbl_Product[ProductID],tbl_Product[ProductName])</f>
        <v>A Dasboard Contrived</v>
      </c>
      <c r="I3179" t="str">
        <f>_xlfn.XLOOKUP(tbl_OrderProduct[[#This Row],[OrderID]],tbl_Order[OrderID],tbl_Order[CustomerID])</f>
        <v>CUST0376</v>
      </c>
    </row>
    <row r="3180" spans="1:9" x14ac:dyDescent="0.4">
      <c r="A3180" t="s">
        <v>1489</v>
      </c>
      <c r="B3180" t="s">
        <v>134</v>
      </c>
      <c r="C3180" t="str">
        <f>_xlfn.XLOOKUP(tbl_OrderProduct[[#This Row],[ProductID]],tbl_Product[ProductID],tbl_Product[Category])</f>
        <v>Co-op</v>
      </c>
      <c r="D3180">
        <v>1</v>
      </c>
      <c r="E3180" s="3">
        <f>_xlfn.XLOOKUP(tbl_OrderProduct[[#This Row],[ProductID]],tbl_Product[ProductID],tbl_Product[ListPrice])*tbl_OrderProduct[[#This Row],[Quantity]]</f>
        <v>33.5</v>
      </c>
      <c r="F3180">
        <f>_xlfn.XLOOKUP(tbl_OrderProduct[[#This Row],[OrderID]],tbl_Order[OrderID],tbl_Order[Order Year])</f>
        <v>2023</v>
      </c>
      <c r="G3180" t="str">
        <f>_xlfn.XLOOKUP(tbl_OrderProduct[[#This Row],[OrderID]],tbl_Order[OrderID],tbl_Order[Order Month Name])</f>
        <v>Sep</v>
      </c>
      <c r="H3180" t="str">
        <f>_xlfn.XLOOKUP(tbl_OrderProduct[[#This Row],[ProductID]],tbl_Product[ProductID],tbl_Product[ProductName])</f>
        <v>The Spill: Data Breach</v>
      </c>
      <c r="I3180" t="str">
        <f>_xlfn.XLOOKUP(tbl_OrderProduct[[#This Row],[OrderID]],tbl_Order[OrderID],tbl_Order[CustomerID])</f>
        <v>CUST0376</v>
      </c>
    </row>
    <row r="3181" spans="1:9" x14ac:dyDescent="0.4">
      <c r="A3181" t="s">
        <v>1490</v>
      </c>
      <c r="B3181" t="s">
        <v>131</v>
      </c>
      <c r="C3181" t="str">
        <f>_xlfn.XLOOKUP(tbl_OrderProduct[[#This Row],[ProductID]],tbl_Product[ProductID],tbl_Product[Category])</f>
        <v>Strategy</v>
      </c>
      <c r="D3181">
        <v>1</v>
      </c>
      <c r="E3181" s="3">
        <f>_xlfn.XLOOKUP(tbl_OrderProduct[[#This Row],[ProductID]],tbl_Product[ProductID],tbl_Product[ListPrice])*tbl_OrderProduct[[#This Row],[Quantity]]</f>
        <v>49</v>
      </c>
      <c r="F3181">
        <f>_xlfn.XLOOKUP(tbl_OrderProduct[[#This Row],[OrderID]],tbl_Order[OrderID],tbl_Order[Order Year])</f>
        <v>2023</v>
      </c>
      <c r="G3181" t="str">
        <f>_xlfn.XLOOKUP(tbl_OrderProduct[[#This Row],[OrderID]],tbl_Order[OrderID],tbl_Order[Order Month Name])</f>
        <v>Sep</v>
      </c>
      <c r="H3181" t="str">
        <f>_xlfn.XLOOKUP(tbl_OrderProduct[[#This Row],[ProductID]],tbl_Product[ProductID],tbl_Product[ProductName])</f>
        <v>7 Chart Wonders</v>
      </c>
      <c r="I3181" t="str">
        <f>_xlfn.XLOOKUP(tbl_OrderProduct[[#This Row],[OrderID]],tbl_Order[OrderID],tbl_Order[CustomerID])</f>
        <v>CUST1141</v>
      </c>
    </row>
    <row r="3182" spans="1:9" x14ac:dyDescent="0.4">
      <c r="A3182" t="s">
        <v>1490</v>
      </c>
      <c r="B3182" t="s">
        <v>140</v>
      </c>
      <c r="C3182" t="str">
        <f>_xlfn.XLOOKUP(tbl_OrderProduct[[#This Row],[ProductID]],tbl_Product[ProductID],tbl_Product[Category])</f>
        <v>Strategy</v>
      </c>
      <c r="D3182">
        <v>2</v>
      </c>
      <c r="E3182" s="3">
        <f>_xlfn.XLOOKUP(tbl_OrderProduct[[#This Row],[ProductID]],tbl_Product[ProductID],tbl_Product[ListPrice])*tbl_OrderProduct[[#This Row],[Quantity]]</f>
        <v>126.98</v>
      </c>
      <c r="F3182">
        <f>_xlfn.XLOOKUP(tbl_OrderProduct[[#This Row],[OrderID]],tbl_Order[OrderID],tbl_Order[Order Year])</f>
        <v>2023</v>
      </c>
      <c r="G3182" t="str">
        <f>_xlfn.XLOOKUP(tbl_OrderProduct[[#This Row],[OrderID]],tbl_Order[OrderID],tbl_Order[Order Month Name])</f>
        <v>Sep</v>
      </c>
      <c r="H3182" t="str">
        <f>_xlfn.XLOOKUP(tbl_OrderProduct[[#This Row],[ProductID]],tbl_Product[ProductID],tbl_Product[ProductName])</f>
        <v>The Castles of Mad King Lambda</v>
      </c>
      <c r="I3182" t="str">
        <f>_xlfn.XLOOKUP(tbl_OrderProduct[[#This Row],[OrderID]],tbl_Order[OrderID],tbl_Order[CustomerID])</f>
        <v>CUST1141</v>
      </c>
    </row>
    <row r="3183" spans="1:9" x14ac:dyDescent="0.4">
      <c r="A3183" t="s">
        <v>1490</v>
      </c>
      <c r="B3183" t="s">
        <v>3</v>
      </c>
      <c r="C3183" t="str">
        <f>_xlfn.XLOOKUP(tbl_OrderProduct[[#This Row],[ProductID]],tbl_Product[ProductID],tbl_Product[Category])</f>
        <v>Co-op</v>
      </c>
      <c r="D3183">
        <v>2</v>
      </c>
      <c r="E3183" s="3">
        <f>_xlfn.XLOOKUP(tbl_OrderProduct[[#This Row],[ProductID]],tbl_Product[ProductID],tbl_Product[ListPrice])*tbl_OrderProduct[[#This Row],[Quantity]]</f>
        <v>69.900000000000006</v>
      </c>
      <c r="F3183">
        <f>_xlfn.XLOOKUP(tbl_OrderProduct[[#This Row],[OrderID]],tbl_Order[OrderID],tbl_Order[Order Year])</f>
        <v>2023</v>
      </c>
      <c r="G3183" t="str">
        <f>_xlfn.XLOOKUP(tbl_OrderProduct[[#This Row],[OrderID]],tbl_Order[OrderID],tbl_Order[Order Month Name])</f>
        <v>Sep</v>
      </c>
      <c r="H3183" t="str">
        <f>_xlfn.XLOOKUP(tbl_OrderProduct[[#This Row],[ProductID]],tbl_Product[ProductID],tbl_Product[ProductName])</f>
        <v>Pivot Panic!</v>
      </c>
      <c r="I3183" t="str">
        <f>_xlfn.XLOOKUP(tbl_OrderProduct[[#This Row],[OrderID]],tbl_Order[OrderID],tbl_Order[CustomerID])</f>
        <v>CUST1141</v>
      </c>
    </row>
    <row r="3184" spans="1:9" x14ac:dyDescent="0.4">
      <c r="A3184" t="s">
        <v>1490</v>
      </c>
      <c r="B3184" t="s">
        <v>144</v>
      </c>
      <c r="C3184" t="str">
        <f>_xlfn.XLOOKUP(tbl_OrderProduct[[#This Row],[ProductID]],tbl_Product[ProductID],tbl_Product[Category])</f>
        <v>Strategy</v>
      </c>
      <c r="D3184">
        <v>2</v>
      </c>
      <c r="E3184" s="3">
        <f>_xlfn.XLOOKUP(tbl_OrderProduct[[#This Row],[ProductID]],tbl_Product[ProductID],tbl_Product[ListPrice])*tbl_OrderProduct[[#This Row],[Quantity]]</f>
        <v>129.9</v>
      </c>
      <c r="F3184">
        <f>_xlfn.XLOOKUP(tbl_OrderProduct[[#This Row],[OrderID]],tbl_Order[OrderID],tbl_Order[Order Year])</f>
        <v>2023</v>
      </c>
      <c r="G3184" t="str">
        <f>_xlfn.XLOOKUP(tbl_OrderProduct[[#This Row],[OrderID]],tbl_Order[OrderID],tbl_Order[Order Month Name])</f>
        <v>Sep</v>
      </c>
      <c r="H3184" t="str">
        <f>_xlfn.XLOOKUP(tbl_OrderProduct[[#This Row],[ProductID]],tbl_Product[ProductID],tbl_Product[ProductName])</f>
        <v>Between Two Spreadsheets</v>
      </c>
      <c r="I3184" t="str">
        <f>_xlfn.XLOOKUP(tbl_OrderProduct[[#This Row],[OrderID]],tbl_Order[OrderID],tbl_Order[CustomerID])</f>
        <v>CUST1141</v>
      </c>
    </row>
    <row r="3185" spans="1:9" x14ac:dyDescent="0.4">
      <c r="A3185" t="s">
        <v>1490</v>
      </c>
      <c r="B3185" t="s">
        <v>156</v>
      </c>
      <c r="C3185" t="str">
        <f>_xlfn.XLOOKUP(tbl_OrderProduct[[#This Row],[ProductID]],tbl_Product[ProductID],tbl_Product[Category])</f>
        <v>Strategy</v>
      </c>
      <c r="D3185">
        <v>2</v>
      </c>
      <c r="E3185" s="3">
        <f>_xlfn.XLOOKUP(tbl_OrderProduct[[#This Row],[ProductID]],tbl_Product[ProductID],tbl_Product[ListPrice])*tbl_OrderProduct[[#This Row],[Quantity]]</f>
        <v>81.98</v>
      </c>
      <c r="F3185">
        <f>_xlfn.XLOOKUP(tbl_OrderProduct[[#This Row],[OrderID]],tbl_Order[OrderID],tbl_Order[Order Year])</f>
        <v>2023</v>
      </c>
      <c r="G3185" t="str">
        <f>_xlfn.XLOOKUP(tbl_OrderProduct[[#This Row],[OrderID]],tbl_Order[OrderID],tbl_Order[Order Month Name])</f>
        <v>Sep</v>
      </c>
      <c r="H3185" t="str">
        <f>_xlfn.XLOOKUP(tbl_OrderProduct[[#This Row],[ProductID]],tbl_Product[ProductID],tbl_Product[ProductName])</f>
        <v>Cells of Caledonia</v>
      </c>
      <c r="I3185" t="str">
        <f>_xlfn.XLOOKUP(tbl_OrderProduct[[#This Row],[OrderID]],tbl_Order[OrderID],tbl_Order[CustomerID])</f>
        <v>CUST1141</v>
      </c>
    </row>
    <row r="3186" spans="1:9" x14ac:dyDescent="0.4">
      <c r="A3186" t="s">
        <v>1491</v>
      </c>
      <c r="B3186" t="s">
        <v>154</v>
      </c>
      <c r="C3186" t="str">
        <f>_xlfn.XLOOKUP(tbl_OrderProduct[[#This Row],[ProductID]],tbl_Product[ProductID],tbl_Product[Category])</f>
        <v>Strategy</v>
      </c>
      <c r="D3186">
        <v>1</v>
      </c>
      <c r="E3186" s="3">
        <f>_xlfn.XLOOKUP(tbl_OrderProduct[[#This Row],[ProductID]],tbl_Product[ProductID],tbl_Product[ListPrice])*tbl_OrderProduct[[#This Row],[Quantity]]</f>
        <v>31</v>
      </c>
      <c r="F3186">
        <f>_xlfn.XLOOKUP(tbl_OrderProduct[[#This Row],[OrderID]],tbl_Order[OrderID],tbl_Order[Order Year])</f>
        <v>2023</v>
      </c>
      <c r="G3186" t="str">
        <f>_xlfn.XLOOKUP(tbl_OrderProduct[[#This Row],[OrderID]],tbl_Order[OrderID],tbl_Order[Order Month Name])</f>
        <v>Sep</v>
      </c>
      <c r="H3186" t="str">
        <f>_xlfn.XLOOKUP(tbl_OrderProduct[[#This Row],[ProductID]],tbl_Product[ProductID],tbl_Product[ProductName])</f>
        <v>Roll for Regression</v>
      </c>
      <c r="I3186" t="str">
        <f>_xlfn.XLOOKUP(tbl_OrderProduct[[#This Row],[OrderID]],tbl_Order[OrderID],tbl_Order[CustomerID])</f>
        <v>CUST0869</v>
      </c>
    </row>
    <row r="3187" spans="1:9" x14ac:dyDescent="0.4">
      <c r="A3187" t="s">
        <v>1491</v>
      </c>
      <c r="B3187" t="s">
        <v>137</v>
      </c>
      <c r="C3187" t="str">
        <f>_xlfn.XLOOKUP(tbl_OrderProduct[[#This Row],[ProductID]],tbl_Product[ProductID],tbl_Product[Category])</f>
        <v>Classic</v>
      </c>
      <c r="D3187">
        <v>2</v>
      </c>
      <c r="E3187" s="3">
        <f>_xlfn.XLOOKUP(tbl_OrderProduct[[#This Row],[ProductID]],tbl_Product[ProductID],tbl_Product[ListPrice])*tbl_OrderProduct[[#This Row],[Quantity]]</f>
        <v>141.97999999999999</v>
      </c>
      <c r="F3187">
        <f>_xlfn.XLOOKUP(tbl_OrderProduct[[#This Row],[OrderID]],tbl_Order[OrderID],tbl_Order[Order Year])</f>
        <v>2023</v>
      </c>
      <c r="G3187" t="str">
        <f>_xlfn.XLOOKUP(tbl_OrderProduct[[#This Row],[OrderID]],tbl_Order[OrderID],tbl_Order[Order Month Name])</f>
        <v>Sep</v>
      </c>
      <c r="H3187" t="str">
        <f>_xlfn.XLOOKUP(tbl_OrderProduct[[#This Row],[ProductID]],tbl_Product[ProductID],tbl_Product[ProductName])</f>
        <v>Ticket to Ride: Financial Express</v>
      </c>
      <c r="I3187" t="str">
        <f>_xlfn.XLOOKUP(tbl_OrderProduct[[#This Row],[OrderID]],tbl_Order[OrderID],tbl_Order[CustomerID])</f>
        <v>CUST0869</v>
      </c>
    </row>
    <row r="3188" spans="1:9" x14ac:dyDescent="0.4">
      <c r="A3188" t="s">
        <v>1491</v>
      </c>
      <c r="B3188" t="s">
        <v>3</v>
      </c>
      <c r="C3188" t="str">
        <f>_xlfn.XLOOKUP(tbl_OrderProduct[[#This Row],[ProductID]],tbl_Product[ProductID],tbl_Product[Category])</f>
        <v>Co-op</v>
      </c>
      <c r="D3188">
        <v>1</v>
      </c>
      <c r="E3188" s="3">
        <f>_xlfn.XLOOKUP(tbl_OrderProduct[[#This Row],[ProductID]],tbl_Product[ProductID],tbl_Product[ListPrice])*tbl_OrderProduct[[#This Row],[Quantity]]</f>
        <v>34.950000000000003</v>
      </c>
      <c r="F3188">
        <f>_xlfn.XLOOKUP(tbl_OrderProduct[[#This Row],[OrderID]],tbl_Order[OrderID],tbl_Order[Order Year])</f>
        <v>2023</v>
      </c>
      <c r="G3188" t="str">
        <f>_xlfn.XLOOKUP(tbl_OrderProduct[[#This Row],[OrderID]],tbl_Order[OrderID],tbl_Order[Order Month Name])</f>
        <v>Sep</v>
      </c>
      <c r="H3188" t="str">
        <f>_xlfn.XLOOKUP(tbl_OrderProduct[[#This Row],[ProductID]],tbl_Product[ProductID],tbl_Product[ProductName])</f>
        <v>Pivot Panic!</v>
      </c>
      <c r="I3188" t="str">
        <f>_xlfn.XLOOKUP(tbl_OrderProduct[[#This Row],[OrderID]],tbl_Order[OrderID],tbl_Order[CustomerID])</f>
        <v>CUST0869</v>
      </c>
    </row>
    <row r="3189" spans="1:9" x14ac:dyDescent="0.4">
      <c r="A3189" t="s">
        <v>1491</v>
      </c>
      <c r="B3189" t="s">
        <v>148</v>
      </c>
      <c r="C3189" t="str">
        <f>_xlfn.XLOOKUP(tbl_OrderProduct[[#This Row],[ProductID]],tbl_Product[ProductID],tbl_Product[Category])</f>
        <v>Strategy</v>
      </c>
      <c r="D3189">
        <v>2</v>
      </c>
      <c r="E3189" s="3">
        <f>_xlfn.XLOOKUP(tbl_OrderProduct[[#This Row],[ProductID]],tbl_Product[ProductID],tbl_Product[ListPrice])*tbl_OrderProduct[[#This Row],[Quantity]]</f>
        <v>40.98</v>
      </c>
      <c r="F3189">
        <f>_xlfn.XLOOKUP(tbl_OrderProduct[[#This Row],[OrderID]],tbl_Order[OrderID],tbl_Order[Order Year])</f>
        <v>2023</v>
      </c>
      <c r="G3189" t="str">
        <f>_xlfn.XLOOKUP(tbl_OrderProduct[[#This Row],[OrderID]],tbl_Order[OrderID],tbl_Order[Order Month Name])</f>
        <v>Sep</v>
      </c>
      <c r="H3189" t="str">
        <f>_xlfn.XLOOKUP(tbl_OrderProduct[[#This Row],[ProductID]],tbl_Product[ProductID],tbl_Product[ProductName])</f>
        <v>Cashflow Cascadia</v>
      </c>
      <c r="I3189" t="str">
        <f>_xlfn.XLOOKUP(tbl_OrderProduct[[#This Row],[OrderID]],tbl_Order[OrderID],tbl_Order[CustomerID])</f>
        <v>CUST0869</v>
      </c>
    </row>
    <row r="3190" spans="1:9" x14ac:dyDescent="0.4">
      <c r="A3190" t="s">
        <v>1491</v>
      </c>
      <c r="B3190" t="s">
        <v>139</v>
      </c>
      <c r="C3190" t="str">
        <f>_xlfn.XLOOKUP(tbl_OrderProduct[[#This Row],[ProductID]],tbl_Product[ProductID],tbl_Product[Category])</f>
        <v>Strategy</v>
      </c>
      <c r="D3190">
        <v>2</v>
      </c>
      <c r="E3190" s="3">
        <f>_xlfn.XLOOKUP(tbl_OrderProduct[[#This Row],[ProductID]],tbl_Product[ProductID],tbl_Product[ListPrice])*tbl_OrderProduct[[#This Row],[Quantity]]</f>
        <v>109.98</v>
      </c>
      <c r="F3190">
        <f>_xlfn.XLOOKUP(tbl_OrderProduct[[#This Row],[OrderID]],tbl_Order[OrderID],tbl_Order[Order Year])</f>
        <v>2023</v>
      </c>
      <c r="G3190" t="str">
        <f>_xlfn.XLOOKUP(tbl_OrderProduct[[#This Row],[OrderID]],tbl_Order[OrderID],tbl_Order[Order Month Name])</f>
        <v>Sep</v>
      </c>
      <c r="H3190" t="str">
        <f>_xlfn.XLOOKUP(tbl_OrderProduct[[#This Row],[ProductID]],tbl_Product[ProductID],tbl_Product[ProductName])</f>
        <v>Azul: Pie Chart Edition</v>
      </c>
      <c r="I3190" t="str">
        <f>_xlfn.XLOOKUP(tbl_OrderProduct[[#This Row],[OrderID]],tbl_Order[OrderID],tbl_Order[CustomerID])</f>
        <v>CUST0869</v>
      </c>
    </row>
    <row r="3191" spans="1:9" x14ac:dyDescent="0.4">
      <c r="A3191" t="s">
        <v>1492</v>
      </c>
      <c r="B3191" t="s">
        <v>5</v>
      </c>
      <c r="C3191" t="str">
        <f>_xlfn.XLOOKUP(tbl_OrderProduct[[#This Row],[ProductID]],tbl_Product[ProductID],tbl_Product[Category])</f>
        <v>Strategy</v>
      </c>
      <c r="D3191">
        <v>1</v>
      </c>
      <c r="E3191" s="3">
        <f>_xlfn.XLOOKUP(tbl_OrderProduct[[#This Row],[ProductID]],tbl_Product[ProductID],tbl_Product[ListPrice])*tbl_OrderProduct[[#This Row],[Quantity]]</f>
        <v>49.95</v>
      </c>
      <c r="F3191">
        <f>_xlfn.XLOOKUP(tbl_OrderProduct[[#This Row],[OrderID]],tbl_Order[OrderID],tbl_Order[Order Year])</f>
        <v>2023</v>
      </c>
      <c r="G3191" t="str">
        <f>_xlfn.XLOOKUP(tbl_OrderProduct[[#This Row],[OrderID]],tbl_Order[OrderID],tbl_Order[Order Month Name])</f>
        <v>Sep</v>
      </c>
      <c r="H3191" t="str">
        <f>_xlfn.XLOOKUP(tbl_OrderProduct[[#This Row],[ProductID]],tbl_Product[ProductID],tbl_Product[ProductName])</f>
        <v>Power B.I. the Board Game</v>
      </c>
      <c r="I3191" t="str">
        <f>_xlfn.XLOOKUP(tbl_OrderProduct[[#This Row],[OrderID]],tbl_Order[OrderID],tbl_Order[CustomerID])</f>
        <v>CUST0755</v>
      </c>
    </row>
    <row r="3192" spans="1:9" x14ac:dyDescent="0.4">
      <c r="A3192" t="s">
        <v>1492</v>
      </c>
      <c r="B3192" t="s">
        <v>9</v>
      </c>
      <c r="C3192" t="str">
        <f>_xlfn.XLOOKUP(tbl_OrderProduct[[#This Row],[ProductID]],tbl_Product[ProductID],tbl_Product[Category])</f>
        <v>Strategy</v>
      </c>
      <c r="D3192">
        <v>1</v>
      </c>
      <c r="E3192" s="3">
        <f>_xlfn.XLOOKUP(tbl_OrderProduct[[#This Row],[ProductID]],tbl_Product[ProductID],tbl_Product[ListPrice])*tbl_OrderProduct[[#This Row],[Quantity]]</f>
        <v>73.95</v>
      </c>
      <c r="F3192">
        <f>_xlfn.XLOOKUP(tbl_OrderProduct[[#This Row],[OrderID]],tbl_Order[OrderID],tbl_Order[Order Year])</f>
        <v>2023</v>
      </c>
      <c r="G3192" t="str">
        <f>_xlfn.XLOOKUP(tbl_OrderProduct[[#This Row],[OrderID]],tbl_Order[OrderID],tbl_Order[Order Month Name])</f>
        <v>Sep</v>
      </c>
      <c r="H3192" t="str">
        <f>_xlfn.XLOOKUP(tbl_OrderProduct[[#This Row],[ProductID]],tbl_Product[ProductID],tbl_Product[ProductName])</f>
        <v>Tiny Epic Formulas</v>
      </c>
      <c r="I3192" t="str">
        <f>_xlfn.XLOOKUP(tbl_OrderProduct[[#This Row],[OrderID]],tbl_Order[OrderID],tbl_Order[CustomerID])</f>
        <v>CUST0755</v>
      </c>
    </row>
    <row r="3193" spans="1:9" x14ac:dyDescent="0.4">
      <c r="A3193" t="s">
        <v>1493</v>
      </c>
      <c r="B3193" t="s">
        <v>132</v>
      </c>
      <c r="C3193" t="str">
        <f>_xlfn.XLOOKUP(tbl_OrderProduct[[#This Row],[ProductID]],tbl_Product[ProductID],tbl_Product[Category])</f>
        <v>Strategy</v>
      </c>
      <c r="D3193">
        <v>2</v>
      </c>
      <c r="E3193" s="3">
        <f>_xlfn.XLOOKUP(tbl_OrderProduct[[#This Row],[ProductID]],tbl_Product[ProductID],tbl_Product[ListPrice])*tbl_OrderProduct[[#This Row],[Quantity]]</f>
        <v>33</v>
      </c>
      <c r="F3193">
        <f>_xlfn.XLOOKUP(tbl_OrderProduct[[#This Row],[OrderID]],tbl_Order[OrderID],tbl_Order[Order Year])</f>
        <v>2023</v>
      </c>
      <c r="G3193" t="str">
        <f>_xlfn.XLOOKUP(tbl_OrderProduct[[#This Row],[OrderID]],tbl_Order[OrderID],tbl_Order[Order Month Name])</f>
        <v>Sep</v>
      </c>
      <c r="H3193" t="str">
        <f>_xlfn.XLOOKUP(tbl_OrderProduct[[#This Row],[ProductID]],tbl_Product[ProductID],tbl_Product[ProductName])</f>
        <v>Pax Excel</v>
      </c>
      <c r="I3193" t="str">
        <f>_xlfn.XLOOKUP(tbl_OrderProduct[[#This Row],[OrderID]],tbl_Order[OrderID],tbl_Order[CustomerID])</f>
        <v>CUST1158</v>
      </c>
    </row>
    <row r="3194" spans="1:9" x14ac:dyDescent="0.4">
      <c r="A3194" t="s">
        <v>1493</v>
      </c>
      <c r="B3194" t="s">
        <v>136</v>
      </c>
      <c r="C3194" t="str">
        <f>_xlfn.XLOOKUP(tbl_OrderProduct[[#This Row],[ProductID]],tbl_Product[ProductID],tbl_Product[Category])</f>
        <v>Party</v>
      </c>
      <c r="D3194">
        <v>1</v>
      </c>
      <c r="E3194" s="3">
        <f>_xlfn.XLOOKUP(tbl_OrderProduct[[#This Row],[ProductID]],tbl_Product[ProductID],tbl_Product[ListPrice])*tbl_OrderProduct[[#This Row],[Quantity]]</f>
        <v>33</v>
      </c>
      <c r="F3194">
        <f>_xlfn.XLOOKUP(tbl_OrderProduct[[#This Row],[OrderID]],tbl_Order[OrderID],tbl_Order[Order Year])</f>
        <v>2023</v>
      </c>
      <c r="G3194" t="str">
        <f>_xlfn.XLOOKUP(tbl_OrderProduct[[#This Row],[OrderID]],tbl_Order[OrderID],tbl_Order[Order Month Name])</f>
        <v>Sep</v>
      </c>
      <c r="H3194" t="str">
        <f>_xlfn.XLOOKUP(tbl_OrderProduct[[#This Row],[ProductID]],tbl_Product[ProductID],tbl_Product[ProductName])</f>
        <v>Don't Split the Data</v>
      </c>
      <c r="I3194" t="str">
        <f>_xlfn.XLOOKUP(tbl_OrderProduct[[#This Row],[OrderID]],tbl_Order[OrderID],tbl_Order[CustomerID])</f>
        <v>CUST1158</v>
      </c>
    </row>
    <row r="3195" spans="1:9" x14ac:dyDescent="0.4">
      <c r="A3195" t="s">
        <v>1494</v>
      </c>
      <c r="B3195" t="s">
        <v>132</v>
      </c>
      <c r="C3195" t="str">
        <f>_xlfn.XLOOKUP(tbl_OrderProduct[[#This Row],[ProductID]],tbl_Product[ProductID],tbl_Product[Category])</f>
        <v>Strategy</v>
      </c>
      <c r="D3195">
        <v>1</v>
      </c>
      <c r="E3195" s="3">
        <f>_xlfn.XLOOKUP(tbl_OrderProduct[[#This Row],[ProductID]],tbl_Product[ProductID],tbl_Product[ListPrice])*tbl_OrderProduct[[#This Row],[Quantity]]</f>
        <v>16.5</v>
      </c>
      <c r="F3195">
        <f>_xlfn.XLOOKUP(tbl_OrderProduct[[#This Row],[OrderID]],tbl_Order[OrderID],tbl_Order[Order Year])</f>
        <v>2023</v>
      </c>
      <c r="G3195" t="str">
        <f>_xlfn.XLOOKUP(tbl_OrderProduct[[#This Row],[OrderID]],tbl_Order[OrderID],tbl_Order[Order Month Name])</f>
        <v>Sep</v>
      </c>
      <c r="H3195" t="str">
        <f>_xlfn.XLOOKUP(tbl_OrderProduct[[#This Row],[ProductID]],tbl_Product[ProductID],tbl_Product[ProductName])</f>
        <v>Pax Excel</v>
      </c>
      <c r="I3195" t="str">
        <f>_xlfn.XLOOKUP(tbl_OrderProduct[[#This Row],[OrderID]],tbl_Order[OrderID],tbl_Order[CustomerID])</f>
        <v>CUST0160</v>
      </c>
    </row>
    <row r="3196" spans="1:9" x14ac:dyDescent="0.4">
      <c r="A3196" t="s">
        <v>1495</v>
      </c>
      <c r="B3196" t="s">
        <v>162</v>
      </c>
      <c r="C3196" t="str">
        <f>_xlfn.XLOOKUP(tbl_OrderProduct[[#This Row],[ProductID]],tbl_Product[ProductID],tbl_Product[Category])</f>
        <v>Strategy</v>
      </c>
      <c r="D3196">
        <v>1</v>
      </c>
      <c r="E3196" s="3">
        <f>_xlfn.XLOOKUP(tbl_OrderProduct[[#This Row],[ProductID]],tbl_Product[ProductID],tbl_Product[ListPrice])*tbl_OrderProduct[[#This Row],[Quantity]]</f>
        <v>17.5</v>
      </c>
      <c r="F3196">
        <f>_xlfn.XLOOKUP(tbl_OrderProduct[[#This Row],[OrderID]],tbl_Order[OrderID],tbl_Order[Order Year])</f>
        <v>2023</v>
      </c>
      <c r="G3196" t="str">
        <f>_xlfn.XLOOKUP(tbl_OrderProduct[[#This Row],[OrderID]],tbl_Order[OrderID],tbl_Order[Order Month Name])</f>
        <v>Sep</v>
      </c>
      <c r="H3196" t="str">
        <f>_xlfn.XLOOKUP(tbl_OrderProduct[[#This Row],[ProductID]],tbl_Product[ProductID],tbl_Product[ProductName])</f>
        <v>Spreadsheet Legacy</v>
      </c>
      <c r="I3196" t="str">
        <f>_xlfn.XLOOKUP(tbl_OrderProduct[[#This Row],[OrderID]],tbl_Order[OrderID],tbl_Order[CustomerID])</f>
        <v>CUST0261</v>
      </c>
    </row>
    <row r="3197" spans="1:9" x14ac:dyDescent="0.4">
      <c r="A3197" t="s">
        <v>1495</v>
      </c>
      <c r="B3197" t="s">
        <v>160</v>
      </c>
      <c r="C3197" t="str">
        <f>_xlfn.XLOOKUP(tbl_OrderProduct[[#This Row],[ProductID]],tbl_Product[ProductID],tbl_Product[Category])</f>
        <v>Co-op</v>
      </c>
      <c r="D3197">
        <v>1</v>
      </c>
      <c r="E3197" s="3">
        <f>_xlfn.XLOOKUP(tbl_OrderProduct[[#This Row],[ProductID]],tbl_Product[ProductID],tbl_Product[ListPrice])*tbl_OrderProduct[[#This Row],[Quantity]]</f>
        <v>38.49</v>
      </c>
      <c r="F3197">
        <f>_xlfn.XLOOKUP(tbl_OrderProduct[[#This Row],[OrderID]],tbl_Order[OrderID],tbl_Order[Order Year])</f>
        <v>2023</v>
      </c>
      <c r="G3197" t="str">
        <f>_xlfn.XLOOKUP(tbl_OrderProduct[[#This Row],[OrderID]],tbl_Order[OrderID],tbl_Order[Order Month Name])</f>
        <v>Sep</v>
      </c>
      <c r="H3197" t="str">
        <f>_xlfn.XLOOKUP(tbl_OrderProduct[[#This Row],[ProductID]],tbl_Product[ProductID],tbl_Product[ProductName])</f>
        <v>Forbidden Functions</v>
      </c>
      <c r="I3197" t="str">
        <f>_xlfn.XLOOKUP(tbl_OrderProduct[[#This Row],[OrderID]],tbl_Order[OrderID],tbl_Order[CustomerID])</f>
        <v>CUST0261</v>
      </c>
    </row>
    <row r="3198" spans="1:9" x14ac:dyDescent="0.4">
      <c r="A3198" t="s">
        <v>1495</v>
      </c>
      <c r="B3198" t="s">
        <v>157</v>
      </c>
      <c r="C3198" t="str">
        <f>_xlfn.XLOOKUP(tbl_OrderProduct[[#This Row],[ProductID]],tbl_Product[ProductID],tbl_Product[Category])</f>
        <v>Strategy</v>
      </c>
      <c r="D3198">
        <v>1</v>
      </c>
      <c r="E3198" s="3">
        <f>_xlfn.XLOOKUP(tbl_OrderProduct[[#This Row],[ProductID]],tbl_Product[ProductID],tbl_Product[ListPrice])*tbl_OrderProduct[[#This Row],[Quantity]]</f>
        <v>47</v>
      </c>
      <c r="F3198">
        <f>_xlfn.XLOOKUP(tbl_OrderProduct[[#This Row],[OrderID]],tbl_Order[OrderID],tbl_Order[Order Year])</f>
        <v>2023</v>
      </c>
      <c r="G3198" t="str">
        <f>_xlfn.XLOOKUP(tbl_OrderProduct[[#This Row],[OrderID]],tbl_Order[OrderID],tbl_Order[Order Month Name])</f>
        <v>Sep</v>
      </c>
      <c r="H3198" t="str">
        <f>_xlfn.XLOOKUP(tbl_OrderProduct[[#This Row],[ProductID]],tbl_Product[ProductID],tbl_Product[ProductName])</f>
        <v>A Dasboard Contrived</v>
      </c>
      <c r="I3198" t="str">
        <f>_xlfn.XLOOKUP(tbl_OrderProduct[[#This Row],[OrderID]],tbl_Order[OrderID],tbl_Order[CustomerID])</f>
        <v>CUST0261</v>
      </c>
    </row>
    <row r="3199" spans="1:9" x14ac:dyDescent="0.4">
      <c r="A3199" t="s">
        <v>1495</v>
      </c>
      <c r="B3199" t="s">
        <v>148</v>
      </c>
      <c r="C3199" t="str">
        <f>_xlfn.XLOOKUP(tbl_OrderProduct[[#This Row],[ProductID]],tbl_Product[ProductID],tbl_Product[Category])</f>
        <v>Strategy</v>
      </c>
      <c r="D3199">
        <v>1</v>
      </c>
      <c r="E3199" s="3">
        <f>_xlfn.XLOOKUP(tbl_OrderProduct[[#This Row],[ProductID]],tbl_Product[ProductID],tbl_Product[ListPrice])*tbl_OrderProduct[[#This Row],[Quantity]]</f>
        <v>20.49</v>
      </c>
      <c r="F3199">
        <f>_xlfn.XLOOKUP(tbl_OrderProduct[[#This Row],[OrderID]],tbl_Order[OrderID],tbl_Order[Order Year])</f>
        <v>2023</v>
      </c>
      <c r="G3199" t="str">
        <f>_xlfn.XLOOKUP(tbl_OrderProduct[[#This Row],[OrderID]],tbl_Order[OrderID],tbl_Order[Order Month Name])</f>
        <v>Sep</v>
      </c>
      <c r="H3199" t="str">
        <f>_xlfn.XLOOKUP(tbl_OrderProduct[[#This Row],[ProductID]],tbl_Product[ProductID],tbl_Product[ProductName])</f>
        <v>Cashflow Cascadia</v>
      </c>
      <c r="I3199" t="str">
        <f>_xlfn.XLOOKUP(tbl_OrderProduct[[#This Row],[OrderID]],tbl_Order[OrderID],tbl_Order[CustomerID])</f>
        <v>CUST0261</v>
      </c>
    </row>
    <row r="3200" spans="1:9" x14ac:dyDescent="0.4">
      <c r="A3200" t="s">
        <v>1496</v>
      </c>
      <c r="B3200" t="s">
        <v>141</v>
      </c>
      <c r="C3200" t="str">
        <f>_xlfn.XLOOKUP(tbl_OrderProduct[[#This Row],[ProductID]],tbl_Product[ProductID],tbl_Product[Category])</f>
        <v>Strategy</v>
      </c>
      <c r="D3200">
        <v>2</v>
      </c>
      <c r="E3200" s="3">
        <f>_xlfn.XLOOKUP(tbl_OrderProduct[[#This Row],[ProductID]],tbl_Product[ProductID],tbl_Product[ListPrice])*tbl_OrderProduct[[#This Row],[Quantity]]</f>
        <v>48</v>
      </c>
      <c r="F3200">
        <f>_xlfn.XLOOKUP(tbl_OrderProduct[[#This Row],[OrderID]],tbl_Order[OrderID],tbl_Order[Order Year])</f>
        <v>2023</v>
      </c>
      <c r="G3200" t="str">
        <f>_xlfn.XLOOKUP(tbl_OrderProduct[[#This Row],[OrderID]],tbl_Order[OrderID],tbl_Order[Order Month Name])</f>
        <v>Sep</v>
      </c>
      <c r="H3200" t="str">
        <f>_xlfn.XLOOKUP(tbl_OrderProduct[[#This Row],[ProductID]],tbl_Product[ProductID],tbl_Product[ProductName])</f>
        <v>Wingspanalytics</v>
      </c>
      <c r="I3200" t="str">
        <f>_xlfn.XLOOKUP(tbl_OrderProduct[[#This Row],[OrderID]],tbl_Order[OrderID],tbl_Order[CustomerID])</f>
        <v>CUST0911</v>
      </c>
    </row>
    <row r="3201" spans="1:9" x14ac:dyDescent="0.4">
      <c r="A3201" t="s">
        <v>1497</v>
      </c>
      <c r="B3201" t="s">
        <v>4</v>
      </c>
      <c r="C3201" t="str">
        <f>_xlfn.XLOOKUP(tbl_OrderProduct[[#This Row],[ProductID]],tbl_Product[ProductID],tbl_Product[Category])</f>
        <v>Strategy</v>
      </c>
      <c r="D3201">
        <v>1</v>
      </c>
      <c r="E3201" s="3">
        <f>_xlfn.XLOOKUP(tbl_OrderProduct[[#This Row],[ProductID]],tbl_Product[ProductID],tbl_Product[ListPrice])*tbl_OrderProduct[[#This Row],[Quantity]]</f>
        <v>34.99</v>
      </c>
      <c r="F3201">
        <f>_xlfn.XLOOKUP(tbl_OrderProduct[[#This Row],[OrderID]],tbl_Order[OrderID],tbl_Order[Order Year])</f>
        <v>2023</v>
      </c>
      <c r="G3201" t="str">
        <f>_xlfn.XLOOKUP(tbl_OrderProduct[[#This Row],[OrderID]],tbl_Order[OrderID],tbl_Order[Order Month Name])</f>
        <v>Sep</v>
      </c>
      <c r="H3201" t="str">
        <f>_xlfn.XLOOKUP(tbl_OrderProduct[[#This Row],[ProductID]],tbl_Product[ProductID],tbl_Product[ProductName])</f>
        <v>Root Cause Analysis</v>
      </c>
      <c r="I3201" t="str">
        <f>_xlfn.XLOOKUP(tbl_OrderProduct[[#This Row],[OrderID]],tbl_Order[OrderID],tbl_Order[CustomerID])</f>
        <v>CUST0764</v>
      </c>
    </row>
    <row r="3202" spans="1:9" x14ac:dyDescent="0.4">
      <c r="A3202" t="s">
        <v>1498</v>
      </c>
      <c r="B3202" t="s">
        <v>151</v>
      </c>
      <c r="C3202" t="str">
        <f>_xlfn.XLOOKUP(tbl_OrderProduct[[#This Row],[ProductID]],tbl_Product[ProductID],tbl_Product[Category])</f>
        <v>Adventure</v>
      </c>
      <c r="D3202">
        <v>1</v>
      </c>
      <c r="E3202" s="3">
        <f>_xlfn.XLOOKUP(tbl_OrderProduct[[#This Row],[ProductID]],tbl_Product[ProductID],tbl_Product[ListPrice])*tbl_OrderProduct[[#This Row],[Quantity]]</f>
        <v>60.95</v>
      </c>
      <c r="F3202">
        <f>_xlfn.XLOOKUP(tbl_OrderProduct[[#This Row],[OrderID]],tbl_Order[OrderID],tbl_Order[Order Year])</f>
        <v>2023</v>
      </c>
      <c r="G3202" t="str">
        <f>_xlfn.XLOOKUP(tbl_OrderProduct[[#This Row],[OrderID]],tbl_Order[OrderID],tbl_Order[Order Month Name])</f>
        <v>Sep</v>
      </c>
      <c r="H3202" t="str">
        <f>_xlfn.XLOOKUP(tbl_OrderProduct[[#This Row],[ProductID]],tbl_Product[ProductID],tbl_Product[ProductName])</f>
        <v>Unmatched: Analyst's Edition</v>
      </c>
      <c r="I3202" t="str">
        <f>_xlfn.XLOOKUP(tbl_OrderProduct[[#This Row],[OrderID]],tbl_Order[OrderID],tbl_Order[CustomerID])</f>
        <v>CUST0725</v>
      </c>
    </row>
    <row r="3203" spans="1:9" x14ac:dyDescent="0.4">
      <c r="A3203" t="s">
        <v>1499</v>
      </c>
      <c r="B3203" t="s">
        <v>141</v>
      </c>
      <c r="C3203" t="str">
        <f>_xlfn.XLOOKUP(tbl_OrderProduct[[#This Row],[ProductID]],tbl_Product[ProductID],tbl_Product[Category])</f>
        <v>Strategy</v>
      </c>
      <c r="D3203">
        <v>1</v>
      </c>
      <c r="E3203" s="3">
        <f>_xlfn.XLOOKUP(tbl_OrderProduct[[#This Row],[ProductID]],tbl_Product[ProductID],tbl_Product[ListPrice])*tbl_OrderProduct[[#This Row],[Quantity]]</f>
        <v>24</v>
      </c>
      <c r="F3203">
        <f>_xlfn.XLOOKUP(tbl_OrderProduct[[#This Row],[OrderID]],tbl_Order[OrderID],tbl_Order[Order Year])</f>
        <v>2023</v>
      </c>
      <c r="G3203" t="str">
        <f>_xlfn.XLOOKUP(tbl_OrderProduct[[#This Row],[OrderID]],tbl_Order[OrderID],tbl_Order[Order Month Name])</f>
        <v>Sep</v>
      </c>
      <c r="H3203" t="str">
        <f>_xlfn.XLOOKUP(tbl_OrderProduct[[#This Row],[ProductID]],tbl_Product[ProductID],tbl_Product[ProductName])</f>
        <v>Wingspanalytics</v>
      </c>
      <c r="I3203" t="str">
        <f>_xlfn.XLOOKUP(tbl_OrderProduct[[#This Row],[OrderID]],tbl_Order[OrderID],tbl_Order[CustomerID])</f>
        <v>CUST0137</v>
      </c>
    </row>
    <row r="3204" spans="1:9" x14ac:dyDescent="0.4">
      <c r="A3204" t="s">
        <v>1500</v>
      </c>
      <c r="B3204" t="s">
        <v>129</v>
      </c>
      <c r="C3204" t="str">
        <f>_xlfn.XLOOKUP(tbl_OrderProduct[[#This Row],[ProductID]],tbl_Product[ProductID],tbl_Product[Category])</f>
        <v>Party</v>
      </c>
      <c r="D3204">
        <v>1</v>
      </c>
      <c r="E3204" s="3">
        <f>_xlfn.XLOOKUP(tbl_OrderProduct[[#This Row],[ProductID]],tbl_Product[ProductID],tbl_Product[ListPrice])*tbl_OrderProduct[[#This Row],[Quantity]]</f>
        <v>49.49</v>
      </c>
      <c r="F3204">
        <f>_xlfn.XLOOKUP(tbl_OrderProduct[[#This Row],[OrderID]],tbl_Order[OrderID],tbl_Order[Order Year])</f>
        <v>2023</v>
      </c>
      <c r="G3204" t="str">
        <f>_xlfn.XLOOKUP(tbl_OrderProduct[[#This Row],[OrderID]],tbl_Order[OrderID],tbl_Order[Order Month Name])</f>
        <v>Sep</v>
      </c>
      <c r="H3204" t="str">
        <f>_xlfn.XLOOKUP(tbl_OrderProduct[[#This Row],[ProductID]],tbl_Product[ProductID],tbl_Product[ProductName])</f>
        <v>Fieldnames</v>
      </c>
      <c r="I3204" t="str">
        <f>_xlfn.XLOOKUP(tbl_OrderProduct[[#This Row],[OrderID]],tbl_Order[OrderID],tbl_Order[CustomerID])</f>
        <v>CUST0825</v>
      </c>
    </row>
    <row r="3205" spans="1:9" x14ac:dyDescent="0.4">
      <c r="A3205" t="s">
        <v>1500</v>
      </c>
      <c r="B3205" t="s">
        <v>3</v>
      </c>
      <c r="C3205" t="str">
        <f>_xlfn.XLOOKUP(tbl_OrderProduct[[#This Row],[ProductID]],tbl_Product[ProductID],tbl_Product[Category])</f>
        <v>Co-op</v>
      </c>
      <c r="D3205">
        <v>1</v>
      </c>
      <c r="E3205" s="3">
        <f>_xlfn.XLOOKUP(tbl_OrderProduct[[#This Row],[ProductID]],tbl_Product[ProductID],tbl_Product[ListPrice])*tbl_OrderProduct[[#This Row],[Quantity]]</f>
        <v>34.950000000000003</v>
      </c>
      <c r="F3205">
        <f>_xlfn.XLOOKUP(tbl_OrderProduct[[#This Row],[OrderID]],tbl_Order[OrderID],tbl_Order[Order Year])</f>
        <v>2023</v>
      </c>
      <c r="G3205" t="str">
        <f>_xlfn.XLOOKUP(tbl_OrderProduct[[#This Row],[OrderID]],tbl_Order[OrderID],tbl_Order[Order Month Name])</f>
        <v>Sep</v>
      </c>
      <c r="H3205" t="str">
        <f>_xlfn.XLOOKUP(tbl_OrderProduct[[#This Row],[ProductID]],tbl_Product[ProductID],tbl_Product[ProductName])</f>
        <v>Pivot Panic!</v>
      </c>
      <c r="I3205" t="str">
        <f>_xlfn.XLOOKUP(tbl_OrderProduct[[#This Row],[OrderID]],tbl_Order[OrderID],tbl_Order[CustomerID])</f>
        <v>CUST0825</v>
      </c>
    </row>
    <row r="3206" spans="1:9" x14ac:dyDescent="0.4">
      <c r="A3206" t="s">
        <v>1500</v>
      </c>
      <c r="B3206" t="s">
        <v>137</v>
      </c>
      <c r="C3206" t="str">
        <f>_xlfn.XLOOKUP(tbl_OrderProduct[[#This Row],[ProductID]],tbl_Product[ProductID],tbl_Product[Category])</f>
        <v>Classic</v>
      </c>
      <c r="D3206">
        <v>1</v>
      </c>
      <c r="E3206" s="3">
        <f>_xlfn.XLOOKUP(tbl_OrderProduct[[#This Row],[ProductID]],tbl_Product[ProductID],tbl_Product[ListPrice])*tbl_OrderProduct[[#This Row],[Quantity]]</f>
        <v>70.989999999999995</v>
      </c>
      <c r="F3206">
        <f>_xlfn.XLOOKUP(tbl_OrderProduct[[#This Row],[OrderID]],tbl_Order[OrderID],tbl_Order[Order Year])</f>
        <v>2023</v>
      </c>
      <c r="G3206" t="str">
        <f>_xlfn.XLOOKUP(tbl_OrderProduct[[#This Row],[OrderID]],tbl_Order[OrderID],tbl_Order[Order Month Name])</f>
        <v>Sep</v>
      </c>
      <c r="H3206" t="str">
        <f>_xlfn.XLOOKUP(tbl_OrderProduct[[#This Row],[ProductID]],tbl_Product[ProductID],tbl_Product[ProductName])</f>
        <v>Ticket to Ride: Financial Express</v>
      </c>
      <c r="I3206" t="str">
        <f>_xlfn.XLOOKUP(tbl_OrderProduct[[#This Row],[OrderID]],tbl_Order[OrderID],tbl_Order[CustomerID])</f>
        <v>CUST0825</v>
      </c>
    </row>
    <row r="3207" spans="1:9" x14ac:dyDescent="0.4">
      <c r="A3207" t="s">
        <v>1500</v>
      </c>
      <c r="B3207" t="s">
        <v>164</v>
      </c>
      <c r="C3207" t="str">
        <f>_xlfn.XLOOKUP(tbl_OrderProduct[[#This Row],[ProductID]],tbl_Product[ProductID],tbl_Product[Category])</f>
        <v>Strategy</v>
      </c>
      <c r="D3207">
        <v>1</v>
      </c>
      <c r="E3207" s="3">
        <f>_xlfn.XLOOKUP(tbl_OrderProduct[[#This Row],[ProductID]],tbl_Product[ProductID],tbl_Product[ListPrice])*tbl_OrderProduct[[#This Row],[Quantity]]</f>
        <v>29</v>
      </c>
      <c r="F3207">
        <f>_xlfn.XLOOKUP(tbl_OrderProduct[[#This Row],[OrderID]],tbl_Order[OrderID],tbl_Order[Order Year])</f>
        <v>2023</v>
      </c>
      <c r="G3207" t="str">
        <f>_xlfn.XLOOKUP(tbl_OrderProduct[[#This Row],[OrderID]],tbl_Order[OrderID],tbl_Order[Order Month Name])</f>
        <v>Sep</v>
      </c>
      <c r="H3207" t="str">
        <f>_xlfn.XLOOKUP(tbl_OrderProduct[[#This Row],[ProductID]],tbl_Product[ProductID],tbl_Product[ProductName])</f>
        <v>Great Western Lookup</v>
      </c>
      <c r="I3207" t="str">
        <f>_xlfn.XLOOKUP(tbl_OrderProduct[[#This Row],[OrderID]],tbl_Order[OrderID],tbl_Order[CustomerID])</f>
        <v>CUST0825</v>
      </c>
    </row>
    <row r="3208" spans="1:9" x14ac:dyDescent="0.4">
      <c r="A3208" t="s">
        <v>1501</v>
      </c>
      <c r="B3208" t="s">
        <v>9</v>
      </c>
      <c r="C3208" t="str">
        <f>_xlfn.XLOOKUP(tbl_OrderProduct[[#This Row],[ProductID]],tbl_Product[ProductID],tbl_Product[Category])</f>
        <v>Strategy</v>
      </c>
      <c r="D3208">
        <v>1</v>
      </c>
      <c r="E3208" s="3">
        <f>_xlfn.XLOOKUP(tbl_OrderProduct[[#This Row],[ProductID]],tbl_Product[ProductID],tbl_Product[ListPrice])*tbl_OrderProduct[[#This Row],[Quantity]]</f>
        <v>73.95</v>
      </c>
      <c r="F3208">
        <f>_xlfn.XLOOKUP(tbl_OrderProduct[[#This Row],[OrderID]],tbl_Order[OrderID],tbl_Order[Order Year])</f>
        <v>2023</v>
      </c>
      <c r="G3208" t="str">
        <f>_xlfn.XLOOKUP(tbl_OrderProduct[[#This Row],[OrderID]],tbl_Order[OrderID],tbl_Order[Order Month Name])</f>
        <v>Sep</v>
      </c>
      <c r="H3208" t="str">
        <f>_xlfn.XLOOKUP(tbl_OrderProduct[[#This Row],[ProductID]],tbl_Product[ProductID],tbl_Product[ProductName])</f>
        <v>Tiny Epic Formulas</v>
      </c>
      <c r="I3208" t="str">
        <f>_xlfn.XLOOKUP(tbl_OrderProduct[[#This Row],[OrderID]],tbl_Order[OrderID],tbl_Order[CustomerID])</f>
        <v>CUST0855</v>
      </c>
    </row>
    <row r="3209" spans="1:9" x14ac:dyDescent="0.4">
      <c r="A3209" t="s">
        <v>1502</v>
      </c>
      <c r="B3209" t="s">
        <v>131</v>
      </c>
      <c r="C3209" t="str">
        <f>_xlfn.XLOOKUP(tbl_OrderProduct[[#This Row],[ProductID]],tbl_Product[ProductID],tbl_Product[Category])</f>
        <v>Strategy</v>
      </c>
      <c r="D3209">
        <v>3</v>
      </c>
      <c r="E3209" s="3">
        <f>_xlfn.XLOOKUP(tbl_OrderProduct[[#This Row],[ProductID]],tbl_Product[ProductID],tbl_Product[ListPrice])*tbl_OrderProduct[[#This Row],[Quantity]]</f>
        <v>147</v>
      </c>
      <c r="F3209">
        <f>_xlfn.XLOOKUP(tbl_OrderProduct[[#This Row],[OrderID]],tbl_Order[OrderID],tbl_Order[Order Year])</f>
        <v>2023</v>
      </c>
      <c r="G3209" t="str">
        <f>_xlfn.XLOOKUP(tbl_OrderProduct[[#This Row],[OrderID]],tbl_Order[OrderID],tbl_Order[Order Month Name])</f>
        <v>Oct</v>
      </c>
      <c r="H3209" t="str">
        <f>_xlfn.XLOOKUP(tbl_OrderProduct[[#This Row],[ProductID]],tbl_Product[ProductID],tbl_Product[ProductName])</f>
        <v>7 Chart Wonders</v>
      </c>
      <c r="I3209" t="str">
        <f>_xlfn.XLOOKUP(tbl_OrderProduct[[#This Row],[OrderID]],tbl_Order[OrderID],tbl_Order[CustomerID])</f>
        <v>CUST0266</v>
      </c>
    </row>
    <row r="3210" spans="1:9" x14ac:dyDescent="0.4">
      <c r="A3210" t="s">
        <v>1503</v>
      </c>
      <c r="B3210" t="s">
        <v>4</v>
      </c>
      <c r="C3210" t="str">
        <f>_xlfn.XLOOKUP(tbl_OrderProduct[[#This Row],[ProductID]],tbl_Product[ProductID],tbl_Product[Category])</f>
        <v>Strategy</v>
      </c>
      <c r="D3210">
        <v>1</v>
      </c>
      <c r="E3210" s="3">
        <f>_xlfn.XLOOKUP(tbl_OrderProduct[[#This Row],[ProductID]],tbl_Product[ProductID],tbl_Product[ListPrice])*tbl_OrderProduct[[#This Row],[Quantity]]</f>
        <v>34.99</v>
      </c>
      <c r="F3210">
        <f>_xlfn.XLOOKUP(tbl_OrderProduct[[#This Row],[OrderID]],tbl_Order[OrderID],tbl_Order[Order Year])</f>
        <v>2023</v>
      </c>
      <c r="G3210" t="str">
        <f>_xlfn.XLOOKUP(tbl_OrderProduct[[#This Row],[OrderID]],tbl_Order[OrderID],tbl_Order[Order Month Name])</f>
        <v>Oct</v>
      </c>
      <c r="H3210" t="str">
        <f>_xlfn.XLOOKUP(tbl_OrderProduct[[#This Row],[ProductID]],tbl_Product[ProductID],tbl_Product[ProductName])</f>
        <v>Root Cause Analysis</v>
      </c>
      <c r="I3210" t="str">
        <f>_xlfn.XLOOKUP(tbl_OrderProduct[[#This Row],[OrderID]],tbl_Order[OrderID],tbl_Order[CustomerID])</f>
        <v>CUST0672</v>
      </c>
    </row>
    <row r="3211" spans="1:9" x14ac:dyDescent="0.4">
      <c r="A3211" t="s">
        <v>1503</v>
      </c>
      <c r="B3211" t="s">
        <v>8</v>
      </c>
      <c r="C3211" t="str">
        <f>_xlfn.XLOOKUP(tbl_OrderProduct[[#This Row],[ProductID]],tbl_Product[ProductID],tbl_Product[Category])</f>
        <v>Adventure</v>
      </c>
      <c r="D3211">
        <v>2</v>
      </c>
      <c r="E3211" s="3">
        <f>_xlfn.XLOOKUP(tbl_OrderProduct[[#This Row],[ProductID]],tbl_Product[ProductID],tbl_Product[ListPrice])*tbl_OrderProduct[[#This Row],[Quantity]]</f>
        <v>109</v>
      </c>
      <c r="F3211">
        <f>_xlfn.XLOOKUP(tbl_OrderProduct[[#This Row],[OrderID]],tbl_Order[OrderID],tbl_Order[Order Year])</f>
        <v>2023</v>
      </c>
      <c r="G3211" t="str">
        <f>_xlfn.XLOOKUP(tbl_OrderProduct[[#This Row],[OrderID]],tbl_Order[OrderID],tbl_Order[Order Month Name])</f>
        <v>Oct</v>
      </c>
      <c r="H3211" t="str">
        <f>_xlfn.XLOOKUP(tbl_OrderProduct[[#This Row],[ProductID]],tbl_Product[ProductID],tbl_Product[ProductName])</f>
        <v>Spreadsheets &amp; Sidequests</v>
      </c>
      <c r="I3211" t="str">
        <f>_xlfn.XLOOKUP(tbl_OrderProduct[[#This Row],[OrderID]],tbl_Order[OrderID],tbl_Order[CustomerID])</f>
        <v>CUST0672</v>
      </c>
    </row>
    <row r="3212" spans="1:9" x14ac:dyDescent="0.4">
      <c r="A3212" t="s">
        <v>1503</v>
      </c>
      <c r="B3212" t="s">
        <v>147</v>
      </c>
      <c r="C3212" t="str">
        <f>_xlfn.XLOOKUP(tbl_OrderProduct[[#This Row],[ProductID]],tbl_Product[ProductID],tbl_Product[Category])</f>
        <v>Classic</v>
      </c>
      <c r="D3212">
        <v>2</v>
      </c>
      <c r="E3212" s="3">
        <f>_xlfn.XLOOKUP(tbl_OrderProduct[[#This Row],[ProductID]],tbl_Product[ProductID],tbl_Product[ListPrice])*tbl_OrderProduct[[#This Row],[Quantity]]</f>
        <v>81.900000000000006</v>
      </c>
      <c r="F3212">
        <f>_xlfn.XLOOKUP(tbl_OrderProduct[[#This Row],[OrderID]],tbl_Order[OrderID],tbl_Order[Order Year])</f>
        <v>2023</v>
      </c>
      <c r="G3212" t="str">
        <f>_xlfn.XLOOKUP(tbl_OrderProduct[[#This Row],[OrderID]],tbl_Order[OrderID],tbl_Order[Order Month Name])</f>
        <v>Oct</v>
      </c>
      <c r="H3212" t="str">
        <f>_xlfn.XLOOKUP(tbl_OrderProduct[[#This Row],[ProductID]],tbl_Product[ProductID],tbl_Product[ProductName])</f>
        <v>Formula Scrabble</v>
      </c>
      <c r="I3212" t="str">
        <f>_xlfn.XLOOKUP(tbl_OrderProduct[[#This Row],[OrderID]],tbl_Order[OrderID],tbl_Order[CustomerID])</f>
        <v>CUST0672</v>
      </c>
    </row>
    <row r="3213" spans="1:9" x14ac:dyDescent="0.4">
      <c r="A3213" t="s">
        <v>1503</v>
      </c>
      <c r="B3213" t="s">
        <v>165</v>
      </c>
      <c r="C3213" t="str">
        <f>_xlfn.XLOOKUP(tbl_OrderProduct[[#This Row],[ProductID]],tbl_Product[ProductID],tbl_Product[Category])</f>
        <v>Party</v>
      </c>
      <c r="D3213">
        <v>2</v>
      </c>
      <c r="E3213" s="3">
        <f>_xlfn.XLOOKUP(tbl_OrderProduct[[#This Row],[ProductID]],tbl_Product[ProductID],tbl_Product[ListPrice])*tbl_OrderProduct[[#This Row],[Quantity]]</f>
        <v>52.98</v>
      </c>
      <c r="F3213">
        <f>_xlfn.XLOOKUP(tbl_OrderProduct[[#This Row],[OrderID]],tbl_Order[OrderID],tbl_Order[Order Year])</f>
        <v>2023</v>
      </c>
      <c r="G3213" t="str">
        <f>_xlfn.XLOOKUP(tbl_OrderProduct[[#This Row],[OrderID]],tbl_Order[OrderID],tbl_Order[Order Month Name])</f>
        <v>Oct</v>
      </c>
      <c r="H3213" t="str">
        <f>_xlfn.XLOOKUP(tbl_OrderProduct[[#This Row],[ProductID]],tbl_Product[ProductID],tbl_Product[ProductName])</f>
        <v>Dashboard Wavelength</v>
      </c>
      <c r="I3213" t="str">
        <f>_xlfn.XLOOKUP(tbl_OrderProduct[[#This Row],[OrderID]],tbl_Order[OrderID],tbl_Order[CustomerID])</f>
        <v>CUST0672</v>
      </c>
    </row>
    <row r="3214" spans="1:9" x14ac:dyDescent="0.4">
      <c r="A3214" t="s">
        <v>1503</v>
      </c>
      <c r="B3214" t="s">
        <v>155</v>
      </c>
      <c r="C3214" t="str">
        <f>_xlfn.XLOOKUP(tbl_OrderProduct[[#This Row],[ProductID]],tbl_Product[ProductID],tbl_Product[Category])</f>
        <v>Strategy</v>
      </c>
      <c r="D3214">
        <v>1</v>
      </c>
      <c r="E3214" s="3">
        <f>_xlfn.XLOOKUP(tbl_OrderProduct[[#This Row],[ProductID]],tbl_Product[ProductID],tbl_Product[ListPrice])*tbl_OrderProduct[[#This Row],[Quantity]]</f>
        <v>27</v>
      </c>
      <c r="F3214">
        <f>_xlfn.XLOOKUP(tbl_OrderProduct[[#This Row],[OrderID]],tbl_Order[OrderID],tbl_Order[Order Year])</f>
        <v>2023</v>
      </c>
      <c r="G3214" t="str">
        <f>_xlfn.XLOOKUP(tbl_OrderProduct[[#This Row],[OrderID]],tbl_Order[OrderID],tbl_Order[Order Month Name])</f>
        <v>Oct</v>
      </c>
      <c r="H3214" t="str">
        <f>_xlfn.XLOOKUP(tbl_OrderProduct[[#This Row],[ProductID]],tbl_Product[ProductID],tbl_Product[ProductName])</f>
        <v>Depreciation Trail</v>
      </c>
      <c r="I3214" t="str">
        <f>_xlfn.XLOOKUP(tbl_OrderProduct[[#This Row],[OrderID]],tbl_Order[OrderID],tbl_Order[CustomerID])</f>
        <v>CUST0672</v>
      </c>
    </row>
    <row r="3215" spans="1:9" x14ac:dyDescent="0.4">
      <c r="A3215" t="s">
        <v>1504</v>
      </c>
      <c r="B3215" t="s">
        <v>133</v>
      </c>
      <c r="C3215" t="str">
        <f>_xlfn.XLOOKUP(tbl_OrderProduct[[#This Row],[ProductID]],tbl_Product[ProductID],tbl_Product[Category])</f>
        <v>Adventure</v>
      </c>
      <c r="D3215">
        <v>2</v>
      </c>
      <c r="E3215" s="3">
        <f>_xlfn.XLOOKUP(tbl_OrderProduct[[#This Row],[ProductID]],tbl_Product[ProductID],tbl_Product[ListPrice])*tbl_OrderProduct[[#This Row],[Quantity]]</f>
        <v>47.9</v>
      </c>
      <c r="F3215">
        <f>_xlfn.XLOOKUP(tbl_OrderProduct[[#This Row],[OrderID]],tbl_Order[OrderID],tbl_Order[Order Year])</f>
        <v>2023</v>
      </c>
      <c r="G3215" t="str">
        <f>_xlfn.XLOOKUP(tbl_OrderProduct[[#This Row],[OrderID]],tbl_Order[OrderID],tbl_Order[Order Month Name])</f>
        <v>Oct</v>
      </c>
      <c r="H3215" t="str">
        <f>_xlfn.XLOOKUP(tbl_OrderProduct[[#This Row],[ProductID]],tbl_Product[ProductID],tbl_Product[ProductName])</f>
        <v>DataCraft: Fields &amp; Measures</v>
      </c>
      <c r="I3215" t="str">
        <f>_xlfn.XLOOKUP(tbl_OrderProduct[[#This Row],[OrderID]],tbl_Order[OrderID],tbl_Order[CustomerID])</f>
        <v>CUST0268</v>
      </c>
    </row>
    <row r="3216" spans="1:9" x14ac:dyDescent="0.4">
      <c r="A3216" t="s">
        <v>1504</v>
      </c>
      <c r="B3216" t="s">
        <v>156</v>
      </c>
      <c r="C3216" t="str">
        <f>_xlfn.XLOOKUP(tbl_OrderProduct[[#This Row],[ProductID]],tbl_Product[ProductID],tbl_Product[Category])</f>
        <v>Strategy</v>
      </c>
      <c r="D3216">
        <v>2</v>
      </c>
      <c r="E3216" s="3">
        <f>_xlfn.XLOOKUP(tbl_OrderProduct[[#This Row],[ProductID]],tbl_Product[ProductID],tbl_Product[ListPrice])*tbl_OrderProduct[[#This Row],[Quantity]]</f>
        <v>81.98</v>
      </c>
      <c r="F3216">
        <f>_xlfn.XLOOKUP(tbl_OrderProduct[[#This Row],[OrderID]],tbl_Order[OrderID],tbl_Order[Order Year])</f>
        <v>2023</v>
      </c>
      <c r="G3216" t="str">
        <f>_xlfn.XLOOKUP(tbl_OrderProduct[[#This Row],[OrderID]],tbl_Order[OrderID],tbl_Order[Order Month Name])</f>
        <v>Oct</v>
      </c>
      <c r="H3216" t="str">
        <f>_xlfn.XLOOKUP(tbl_OrderProduct[[#This Row],[ProductID]],tbl_Product[ProductID],tbl_Product[ProductName])</f>
        <v>Cells of Caledonia</v>
      </c>
      <c r="I3216" t="str">
        <f>_xlfn.XLOOKUP(tbl_OrderProduct[[#This Row],[OrderID]],tbl_Order[OrderID],tbl_Order[CustomerID])</f>
        <v>CUST0268</v>
      </c>
    </row>
    <row r="3217" spans="1:9" x14ac:dyDescent="0.4">
      <c r="A3217" t="s">
        <v>1505</v>
      </c>
      <c r="B3217" t="s">
        <v>164</v>
      </c>
      <c r="C3217" t="str">
        <f>_xlfn.XLOOKUP(tbl_OrderProduct[[#This Row],[ProductID]],tbl_Product[ProductID],tbl_Product[Category])</f>
        <v>Strategy</v>
      </c>
      <c r="D3217">
        <v>1</v>
      </c>
      <c r="E3217" s="3">
        <f>_xlfn.XLOOKUP(tbl_OrderProduct[[#This Row],[ProductID]],tbl_Product[ProductID],tbl_Product[ListPrice])*tbl_OrderProduct[[#This Row],[Quantity]]</f>
        <v>29</v>
      </c>
      <c r="F3217">
        <f>_xlfn.XLOOKUP(tbl_OrderProduct[[#This Row],[OrderID]],tbl_Order[OrderID],tbl_Order[Order Year])</f>
        <v>2023</v>
      </c>
      <c r="G3217" t="str">
        <f>_xlfn.XLOOKUP(tbl_OrderProduct[[#This Row],[OrderID]],tbl_Order[OrderID],tbl_Order[Order Month Name])</f>
        <v>Oct</v>
      </c>
      <c r="H3217" t="str">
        <f>_xlfn.XLOOKUP(tbl_OrderProduct[[#This Row],[ProductID]],tbl_Product[ProductID],tbl_Product[ProductName])</f>
        <v>Great Western Lookup</v>
      </c>
      <c r="I3217" t="str">
        <f>_xlfn.XLOOKUP(tbl_OrderProduct[[#This Row],[OrderID]],tbl_Order[OrderID],tbl_Order[CustomerID])</f>
        <v>CUST0600</v>
      </c>
    </row>
    <row r="3218" spans="1:9" x14ac:dyDescent="0.4">
      <c r="A3218" t="s">
        <v>1505</v>
      </c>
      <c r="B3218" t="s">
        <v>130</v>
      </c>
      <c r="C3218" t="str">
        <f>_xlfn.XLOOKUP(tbl_OrderProduct[[#This Row],[ProductID]],tbl_Product[ProductID],tbl_Product[Category])</f>
        <v>Strategy</v>
      </c>
      <c r="D3218">
        <v>2</v>
      </c>
      <c r="E3218" s="3">
        <f>_xlfn.XLOOKUP(tbl_OrderProduct[[#This Row],[ProductID]],tbl_Product[ProductID],tbl_Product[ListPrice])*tbl_OrderProduct[[#This Row],[Quantity]]</f>
        <v>31</v>
      </c>
      <c r="F3218">
        <f>_xlfn.XLOOKUP(tbl_OrderProduct[[#This Row],[OrderID]],tbl_Order[OrderID],tbl_Order[Order Year])</f>
        <v>2023</v>
      </c>
      <c r="G3218" t="str">
        <f>_xlfn.XLOOKUP(tbl_OrderProduct[[#This Row],[OrderID]],tbl_Order[OrderID],tbl_Order[Order Month Name])</f>
        <v>Oct</v>
      </c>
      <c r="H3218" t="str">
        <f>_xlfn.XLOOKUP(tbl_OrderProduct[[#This Row],[ProductID]],tbl_Product[ProductID],tbl_Product[ProductName])</f>
        <v>Brass: Budget</v>
      </c>
      <c r="I3218" t="str">
        <f>_xlfn.XLOOKUP(tbl_OrderProduct[[#This Row],[OrderID]],tbl_Order[OrderID],tbl_Order[CustomerID])</f>
        <v>CUST0600</v>
      </c>
    </row>
    <row r="3219" spans="1:9" x14ac:dyDescent="0.4">
      <c r="A3219" t="s">
        <v>1505</v>
      </c>
      <c r="B3219" t="s">
        <v>129</v>
      </c>
      <c r="C3219" t="str">
        <f>_xlfn.XLOOKUP(tbl_OrderProduct[[#This Row],[ProductID]],tbl_Product[ProductID],tbl_Product[Category])</f>
        <v>Party</v>
      </c>
      <c r="D3219">
        <v>1</v>
      </c>
      <c r="E3219" s="3">
        <f>_xlfn.XLOOKUP(tbl_OrderProduct[[#This Row],[ProductID]],tbl_Product[ProductID],tbl_Product[ListPrice])*tbl_OrderProduct[[#This Row],[Quantity]]</f>
        <v>49.49</v>
      </c>
      <c r="F3219">
        <f>_xlfn.XLOOKUP(tbl_OrderProduct[[#This Row],[OrderID]],tbl_Order[OrderID],tbl_Order[Order Year])</f>
        <v>2023</v>
      </c>
      <c r="G3219" t="str">
        <f>_xlfn.XLOOKUP(tbl_OrderProduct[[#This Row],[OrderID]],tbl_Order[OrderID],tbl_Order[Order Month Name])</f>
        <v>Oct</v>
      </c>
      <c r="H3219" t="str">
        <f>_xlfn.XLOOKUP(tbl_OrderProduct[[#This Row],[ProductID]],tbl_Product[ProductID],tbl_Product[ProductName])</f>
        <v>Fieldnames</v>
      </c>
      <c r="I3219" t="str">
        <f>_xlfn.XLOOKUP(tbl_OrderProduct[[#This Row],[OrderID]],tbl_Order[OrderID],tbl_Order[CustomerID])</f>
        <v>CUST0600</v>
      </c>
    </row>
    <row r="3220" spans="1:9" x14ac:dyDescent="0.4">
      <c r="A3220" t="s">
        <v>1506</v>
      </c>
      <c r="B3220" t="s">
        <v>161</v>
      </c>
      <c r="C3220" t="str">
        <f>_xlfn.XLOOKUP(tbl_OrderProduct[[#This Row],[ProductID]],tbl_Product[ProductID],tbl_Product[Category])</f>
        <v>Strategy</v>
      </c>
      <c r="D3220">
        <v>1</v>
      </c>
      <c r="E3220" s="3">
        <f>_xlfn.XLOOKUP(tbl_OrderProduct[[#This Row],[ProductID]],tbl_Product[ProductID],tbl_Product[ListPrice])*tbl_OrderProduct[[#This Row],[Quantity]]</f>
        <v>55.95</v>
      </c>
      <c r="F3220">
        <f>_xlfn.XLOOKUP(tbl_OrderProduct[[#This Row],[OrderID]],tbl_Order[OrderID],tbl_Order[Order Year])</f>
        <v>2023</v>
      </c>
      <c r="G3220" t="str">
        <f>_xlfn.XLOOKUP(tbl_OrderProduct[[#This Row],[OrderID]],tbl_Order[OrderID],tbl_Order[Order Month Name])</f>
        <v>Oct</v>
      </c>
      <c r="H3220" t="str">
        <f>_xlfn.XLOOKUP(tbl_OrderProduct[[#This Row],[ProductID]],tbl_Product[ProductID],tbl_Product[ProductName])</f>
        <v>The Quacks of Quarterburg</v>
      </c>
      <c r="I3220" t="str">
        <f>_xlfn.XLOOKUP(tbl_OrderProduct[[#This Row],[OrderID]],tbl_Order[OrderID],tbl_Order[CustomerID])</f>
        <v>CUST0190</v>
      </c>
    </row>
    <row r="3221" spans="1:9" x14ac:dyDescent="0.4">
      <c r="A3221" t="s">
        <v>1507</v>
      </c>
      <c r="B3221" t="s">
        <v>146</v>
      </c>
      <c r="C3221" t="str">
        <f>_xlfn.XLOOKUP(tbl_OrderProduct[[#This Row],[ProductID]],tbl_Product[ProductID],tbl_Product[Category])</f>
        <v>Strategy</v>
      </c>
      <c r="D3221">
        <v>1</v>
      </c>
      <c r="E3221" s="3">
        <f>_xlfn.XLOOKUP(tbl_OrderProduct[[#This Row],[ProductID]],tbl_Product[ProductID],tbl_Product[ListPrice])*tbl_OrderProduct[[#This Row],[Quantity]]</f>
        <v>49.49</v>
      </c>
      <c r="F3221">
        <f>_xlfn.XLOOKUP(tbl_OrderProduct[[#This Row],[OrderID]],tbl_Order[OrderID],tbl_Order[Order Year])</f>
        <v>2023</v>
      </c>
      <c r="G3221" t="str">
        <f>_xlfn.XLOOKUP(tbl_OrderProduct[[#This Row],[OrderID]],tbl_Order[OrderID],tbl_Order[Order Month Name])</f>
        <v>Oct</v>
      </c>
      <c r="H3221" t="str">
        <f>_xlfn.XLOOKUP(tbl_OrderProduct[[#This Row],[ProductID]],tbl_Product[ProductID],tbl_Product[ProductName])</f>
        <v>Terraforming Tableau</v>
      </c>
      <c r="I3221" t="str">
        <f>_xlfn.XLOOKUP(tbl_OrderProduct[[#This Row],[OrderID]],tbl_Order[OrderID],tbl_Order[CustomerID])</f>
        <v>CUST0593</v>
      </c>
    </row>
    <row r="3222" spans="1:9" x14ac:dyDescent="0.4">
      <c r="A3222" t="s">
        <v>1507</v>
      </c>
      <c r="B3222" t="s">
        <v>2</v>
      </c>
      <c r="C3222" t="str">
        <f>_xlfn.XLOOKUP(tbl_OrderProduct[[#This Row],[ProductID]],tbl_Product[ProductID],tbl_Product[Category])</f>
        <v>Strategy</v>
      </c>
      <c r="D3222">
        <v>1</v>
      </c>
      <c r="E3222" s="3">
        <f>_xlfn.XLOOKUP(tbl_OrderProduct[[#This Row],[ProductID]],tbl_Product[ProductID],tbl_Product[ListPrice])*tbl_OrderProduct[[#This Row],[Quantity]]</f>
        <v>12.95</v>
      </c>
      <c r="F3222">
        <f>_xlfn.XLOOKUP(tbl_OrderProduct[[#This Row],[OrderID]],tbl_Order[OrderID],tbl_Order[Order Year])</f>
        <v>2023</v>
      </c>
      <c r="G3222" t="str">
        <f>_xlfn.XLOOKUP(tbl_OrderProduct[[#This Row],[OrderID]],tbl_Order[OrderID],tbl_Order[Order Month Name])</f>
        <v>Oct</v>
      </c>
      <c r="H3222" t="str">
        <f>_xlfn.XLOOKUP(tbl_OrderProduct[[#This Row],[ProductID]],tbl_Product[ProductID],tbl_Product[ProductName])</f>
        <v>DAX Machina</v>
      </c>
      <c r="I3222" t="str">
        <f>_xlfn.XLOOKUP(tbl_OrderProduct[[#This Row],[OrderID]],tbl_Order[OrderID],tbl_Order[CustomerID])</f>
        <v>CUST0593</v>
      </c>
    </row>
    <row r="3223" spans="1:9" x14ac:dyDescent="0.4">
      <c r="A3223" t="s">
        <v>1508</v>
      </c>
      <c r="B3223" t="s">
        <v>160</v>
      </c>
      <c r="C3223" t="str">
        <f>_xlfn.XLOOKUP(tbl_OrderProduct[[#This Row],[ProductID]],tbl_Product[ProductID],tbl_Product[Category])</f>
        <v>Co-op</v>
      </c>
      <c r="D3223">
        <v>1</v>
      </c>
      <c r="E3223" s="3">
        <f>_xlfn.XLOOKUP(tbl_OrderProduct[[#This Row],[ProductID]],tbl_Product[ProductID],tbl_Product[ListPrice])*tbl_OrderProduct[[#This Row],[Quantity]]</f>
        <v>38.49</v>
      </c>
      <c r="F3223">
        <f>_xlfn.XLOOKUP(tbl_OrderProduct[[#This Row],[OrderID]],tbl_Order[OrderID],tbl_Order[Order Year])</f>
        <v>2023</v>
      </c>
      <c r="G3223" t="str">
        <f>_xlfn.XLOOKUP(tbl_OrderProduct[[#This Row],[OrderID]],tbl_Order[OrderID],tbl_Order[Order Month Name])</f>
        <v>Oct</v>
      </c>
      <c r="H3223" t="str">
        <f>_xlfn.XLOOKUP(tbl_OrderProduct[[#This Row],[ProductID]],tbl_Product[ProductID],tbl_Product[ProductName])</f>
        <v>Forbidden Functions</v>
      </c>
      <c r="I3223" t="str">
        <f>_xlfn.XLOOKUP(tbl_OrderProduct[[#This Row],[OrderID]],tbl_Order[OrderID],tbl_Order[CustomerID])</f>
        <v>CUST0865</v>
      </c>
    </row>
    <row r="3224" spans="1:9" x14ac:dyDescent="0.4">
      <c r="A3224" t="s">
        <v>1508</v>
      </c>
      <c r="B3224" t="s">
        <v>6</v>
      </c>
      <c r="C3224" t="str">
        <f>_xlfn.XLOOKUP(tbl_OrderProduct[[#This Row],[ProductID]],tbl_Product[ProductID],tbl_Product[Category])</f>
        <v>Adventure</v>
      </c>
      <c r="D3224">
        <v>1</v>
      </c>
      <c r="E3224" s="3">
        <f>_xlfn.XLOOKUP(tbl_OrderProduct[[#This Row],[ProductID]],tbl_Product[ProductID],tbl_Product[ListPrice])*tbl_OrderProduct[[#This Row],[Quantity]]</f>
        <v>17</v>
      </c>
      <c r="F3224">
        <f>_xlfn.XLOOKUP(tbl_OrderProduct[[#This Row],[OrderID]],tbl_Order[OrderID],tbl_Order[Order Year])</f>
        <v>2023</v>
      </c>
      <c r="G3224" t="str">
        <f>_xlfn.XLOOKUP(tbl_OrderProduct[[#This Row],[OrderID]],tbl_Order[OrderID],tbl_Order[Order Month Name])</f>
        <v>Oct</v>
      </c>
      <c r="H3224" t="str">
        <f>_xlfn.XLOOKUP(tbl_OrderProduct[[#This Row],[ProductID]],tbl_Product[ProductID],tbl_Product[ProductName])</f>
        <v>Pivot &amp; Paper</v>
      </c>
      <c r="I3224" t="str">
        <f>_xlfn.XLOOKUP(tbl_OrderProduct[[#This Row],[OrderID]],tbl_Order[OrderID],tbl_Order[CustomerID])</f>
        <v>CUST0865</v>
      </c>
    </row>
    <row r="3225" spans="1:9" x14ac:dyDescent="0.4">
      <c r="A3225" t="s">
        <v>1508</v>
      </c>
      <c r="B3225" t="s">
        <v>163</v>
      </c>
      <c r="C3225" t="str">
        <f>_xlfn.XLOOKUP(tbl_OrderProduct[[#This Row],[ProductID]],tbl_Product[ProductID],tbl_Product[Category])</f>
        <v>Party</v>
      </c>
      <c r="D3225">
        <v>1</v>
      </c>
      <c r="E3225" s="3">
        <f>_xlfn.XLOOKUP(tbl_OrderProduct[[#This Row],[ProductID]],tbl_Product[ProductID],tbl_Product[ListPrice])*tbl_OrderProduct[[#This Row],[Quantity]]</f>
        <v>38</v>
      </c>
      <c r="F3225">
        <f>_xlfn.XLOOKUP(tbl_OrderProduct[[#This Row],[OrderID]],tbl_Order[OrderID],tbl_Order[Order Year])</f>
        <v>2023</v>
      </c>
      <c r="G3225" t="str">
        <f>_xlfn.XLOOKUP(tbl_OrderProduct[[#This Row],[OrderID]],tbl_Order[OrderID],tbl_Order[Order Month Name])</f>
        <v>Oct</v>
      </c>
      <c r="H3225" t="str">
        <f>_xlfn.XLOOKUP(tbl_OrderProduct[[#This Row],[ProductID]],tbl_Product[ProductID],tbl_Product[ProductName])</f>
        <v>Charts Against Humanity</v>
      </c>
      <c r="I3225" t="str">
        <f>_xlfn.XLOOKUP(tbl_OrderProduct[[#This Row],[OrderID]],tbl_Order[OrderID],tbl_Order[CustomerID])</f>
        <v>CUST0865</v>
      </c>
    </row>
    <row r="3226" spans="1:9" x14ac:dyDescent="0.4">
      <c r="A3226" t="s">
        <v>1508</v>
      </c>
      <c r="B3226" t="s">
        <v>8</v>
      </c>
      <c r="C3226" t="str">
        <f>_xlfn.XLOOKUP(tbl_OrderProduct[[#This Row],[ProductID]],tbl_Product[ProductID],tbl_Product[Category])</f>
        <v>Adventure</v>
      </c>
      <c r="D3226">
        <v>2</v>
      </c>
      <c r="E3226" s="3">
        <f>_xlfn.XLOOKUP(tbl_OrderProduct[[#This Row],[ProductID]],tbl_Product[ProductID],tbl_Product[ListPrice])*tbl_OrderProduct[[#This Row],[Quantity]]</f>
        <v>109</v>
      </c>
      <c r="F3226">
        <f>_xlfn.XLOOKUP(tbl_OrderProduct[[#This Row],[OrderID]],tbl_Order[OrderID],tbl_Order[Order Year])</f>
        <v>2023</v>
      </c>
      <c r="G3226" t="str">
        <f>_xlfn.XLOOKUP(tbl_OrderProduct[[#This Row],[OrderID]],tbl_Order[OrderID],tbl_Order[Order Month Name])</f>
        <v>Oct</v>
      </c>
      <c r="H3226" t="str">
        <f>_xlfn.XLOOKUP(tbl_OrderProduct[[#This Row],[ProductID]],tbl_Product[ProductID],tbl_Product[ProductName])</f>
        <v>Spreadsheets &amp; Sidequests</v>
      </c>
      <c r="I3226" t="str">
        <f>_xlfn.XLOOKUP(tbl_OrderProduct[[#This Row],[OrderID]],tbl_Order[OrderID],tbl_Order[CustomerID])</f>
        <v>CUST0865</v>
      </c>
    </row>
    <row r="3227" spans="1:9" x14ac:dyDescent="0.4">
      <c r="A3227" t="s">
        <v>1509</v>
      </c>
      <c r="B3227" t="s">
        <v>141</v>
      </c>
      <c r="C3227" t="str">
        <f>_xlfn.XLOOKUP(tbl_OrderProduct[[#This Row],[ProductID]],tbl_Product[ProductID],tbl_Product[Category])</f>
        <v>Strategy</v>
      </c>
      <c r="D3227">
        <v>1</v>
      </c>
      <c r="E3227" s="3">
        <f>_xlfn.XLOOKUP(tbl_OrderProduct[[#This Row],[ProductID]],tbl_Product[ProductID],tbl_Product[ListPrice])*tbl_OrderProduct[[#This Row],[Quantity]]</f>
        <v>24</v>
      </c>
      <c r="F3227">
        <f>_xlfn.XLOOKUP(tbl_OrderProduct[[#This Row],[OrderID]],tbl_Order[OrderID],tbl_Order[Order Year])</f>
        <v>2023</v>
      </c>
      <c r="G3227" t="str">
        <f>_xlfn.XLOOKUP(tbl_OrderProduct[[#This Row],[OrderID]],tbl_Order[OrderID],tbl_Order[Order Month Name])</f>
        <v>Oct</v>
      </c>
      <c r="H3227" t="str">
        <f>_xlfn.XLOOKUP(tbl_OrderProduct[[#This Row],[ProductID]],tbl_Product[ProductID],tbl_Product[ProductName])</f>
        <v>Wingspanalytics</v>
      </c>
      <c r="I3227" t="str">
        <f>_xlfn.XLOOKUP(tbl_OrderProduct[[#This Row],[OrderID]],tbl_Order[OrderID],tbl_Order[CustomerID])</f>
        <v>CUST0479</v>
      </c>
    </row>
    <row r="3228" spans="1:9" x14ac:dyDescent="0.4">
      <c r="A3228" t="s">
        <v>1510</v>
      </c>
      <c r="B3228" t="s">
        <v>163</v>
      </c>
      <c r="C3228" t="str">
        <f>_xlfn.XLOOKUP(tbl_OrderProduct[[#This Row],[ProductID]],tbl_Product[ProductID],tbl_Product[Category])</f>
        <v>Party</v>
      </c>
      <c r="D3228">
        <v>1</v>
      </c>
      <c r="E3228" s="3">
        <f>_xlfn.XLOOKUP(tbl_OrderProduct[[#This Row],[ProductID]],tbl_Product[ProductID],tbl_Product[ListPrice])*tbl_OrderProduct[[#This Row],[Quantity]]</f>
        <v>38</v>
      </c>
      <c r="F3228">
        <f>_xlfn.XLOOKUP(tbl_OrderProduct[[#This Row],[OrderID]],tbl_Order[OrderID],tbl_Order[Order Year])</f>
        <v>2023</v>
      </c>
      <c r="G3228" t="str">
        <f>_xlfn.XLOOKUP(tbl_OrderProduct[[#This Row],[OrderID]],tbl_Order[OrderID],tbl_Order[Order Month Name])</f>
        <v>Oct</v>
      </c>
      <c r="H3228" t="str">
        <f>_xlfn.XLOOKUP(tbl_OrderProduct[[#This Row],[ProductID]],tbl_Product[ProductID],tbl_Product[ProductName])</f>
        <v>Charts Against Humanity</v>
      </c>
      <c r="I3228" t="str">
        <f>_xlfn.XLOOKUP(tbl_OrderProduct[[#This Row],[OrderID]],tbl_Order[OrderID],tbl_Order[CustomerID])</f>
        <v>CUST0638</v>
      </c>
    </row>
    <row r="3229" spans="1:9" x14ac:dyDescent="0.4">
      <c r="A3229" t="s">
        <v>1510</v>
      </c>
      <c r="B3229" t="s">
        <v>162</v>
      </c>
      <c r="C3229" t="str">
        <f>_xlfn.XLOOKUP(tbl_OrderProduct[[#This Row],[ProductID]],tbl_Product[ProductID],tbl_Product[Category])</f>
        <v>Strategy</v>
      </c>
      <c r="D3229">
        <v>1</v>
      </c>
      <c r="E3229" s="3">
        <f>_xlfn.XLOOKUP(tbl_OrderProduct[[#This Row],[ProductID]],tbl_Product[ProductID],tbl_Product[ListPrice])*tbl_OrderProduct[[#This Row],[Quantity]]</f>
        <v>17.5</v>
      </c>
      <c r="F3229">
        <f>_xlfn.XLOOKUP(tbl_OrderProduct[[#This Row],[OrderID]],tbl_Order[OrderID],tbl_Order[Order Year])</f>
        <v>2023</v>
      </c>
      <c r="G3229" t="str">
        <f>_xlfn.XLOOKUP(tbl_OrderProduct[[#This Row],[OrderID]],tbl_Order[OrderID],tbl_Order[Order Month Name])</f>
        <v>Oct</v>
      </c>
      <c r="H3229" t="str">
        <f>_xlfn.XLOOKUP(tbl_OrderProduct[[#This Row],[ProductID]],tbl_Product[ProductID],tbl_Product[ProductName])</f>
        <v>Spreadsheet Legacy</v>
      </c>
      <c r="I3229" t="str">
        <f>_xlfn.XLOOKUP(tbl_OrderProduct[[#This Row],[OrderID]],tbl_Order[OrderID],tbl_Order[CustomerID])</f>
        <v>CUST0638</v>
      </c>
    </row>
    <row r="3230" spans="1:9" x14ac:dyDescent="0.4">
      <c r="A3230" t="s">
        <v>1510</v>
      </c>
      <c r="B3230" t="s">
        <v>10</v>
      </c>
      <c r="C3230" t="str">
        <f>_xlfn.XLOOKUP(tbl_OrderProduct[[#This Row],[ProductID]],tbl_Product[ProductID],tbl_Product[Category])</f>
        <v>Party</v>
      </c>
      <c r="D3230">
        <v>1</v>
      </c>
      <c r="E3230" s="3">
        <f>_xlfn.XLOOKUP(tbl_OrderProduct[[#This Row],[ProductID]],tbl_Product[ProductID],tbl_Product[ListPrice])*tbl_OrderProduct[[#This Row],[Quantity]]</f>
        <v>49</v>
      </c>
      <c r="F3230">
        <f>_xlfn.XLOOKUP(tbl_OrderProduct[[#This Row],[OrderID]],tbl_Order[OrderID],tbl_Order[Order Year])</f>
        <v>2023</v>
      </c>
      <c r="G3230" t="str">
        <f>_xlfn.XLOOKUP(tbl_OrderProduct[[#This Row],[OrderID]],tbl_Order[OrderID],tbl_Order[Order Month Name])</f>
        <v>Oct</v>
      </c>
      <c r="H3230" t="str">
        <f>_xlfn.XLOOKUP(tbl_OrderProduct[[#This Row],[ProductID]],tbl_Product[ProductID],tbl_Product[ProductName])</f>
        <v>Pivot or Perish</v>
      </c>
      <c r="I3230" t="str">
        <f>_xlfn.XLOOKUP(tbl_OrderProduct[[#This Row],[OrderID]],tbl_Order[OrderID],tbl_Order[CustomerID])</f>
        <v>CUST0638</v>
      </c>
    </row>
    <row r="3231" spans="1:9" x14ac:dyDescent="0.4">
      <c r="A3231" t="s">
        <v>1511</v>
      </c>
      <c r="B3231" t="s">
        <v>153</v>
      </c>
      <c r="C3231" t="str">
        <f>_xlfn.XLOOKUP(tbl_OrderProduct[[#This Row],[ProductID]],tbl_Product[ProductID],tbl_Product[Category])</f>
        <v>Strategy</v>
      </c>
      <c r="D3231">
        <v>3</v>
      </c>
      <c r="E3231" s="3">
        <f>_xlfn.XLOOKUP(tbl_OrderProduct[[#This Row],[ProductID]],tbl_Product[ProductID],tbl_Product[ListPrice])*tbl_OrderProduct[[#This Row],[Quantity]]</f>
        <v>113.85000000000001</v>
      </c>
      <c r="F3231">
        <f>_xlfn.XLOOKUP(tbl_OrderProduct[[#This Row],[OrderID]],tbl_Order[OrderID],tbl_Order[Order Year])</f>
        <v>2023</v>
      </c>
      <c r="G3231" t="str">
        <f>_xlfn.XLOOKUP(tbl_OrderProduct[[#This Row],[OrderID]],tbl_Order[OrderID],tbl_Order[Order Month Name])</f>
        <v>Oct</v>
      </c>
      <c r="H3231" t="str">
        <f>_xlfn.XLOOKUP(tbl_OrderProduct[[#This Row],[ProductID]],tbl_Product[ProductID],tbl_Product[ProductName])</f>
        <v>Sheetstorm</v>
      </c>
      <c r="I3231" t="str">
        <f>_xlfn.XLOOKUP(tbl_OrderProduct[[#This Row],[OrderID]],tbl_Order[OrderID],tbl_Order[CustomerID])</f>
        <v>CUST0263</v>
      </c>
    </row>
    <row r="3232" spans="1:9" x14ac:dyDescent="0.4">
      <c r="A3232" t="s">
        <v>1511</v>
      </c>
      <c r="B3232" t="s">
        <v>133</v>
      </c>
      <c r="C3232" t="str">
        <f>_xlfn.XLOOKUP(tbl_OrderProduct[[#This Row],[ProductID]],tbl_Product[ProductID],tbl_Product[Category])</f>
        <v>Adventure</v>
      </c>
      <c r="D3232">
        <v>1</v>
      </c>
      <c r="E3232" s="3">
        <f>_xlfn.XLOOKUP(tbl_OrderProduct[[#This Row],[ProductID]],tbl_Product[ProductID],tbl_Product[ListPrice])*tbl_OrderProduct[[#This Row],[Quantity]]</f>
        <v>23.95</v>
      </c>
      <c r="F3232">
        <f>_xlfn.XLOOKUP(tbl_OrderProduct[[#This Row],[OrderID]],tbl_Order[OrderID],tbl_Order[Order Year])</f>
        <v>2023</v>
      </c>
      <c r="G3232" t="str">
        <f>_xlfn.XLOOKUP(tbl_OrderProduct[[#This Row],[OrderID]],tbl_Order[OrderID],tbl_Order[Order Month Name])</f>
        <v>Oct</v>
      </c>
      <c r="H3232" t="str">
        <f>_xlfn.XLOOKUP(tbl_OrderProduct[[#This Row],[ProductID]],tbl_Product[ProductID],tbl_Product[ProductName])</f>
        <v>DataCraft: Fields &amp; Measures</v>
      </c>
      <c r="I3232" t="str">
        <f>_xlfn.XLOOKUP(tbl_OrderProduct[[#This Row],[OrderID]],tbl_Order[OrderID],tbl_Order[CustomerID])</f>
        <v>CUST0263</v>
      </c>
    </row>
    <row r="3233" spans="1:9" x14ac:dyDescent="0.4">
      <c r="A3233" t="s">
        <v>1512</v>
      </c>
      <c r="B3233" t="s">
        <v>143</v>
      </c>
      <c r="C3233" t="str">
        <f>_xlfn.XLOOKUP(tbl_OrderProduct[[#This Row],[ProductID]],tbl_Product[ProductID],tbl_Product[Category])</f>
        <v>Party</v>
      </c>
      <c r="D3233">
        <v>1</v>
      </c>
      <c r="E3233" s="3">
        <f>_xlfn.XLOOKUP(tbl_OrderProduct[[#This Row],[ProductID]],tbl_Product[ProductID],tbl_Product[ListPrice])*tbl_OrderProduct[[#This Row],[Quantity]]</f>
        <v>21.95</v>
      </c>
      <c r="F3233">
        <f>_xlfn.XLOOKUP(tbl_OrderProduct[[#This Row],[OrderID]],tbl_Order[OrderID],tbl_Order[Order Year])</f>
        <v>2023</v>
      </c>
      <c r="G3233" t="str">
        <f>_xlfn.XLOOKUP(tbl_OrderProduct[[#This Row],[OrderID]],tbl_Order[OrderID],tbl_Order[Order Month Name])</f>
        <v>Oct</v>
      </c>
      <c r="H3233" t="str">
        <f>_xlfn.XLOOKUP(tbl_OrderProduct[[#This Row],[ProductID]],tbl_Product[ProductID],tbl_Product[ProductName])</f>
        <v>Sheets of Nottingham</v>
      </c>
      <c r="I3233" t="str">
        <f>_xlfn.XLOOKUP(tbl_OrderProduct[[#This Row],[OrderID]],tbl_Order[OrderID],tbl_Order[CustomerID])</f>
        <v>CUST0448</v>
      </c>
    </row>
    <row r="3234" spans="1:9" x14ac:dyDescent="0.4">
      <c r="A3234" t="s">
        <v>1512</v>
      </c>
      <c r="B3234" t="s">
        <v>144</v>
      </c>
      <c r="C3234" t="str">
        <f>_xlfn.XLOOKUP(tbl_OrderProduct[[#This Row],[ProductID]],tbl_Product[ProductID],tbl_Product[Category])</f>
        <v>Strategy</v>
      </c>
      <c r="D3234">
        <v>1</v>
      </c>
      <c r="E3234" s="3">
        <f>_xlfn.XLOOKUP(tbl_OrderProduct[[#This Row],[ProductID]],tbl_Product[ProductID],tbl_Product[ListPrice])*tbl_OrderProduct[[#This Row],[Quantity]]</f>
        <v>64.95</v>
      </c>
      <c r="F3234">
        <f>_xlfn.XLOOKUP(tbl_OrderProduct[[#This Row],[OrderID]],tbl_Order[OrderID],tbl_Order[Order Year])</f>
        <v>2023</v>
      </c>
      <c r="G3234" t="str">
        <f>_xlfn.XLOOKUP(tbl_OrderProduct[[#This Row],[OrderID]],tbl_Order[OrderID],tbl_Order[Order Month Name])</f>
        <v>Oct</v>
      </c>
      <c r="H3234" t="str">
        <f>_xlfn.XLOOKUP(tbl_OrderProduct[[#This Row],[ProductID]],tbl_Product[ProductID],tbl_Product[ProductName])</f>
        <v>Between Two Spreadsheets</v>
      </c>
      <c r="I3234" t="str">
        <f>_xlfn.XLOOKUP(tbl_OrderProduct[[#This Row],[OrderID]],tbl_Order[OrderID],tbl_Order[CustomerID])</f>
        <v>CUST0448</v>
      </c>
    </row>
    <row r="3235" spans="1:9" x14ac:dyDescent="0.4">
      <c r="A3235" t="s">
        <v>1513</v>
      </c>
      <c r="B3235" t="s">
        <v>146</v>
      </c>
      <c r="C3235" t="str">
        <f>_xlfn.XLOOKUP(tbl_OrderProduct[[#This Row],[ProductID]],tbl_Product[ProductID],tbl_Product[Category])</f>
        <v>Strategy</v>
      </c>
      <c r="D3235">
        <v>2</v>
      </c>
      <c r="E3235" s="3">
        <f>_xlfn.XLOOKUP(tbl_OrderProduct[[#This Row],[ProductID]],tbl_Product[ProductID],tbl_Product[ListPrice])*tbl_OrderProduct[[#This Row],[Quantity]]</f>
        <v>98.98</v>
      </c>
      <c r="F3235">
        <f>_xlfn.XLOOKUP(tbl_OrderProduct[[#This Row],[OrderID]],tbl_Order[OrderID],tbl_Order[Order Year])</f>
        <v>2023</v>
      </c>
      <c r="G3235" t="str">
        <f>_xlfn.XLOOKUP(tbl_OrderProduct[[#This Row],[OrderID]],tbl_Order[OrderID],tbl_Order[Order Month Name])</f>
        <v>Oct</v>
      </c>
      <c r="H3235" t="str">
        <f>_xlfn.XLOOKUP(tbl_OrderProduct[[#This Row],[ProductID]],tbl_Product[ProductID],tbl_Product[ProductName])</f>
        <v>Terraforming Tableau</v>
      </c>
      <c r="I3235" t="str">
        <f>_xlfn.XLOOKUP(tbl_OrderProduct[[#This Row],[OrderID]],tbl_Order[OrderID],tbl_Order[CustomerID])</f>
        <v>CUST0224</v>
      </c>
    </row>
    <row r="3236" spans="1:9" x14ac:dyDescent="0.4">
      <c r="A3236" t="s">
        <v>1513</v>
      </c>
      <c r="B3236" t="s">
        <v>4</v>
      </c>
      <c r="C3236" t="str">
        <f>_xlfn.XLOOKUP(tbl_OrderProduct[[#This Row],[ProductID]],tbl_Product[ProductID],tbl_Product[Category])</f>
        <v>Strategy</v>
      </c>
      <c r="D3236">
        <v>1</v>
      </c>
      <c r="E3236" s="3">
        <f>_xlfn.XLOOKUP(tbl_OrderProduct[[#This Row],[ProductID]],tbl_Product[ProductID],tbl_Product[ListPrice])*tbl_OrderProduct[[#This Row],[Quantity]]</f>
        <v>34.99</v>
      </c>
      <c r="F3236">
        <f>_xlfn.XLOOKUP(tbl_OrderProduct[[#This Row],[OrderID]],tbl_Order[OrderID],tbl_Order[Order Year])</f>
        <v>2023</v>
      </c>
      <c r="G3236" t="str">
        <f>_xlfn.XLOOKUP(tbl_OrderProduct[[#This Row],[OrderID]],tbl_Order[OrderID],tbl_Order[Order Month Name])</f>
        <v>Oct</v>
      </c>
      <c r="H3236" t="str">
        <f>_xlfn.XLOOKUP(tbl_OrderProduct[[#This Row],[ProductID]],tbl_Product[ProductID],tbl_Product[ProductName])</f>
        <v>Root Cause Analysis</v>
      </c>
      <c r="I3236" t="str">
        <f>_xlfn.XLOOKUP(tbl_OrderProduct[[#This Row],[OrderID]],tbl_Order[OrderID],tbl_Order[CustomerID])</f>
        <v>CUST0224</v>
      </c>
    </row>
    <row r="3237" spans="1:9" x14ac:dyDescent="0.4">
      <c r="A3237" t="s">
        <v>1513</v>
      </c>
      <c r="B3237" t="s">
        <v>129</v>
      </c>
      <c r="C3237" t="str">
        <f>_xlfn.XLOOKUP(tbl_OrderProduct[[#This Row],[ProductID]],tbl_Product[ProductID],tbl_Product[Category])</f>
        <v>Party</v>
      </c>
      <c r="D3237">
        <v>1</v>
      </c>
      <c r="E3237" s="3">
        <f>_xlfn.XLOOKUP(tbl_OrderProduct[[#This Row],[ProductID]],tbl_Product[ProductID],tbl_Product[ListPrice])*tbl_OrderProduct[[#This Row],[Quantity]]</f>
        <v>49.49</v>
      </c>
      <c r="F3237">
        <f>_xlfn.XLOOKUP(tbl_OrderProduct[[#This Row],[OrderID]],tbl_Order[OrderID],tbl_Order[Order Year])</f>
        <v>2023</v>
      </c>
      <c r="G3237" t="str">
        <f>_xlfn.XLOOKUP(tbl_OrderProduct[[#This Row],[OrderID]],tbl_Order[OrderID],tbl_Order[Order Month Name])</f>
        <v>Oct</v>
      </c>
      <c r="H3237" t="str">
        <f>_xlfn.XLOOKUP(tbl_OrderProduct[[#This Row],[ProductID]],tbl_Product[ProductID],tbl_Product[ProductName])</f>
        <v>Fieldnames</v>
      </c>
      <c r="I3237" t="str">
        <f>_xlfn.XLOOKUP(tbl_OrderProduct[[#This Row],[OrderID]],tbl_Order[OrderID],tbl_Order[CustomerID])</f>
        <v>CUST0224</v>
      </c>
    </row>
    <row r="3238" spans="1:9" x14ac:dyDescent="0.4">
      <c r="A3238" t="s">
        <v>1513</v>
      </c>
      <c r="B3238" t="s">
        <v>6</v>
      </c>
      <c r="C3238" t="str">
        <f>_xlfn.XLOOKUP(tbl_OrderProduct[[#This Row],[ProductID]],tbl_Product[ProductID],tbl_Product[Category])</f>
        <v>Adventure</v>
      </c>
      <c r="D3238">
        <v>2</v>
      </c>
      <c r="E3238" s="3">
        <f>_xlfn.XLOOKUP(tbl_OrderProduct[[#This Row],[ProductID]],tbl_Product[ProductID],tbl_Product[ListPrice])*tbl_OrderProduct[[#This Row],[Quantity]]</f>
        <v>34</v>
      </c>
      <c r="F3238">
        <f>_xlfn.XLOOKUP(tbl_OrderProduct[[#This Row],[OrderID]],tbl_Order[OrderID],tbl_Order[Order Year])</f>
        <v>2023</v>
      </c>
      <c r="G3238" t="str">
        <f>_xlfn.XLOOKUP(tbl_OrderProduct[[#This Row],[OrderID]],tbl_Order[OrderID],tbl_Order[Order Month Name])</f>
        <v>Oct</v>
      </c>
      <c r="H3238" t="str">
        <f>_xlfn.XLOOKUP(tbl_OrderProduct[[#This Row],[ProductID]],tbl_Product[ProductID],tbl_Product[ProductName])</f>
        <v>Pivot &amp; Paper</v>
      </c>
      <c r="I3238" t="str">
        <f>_xlfn.XLOOKUP(tbl_OrderProduct[[#This Row],[OrderID]],tbl_Order[OrderID],tbl_Order[CustomerID])</f>
        <v>CUST0224</v>
      </c>
    </row>
    <row r="3239" spans="1:9" x14ac:dyDescent="0.4">
      <c r="A3239" t="s">
        <v>1513</v>
      </c>
      <c r="B3239" t="s">
        <v>9</v>
      </c>
      <c r="C3239" t="str">
        <f>_xlfn.XLOOKUP(tbl_OrderProduct[[#This Row],[ProductID]],tbl_Product[ProductID],tbl_Product[Category])</f>
        <v>Strategy</v>
      </c>
      <c r="D3239">
        <v>2</v>
      </c>
      <c r="E3239" s="3">
        <f>_xlfn.XLOOKUP(tbl_OrderProduct[[#This Row],[ProductID]],tbl_Product[ProductID],tbl_Product[ListPrice])*tbl_OrderProduct[[#This Row],[Quantity]]</f>
        <v>147.9</v>
      </c>
      <c r="F3239">
        <f>_xlfn.XLOOKUP(tbl_OrderProduct[[#This Row],[OrderID]],tbl_Order[OrderID],tbl_Order[Order Year])</f>
        <v>2023</v>
      </c>
      <c r="G3239" t="str">
        <f>_xlfn.XLOOKUP(tbl_OrderProduct[[#This Row],[OrderID]],tbl_Order[OrderID],tbl_Order[Order Month Name])</f>
        <v>Oct</v>
      </c>
      <c r="H3239" t="str">
        <f>_xlfn.XLOOKUP(tbl_OrderProduct[[#This Row],[ProductID]],tbl_Product[ProductID],tbl_Product[ProductName])</f>
        <v>Tiny Epic Formulas</v>
      </c>
      <c r="I3239" t="str">
        <f>_xlfn.XLOOKUP(tbl_OrderProduct[[#This Row],[OrderID]],tbl_Order[OrderID],tbl_Order[CustomerID])</f>
        <v>CUST0224</v>
      </c>
    </row>
    <row r="3240" spans="1:9" x14ac:dyDescent="0.4">
      <c r="A3240" t="s">
        <v>1513</v>
      </c>
      <c r="B3240" t="s">
        <v>156</v>
      </c>
      <c r="C3240" t="str">
        <f>_xlfn.XLOOKUP(tbl_OrderProduct[[#This Row],[ProductID]],tbl_Product[ProductID],tbl_Product[Category])</f>
        <v>Strategy</v>
      </c>
      <c r="D3240">
        <v>1</v>
      </c>
      <c r="E3240" s="3">
        <f>_xlfn.XLOOKUP(tbl_OrderProduct[[#This Row],[ProductID]],tbl_Product[ProductID],tbl_Product[ListPrice])*tbl_OrderProduct[[#This Row],[Quantity]]</f>
        <v>40.99</v>
      </c>
      <c r="F3240">
        <f>_xlfn.XLOOKUP(tbl_OrderProduct[[#This Row],[OrderID]],tbl_Order[OrderID],tbl_Order[Order Year])</f>
        <v>2023</v>
      </c>
      <c r="G3240" t="str">
        <f>_xlfn.XLOOKUP(tbl_OrderProduct[[#This Row],[OrderID]],tbl_Order[OrderID],tbl_Order[Order Month Name])</f>
        <v>Oct</v>
      </c>
      <c r="H3240" t="str">
        <f>_xlfn.XLOOKUP(tbl_OrderProduct[[#This Row],[ProductID]],tbl_Product[ProductID],tbl_Product[ProductName])</f>
        <v>Cells of Caledonia</v>
      </c>
      <c r="I3240" t="str">
        <f>_xlfn.XLOOKUP(tbl_OrderProduct[[#This Row],[OrderID]],tbl_Order[OrderID],tbl_Order[CustomerID])</f>
        <v>CUST0224</v>
      </c>
    </row>
    <row r="3241" spans="1:9" x14ac:dyDescent="0.4">
      <c r="A3241" t="s">
        <v>1514</v>
      </c>
      <c r="B3241" t="s">
        <v>132</v>
      </c>
      <c r="C3241" t="str">
        <f>_xlfn.XLOOKUP(tbl_OrderProduct[[#This Row],[ProductID]],tbl_Product[ProductID],tbl_Product[Category])</f>
        <v>Strategy</v>
      </c>
      <c r="D3241">
        <v>1</v>
      </c>
      <c r="E3241" s="3">
        <f>_xlfn.XLOOKUP(tbl_OrderProduct[[#This Row],[ProductID]],tbl_Product[ProductID],tbl_Product[ListPrice])*tbl_OrderProduct[[#This Row],[Quantity]]</f>
        <v>16.5</v>
      </c>
      <c r="F3241">
        <f>_xlfn.XLOOKUP(tbl_OrderProduct[[#This Row],[OrderID]],tbl_Order[OrderID],tbl_Order[Order Year])</f>
        <v>2023</v>
      </c>
      <c r="G3241" t="str">
        <f>_xlfn.XLOOKUP(tbl_OrderProduct[[#This Row],[OrderID]],tbl_Order[OrderID],tbl_Order[Order Month Name])</f>
        <v>Oct</v>
      </c>
      <c r="H3241" t="str">
        <f>_xlfn.XLOOKUP(tbl_OrderProduct[[#This Row],[ProductID]],tbl_Product[ProductID],tbl_Product[ProductName])</f>
        <v>Pax Excel</v>
      </c>
      <c r="I3241" t="str">
        <f>_xlfn.XLOOKUP(tbl_OrderProduct[[#This Row],[OrderID]],tbl_Order[OrderID],tbl_Order[CustomerID])</f>
        <v>CUST0291</v>
      </c>
    </row>
    <row r="3242" spans="1:9" x14ac:dyDescent="0.4">
      <c r="A3242" t="s">
        <v>1515</v>
      </c>
      <c r="B3242" t="s">
        <v>129</v>
      </c>
      <c r="C3242" t="str">
        <f>_xlfn.XLOOKUP(tbl_OrderProduct[[#This Row],[ProductID]],tbl_Product[ProductID],tbl_Product[Category])</f>
        <v>Party</v>
      </c>
      <c r="D3242">
        <v>1</v>
      </c>
      <c r="E3242" s="3">
        <f>_xlfn.XLOOKUP(tbl_OrderProduct[[#This Row],[ProductID]],tbl_Product[ProductID],tbl_Product[ListPrice])*tbl_OrderProduct[[#This Row],[Quantity]]</f>
        <v>49.49</v>
      </c>
      <c r="F3242">
        <f>_xlfn.XLOOKUP(tbl_OrderProduct[[#This Row],[OrderID]],tbl_Order[OrderID],tbl_Order[Order Year])</f>
        <v>2023</v>
      </c>
      <c r="G3242" t="str">
        <f>_xlfn.XLOOKUP(tbl_OrderProduct[[#This Row],[OrderID]],tbl_Order[OrderID],tbl_Order[Order Month Name])</f>
        <v>Oct</v>
      </c>
      <c r="H3242" t="str">
        <f>_xlfn.XLOOKUP(tbl_OrderProduct[[#This Row],[ProductID]],tbl_Product[ProductID],tbl_Product[ProductName])</f>
        <v>Fieldnames</v>
      </c>
      <c r="I3242" t="str">
        <f>_xlfn.XLOOKUP(tbl_OrderProduct[[#This Row],[OrderID]],tbl_Order[OrderID],tbl_Order[CustomerID])</f>
        <v>CUST0228</v>
      </c>
    </row>
    <row r="3243" spans="1:9" x14ac:dyDescent="0.4">
      <c r="A3243" t="s">
        <v>1516</v>
      </c>
      <c r="B3243" t="s">
        <v>153</v>
      </c>
      <c r="C3243" t="str">
        <f>_xlfn.XLOOKUP(tbl_OrderProduct[[#This Row],[ProductID]],tbl_Product[ProductID],tbl_Product[Category])</f>
        <v>Strategy</v>
      </c>
      <c r="D3243">
        <v>1</v>
      </c>
      <c r="E3243" s="3">
        <f>_xlfn.XLOOKUP(tbl_OrderProduct[[#This Row],[ProductID]],tbl_Product[ProductID],tbl_Product[ListPrice])*tbl_OrderProduct[[#This Row],[Quantity]]</f>
        <v>37.950000000000003</v>
      </c>
      <c r="F3243">
        <f>_xlfn.XLOOKUP(tbl_OrderProduct[[#This Row],[OrderID]],tbl_Order[OrderID],tbl_Order[Order Year])</f>
        <v>2023</v>
      </c>
      <c r="G3243" t="str">
        <f>_xlfn.XLOOKUP(tbl_OrderProduct[[#This Row],[OrderID]],tbl_Order[OrderID],tbl_Order[Order Month Name])</f>
        <v>Oct</v>
      </c>
      <c r="H3243" t="str">
        <f>_xlfn.XLOOKUP(tbl_OrderProduct[[#This Row],[ProductID]],tbl_Product[ProductID],tbl_Product[ProductName])</f>
        <v>Sheetstorm</v>
      </c>
      <c r="I3243" t="str">
        <f>_xlfn.XLOOKUP(tbl_OrderProduct[[#This Row],[OrderID]],tbl_Order[OrderID],tbl_Order[CustomerID])</f>
        <v>CUST0126</v>
      </c>
    </row>
    <row r="3244" spans="1:9" x14ac:dyDescent="0.4">
      <c r="A3244" t="s">
        <v>1517</v>
      </c>
      <c r="B3244" t="s">
        <v>3</v>
      </c>
      <c r="C3244" t="str">
        <f>_xlfn.XLOOKUP(tbl_OrderProduct[[#This Row],[ProductID]],tbl_Product[ProductID],tbl_Product[Category])</f>
        <v>Co-op</v>
      </c>
      <c r="D3244">
        <v>2</v>
      </c>
      <c r="E3244" s="3">
        <f>_xlfn.XLOOKUP(tbl_OrderProduct[[#This Row],[ProductID]],tbl_Product[ProductID],tbl_Product[ListPrice])*tbl_OrderProduct[[#This Row],[Quantity]]</f>
        <v>69.900000000000006</v>
      </c>
      <c r="F3244">
        <f>_xlfn.XLOOKUP(tbl_OrderProduct[[#This Row],[OrderID]],tbl_Order[OrderID],tbl_Order[Order Year])</f>
        <v>2023</v>
      </c>
      <c r="G3244" t="str">
        <f>_xlfn.XLOOKUP(tbl_OrderProduct[[#This Row],[OrderID]],tbl_Order[OrderID],tbl_Order[Order Month Name])</f>
        <v>Nov</v>
      </c>
      <c r="H3244" t="str">
        <f>_xlfn.XLOOKUP(tbl_OrderProduct[[#This Row],[ProductID]],tbl_Product[ProductID],tbl_Product[ProductName])</f>
        <v>Pivot Panic!</v>
      </c>
      <c r="I3244" t="str">
        <f>_xlfn.XLOOKUP(tbl_OrderProduct[[#This Row],[OrderID]],tbl_Order[OrderID],tbl_Order[CustomerID])</f>
        <v>CUST0872</v>
      </c>
    </row>
    <row r="3245" spans="1:9" x14ac:dyDescent="0.4">
      <c r="A3245" t="s">
        <v>1518</v>
      </c>
      <c r="B3245" t="s">
        <v>137</v>
      </c>
      <c r="C3245" t="str">
        <f>_xlfn.XLOOKUP(tbl_OrderProduct[[#This Row],[ProductID]],tbl_Product[ProductID],tbl_Product[Category])</f>
        <v>Classic</v>
      </c>
      <c r="D3245">
        <v>2</v>
      </c>
      <c r="E3245" s="3">
        <f>_xlfn.XLOOKUP(tbl_OrderProduct[[#This Row],[ProductID]],tbl_Product[ProductID],tbl_Product[ListPrice])*tbl_OrderProduct[[#This Row],[Quantity]]</f>
        <v>141.97999999999999</v>
      </c>
      <c r="F3245">
        <f>_xlfn.XLOOKUP(tbl_OrderProduct[[#This Row],[OrderID]],tbl_Order[OrderID],tbl_Order[Order Year])</f>
        <v>2023</v>
      </c>
      <c r="G3245" t="str">
        <f>_xlfn.XLOOKUP(tbl_OrderProduct[[#This Row],[OrderID]],tbl_Order[OrderID],tbl_Order[Order Month Name])</f>
        <v>Nov</v>
      </c>
      <c r="H3245" t="str">
        <f>_xlfn.XLOOKUP(tbl_OrderProduct[[#This Row],[ProductID]],tbl_Product[ProductID],tbl_Product[ProductName])</f>
        <v>Ticket to Ride: Financial Express</v>
      </c>
      <c r="I3245" t="str">
        <f>_xlfn.XLOOKUP(tbl_OrderProduct[[#This Row],[OrderID]],tbl_Order[OrderID],tbl_Order[CustomerID])</f>
        <v>CUST0039</v>
      </c>
    </row>
    <row r="3246" spans="1:9" x14ac:dyDescent="0.4">
      <c r="A3246" t="s">
        <v>1519</v>
      </c>
      <c r="B3246" t="s">
        <v>131</v>
      </c>
      <c r="C3246" t="str">
        <f>_xlfn.XLOOKUP(tbl_OrderProduct[[#This Row],[ProductID]],tbl_Product[ProductID],tbl_Product[Category])</f>
        <v>Strategy</v>
      </c>
      <c r="D3246">
        <v>1</v>
      </c>
      <c r="E3246" s="3">
        <f>_xlfn.XLOOKUP(tbl_OrderProduct[[#This Row],[ProductID]],tbl_Product[ProductID],tbl_Product[ListPrice])*tbl_OrderProduct[[#This Row],[Quantity]]</f>
        <v>49</v>
      </c>
      <c r="F3246">
        <f>_xlfn.XLOOKUP(tbl_OrderProduct[[#This Row],[OrderID]],tbl_Order[OrderID],tbl_Order[Order Year])</f>
        <v>2023</v>
      </c>
      <c r="G3246" t="str">
        <f>_xlfn.XLOOKUP(tbl_OrderProduct[[#This Row],[OrderID]],tbl_Order[OrderID],tbl_Order[Order Month Name])</f>
        <v>Nov</v>
      </c>
      <c r="H3246" t="str">
        <f>_xlfn.XLOOKUP(tbl_OrderProduct[[#This Row],[ProductID]],tbl_Product[ProductID],tbl_Product[ProductName])</f>
        <v>7 Chart Wonders</v>
      </c>
      <c r="I3246" t="str">
        <f>_xlfn.XLOOKUP(tbl_OrderProduct[[#This Row],[OrderID]],tbl_Order[OrderID],tbl_Order[CustomerID])</f>
        <v>CUST0002</v>
      </c>
    </row>
    <row r="3247" spans="1:9" x14ac:dyDescent="0.4">
      <c r="A3247" t="s">
        <v>1520</v>
      </c>
      <c r="B3247" t="s">
        <v>132</v>
      </c>
      <c r="C3247" t="str">
        <f>_xlfn.XLOOKUP(tbl_OrderProduct[[#This Row],[ProductID]],tbl_Product[ProductID],tbl_Product[Category])</f>
        <v>Strategy</v>
      </c>
      <c r="D3247">
        <v>1</v>
      </c>
      <c r="E3247" s="3">
        <f>_xlfn.XLOOKUP(tbl_OrderProduct[[#This Row],[ProductID]],tbl_Product[ProductID],tbl_Product[ListPrice])*tbl_OrderProduct[[#This Row],[Quantity]]</f>
        <v>16.5</v>
      </c>
      <c r="F3247">
        <f>_xlfn.XLOOKUP(tbl_OrderProduct[[#This Row],[OrderID]],tbl_Order[OrderID],tbl_Order[Order Year])</f>
        <v>2023</v>
      </c>
      <c r="G3247" t="str">
        <f>_xlfn.XLOOKUP(tbl_OrderProduct[[#This Row],[OrderID]],tbl_Order[OrderID],tbl_Order[Order Month Name])</f>
        <v>Nov</v>
      </c>
      <c r="H3247" t="str">
        <f>_xlfn.XLOOKUP(tbl_OrderProduct[[#This Row],[ProductID]],tbl_Product[ProductID],tbl_Product[ProductName])</f>
        <v>Pax Excel</v>
      </c>
      <c r="I3247" t="str">
        <f>_xlfn.XLOOKUP(tbl_OrderProduct[[#This Row],[OrderID]],tbl_Order[OrderID],tbl_Order[CustomerID])</f>
        <v>CUST1150</v>
      </c>
    </row>
    <row r="3248" spans="1:9" x14ac:dyDescent="0.4">
      <c r="A3248" t="s">
        <v>1520</v>
      </c>
      <c r="B3248" t="s">
        <v>152</v>
      </c>
      <c r="C3248" t="str">
        <f>_xlfn.XLOOKUP(tbl_OrderProduct[[#This Row],[ProductID]],tbl_Product[ProductID],tbl_Product[Category])</f>
        <v>Party</v>
      </c>
      <c r="D3248">
        <v>2</v>
      </c>
      <c r="E3248" s="3">
        <f>_xlfn.XLOOKUP(tbl_OrderProduct[[#This Row],[ProductID]],tbl_Product[ProductID],tbl_Product[ListPrice])*tbl_OrderProduct[[#This Row],[Quantity]]</f>
        <v>119.9</v>
      </c>
      <c r="F3248">
        <f>_xlfn.XLOOKUP(tbl_OrderProduct[[#This Row],[OrderID]],tbl_Order[OrderID],tbl_Order[Order Year])</f>
        <v>2023</v>
      </c>
      <c r="G3248" t="str">
        <f>_xlfn.XLOOKUP(tbl_OrderProduct[[#This Row],[OrderID]],tbl_Order[OrderID],tbl_Order[Order Month Name])</f>
        <v>Nov</v>
      </c>
      <c r="H3248" t="str">
        <f>_xlfn.XLOOKUP(tbl_OrderProduct[[#This Row],[ProductID]],tbl_Product[ProductID],tbl_Product[ProductName])</f>
        <v>Formulate!</v>
      </c>
      <c r="I3248" t="str">
        <f>_xlfn.XLOOKUP(tbl_OrderProduct[[#This Row],[OrderID]],tbl_Order[OrderID],tbl_Order[CustomerID])</f>
        <v>CUST1150</v>
      </c>
    </row>
    <row r="3249" spans="1:9" x14ac:dyDescent="0.4">
      <c r="A3249" t="s">
        <v>1520</v>
      </c>
      <c r="B3249" t="s">
        <v>3</v>
      </c>
      <c r="C3249" t="str">
        <f>_xlfn.XLOOKUP(tbl_OrderProduct[[#This Row],[ProductID]],tbl_Product[ProductID],tbl_Product[Category])</f>
        <v>Co-op</v>
      </c>
      <c r="D3249">
        <v>1</v>
      </c>
      <c r="E3249" s="3">
        <f>_xlfn.XLOOKUP(tbl_OrderProduct[[#This Row],[ProductID]],tbl_Product[ProductID],tbl_Product[ListPrice])*tbl_OrderProduct[[#This Row],[Quantity]]</f>
        <v>34.950000000000003</v>
      </c>
      <c r="F3249">
        <f>_xlfn.XLOOKUP(tbl_OrderProduct[[#This Row],[OrderID]],tbl_Order[OrderID],tbl_Order[Order Year])</f>
        <v>2023</v>
      </c>
      <c r="G3249" t="str">
        <f>_xlfn.XLOOKUP(tbl_OrderProduct[[#This Row],[OrderID]],tbl_Order[OrderID],tbl_Order[Order Month Name])</f>
        <v>Nov</v>
      </c>
      <c r="H3249" t="str">
        <f>_xlfn.XLOOKUP(tbl_OrderProduct[[#This Row],[ProductID]],tbl_Product[ProductID],tbl_Product[ProductName])</f>
        <v>Pivot Panic!</v>
      </c>
      <c r="I3249" t="str">
        <f>_xlfn.XLOOKUP(tbl_OrderProduct[[#This Row],[OrderID]],tbl_Order[OrderID],tbl_Order[CustomerID])</f>
        <v>CUST1150</v>
      </c>
    </row>
    <row r="3250" spans="1:9" x14ac:dyDescent="0.4">
      <c r="A3250" t="s">
        <v>1520</v>
      </c>
      <c r="B3250" t="s">
        <v>156</v>
      </c>
      <c r="C3250" t="str">
        <f>_xlfn.XLOOKUP(tbl_OrderProduct[[#This Row],[ProductID]],tbl_Product[ProductID],tbl_Product[Category])</f>
        <v>Strategy</v>
      </c>
      <c r="D3250">
        <v>1</v>
      </c>
      <c r="E3250" s="3">
        <f>_xlfn.XLOOKUP(tbl_OrderProduct[[#This Row],[ProductID]],tbl_Product[ProductID],tbl_Product[ListPrice])*tbl_OrderProduct[[#This Row],[Quantity]]</f>
        <v>40.99</v>
      </c>
      <c r="F3250">
        <f>_xlfn.XLOOKUP(tbl_OrderProduct[[#This Row],[OrderID]],tbl_Order[OrderID],tbl_Order[Order Year])</f>
        <v>2023</v>
      </c>
      <c r="G3250" t="str">
        <f>_xlfn.XLOOKUP(tbl_OrderProduct[[#This Row],[OrderID]],tbl_Order[OrderID],tbl_Order[Order Month Name])</f>
        <v>Nov</v>
      </c>
      <c r="H3250" t="str">
        <f>_xlfn.XLOOKUP(tbl_OrderProduct[[#This Row],[ProductID]],tbl_Product[ProductID],tbl_Product[ProductName])</f>
        <v>Cells of Caledonia</v>
      </c>
      <c r="I3250" t="str">
        <f>_xlfn.XLOOKUP(tbl_OrderProduct[[#This Row],[OrderID]],tbl_Order[OrderID],tbl_Order[CustomerID])</f>
        <v>CUST1150</v>
      </c>
    </row>
    <row r="3251" spans="1:9" x14ac:dyDescent="0.4">
      <c r="A3251" t="s">
        <v>1520</v>
      </c>
      <c r="B3251" t="s">
        <v>143</v>
      </c>
      <c r="C3251" t="str">
        <f>_xlfn.XLOOKUP(tbl_OrderProduct[[#This Row],[ProductID]],tbl_Product[ProductID],tbl_Product[Category])</f>
        <v>Party</v>
      </c>
      <c r="D3251">
        <v>1</v>
      </c>
      <c r="E3251" s="3">
        <f>_xlfn.XLOOKUP(tbl_OrderProduct[[#This Row],[ProductID]],tbl_Product[ProductID],tbl_Product[ListPrice])*tbl_OrderProduct[[#This Row],[Quantity]]</f>
        <v>21.95</v>
      </c>
      <c r="F3251">
        <f>_xlfn.XLOOKUP(tbl_OrderProduct[[#This Row],[OrderID]],tbl_Order[OrderID],tbl_Order[Order Year])</f>
        <v>2023</v>
      </c>
      <c r="G3251" t="str">
        <f>_xlfn.XLOOKUP(tbl_OrderProduct[[#This Row],[OrderID]],tbl_Order[OrderID],tbl_Order[Order Month Name])</f>
        <v>Nov</v>
      </c>
      <c r="H3251" t="str">
        <f>_xlfn.XLOOKUP(tbl_OrderProduct[[#This Row],[ProductID]],tbl_Product[ProductID],tbl_Product[ProductName])</f>
        <v>Sheets of Nottingham</v>
      </c>
      <c r="I3251" t="str">
        <f>_xlfn.XLOOKUP(tbl_OrderProduct[[#This Row],[OrderID]],tbl_Order[OrderID],tbl_Order[CustomerID])</f>
        <v>CUST1150</v>
      </c>
    </row>
    <row r="3252" spans="1:9" x14ac:dyDescent="0.4">
      <c r="A3252" t="s">
        <v>1521</v>
      </c>
      <c r="B3252" t="s">
        <v>11</v>
      </c>
      <c r="C3252" t="str">
        <f>_xlfn.XLOOKUP(tbl_OrderProduct[[#This Row],[ProductID]],tbl_Product[ProductID],tbl_Product[Category])</f>
        <v>Adventure</v>
      </c>
      <c r="D3252">
        <v>1</v>
      </c>
      <c r="E3252" s="3">
        <f>_xlfn.XLOOKUP(tbl_OrderProduct[[#This Row],[ProductID]],tbl_Product[ProductID],tbl_Product[ListPrice])*tbl_OrderProduct[[#This Row],[Quantity]]</f>
        <v>19.95</v>
      </c>
      <c r="F3252">
        <f>_xlfn.XLOOKUP(tbl_OrderProduct[[#This Row],[OrderID]],tbl_Order[OrderID],tbl_Order[Order Year])</f>
        <v>2023</v>
      </c>
      <c r="G3252" t="str">
        <f>_xlfn.XLOOKUP(tbl_OrderProduct[[#This Row],[OrderID]],tbl_Order[OrderID],tbl_Order[Order Month Name])</f>
        <v>Nov</v>
      </c>
      <c r="H3252" t="str">
        <f>_xlfn.XLOOKUP(tbl_OrderProduct[[#This Row],[ProductID]],tbl_Product[ProductID],tbl_Product[ProductName])</f>
        <v>Dungeons &amp; Datasets</v>
      </c>
      <c r="I3252" t="str">
        <f>_xlfn.XLOOKUP(tbl_OrderProduct[[#This Row],[OrderID]],tbl_Order[OrderID],tbl_Order[CustomerID])</f>
        <v>CUST0046</v>
      </c>
    </row>
    <row r="3253" spans="1:9" x14ac:dyDescent="0.4">
      <c r="A3253" t="s">
        <v>1522</v>
      </c>
      <c r="B3253" t="s">
        <v>142</v>
      </c>
      <c r="C3253" t="str">
        <f>_xlfn.XLOOKUP(tbl_OrderProduct[[#This Row],[ProductID]],tbl_Product[ProductID],tbl_Product[Category])</f>
        <v>Classic</v>
      </c>
      <c r="D3253">
        <v>1</v>
      </c>
      <c r="E3253" s="3">
        <f>_xlfn.XLOOKUP(tbl_OrderProduct[[#This Row],[ProductID]],tbl_Product[ProductID],tbl_Product[ListPrice])*tbl_OrderProduct[[#This Row],[Quantity]]</f>
        <v>49.49</v>
      </c>
      <c r="F3253">
        <f>_xlfn.XLOOKUP(tbl_OrderProduct[[#This Row],[OrderID]],tbl_Order[OrderID],tbl_Order[Order Year])</f>
        <v>2023</v>
      </c>
      <c r="G3253" t="str">
        <f>_xlfn.XLOOKUP(tbl_OrderProduct[[#This Row],[OrderID]],tbl_Order[OrderID],tbl_Order[Order Month Name])</f>
        <v>Nov</v>
      </c>
      <c r="H3253" t="str">
        <f>_xlfn.XLOOKUP(tbl_OrderProduct[[#This Row],[ProductID]],tbl_Product[ProductID],tbl_Product[ProductName])</f>
        <v>Don't Wake the Stakeholders</v>
      </c>
      <c r="I3253" t="str">
        <f>_xlfn.XLOOKUP(tbl_OrderProduct[[#This Row],[OrderID]],tbl_Order[OrderID],tbl_Order[CustomerID])</f>
        <v>CUST1096</v>
      </c>
    </row>
    <row r="3254" spans="1:9" x14ac:dyDescent="0.4">
      <c r="A3254" t="s">
        <v>1522</v>
      </c>
      <c r="B3254" t="s">
        <v>9</v>
      </c>
      <c r="C3254" t="str">
        <f>_xlfn.XLOOKUP(tbl_OrderProduct[[#This Row],[ProductID]],tbl_Product[ProductID],tbl_Product[Category])</f>
        <v>Strategy</v>
      </c>
      <c r="D3254">
        <v>1</v>
      </c>
      <c r="E3254" s="3">
        <f>_xlfn.XLOOKUP(tbl_OrderProduct[[#This Row],[ProductID]],tbl_Product[ProductID],tbl_Product[ListPrice])*tbl_OrderProduct[[#This Row],[Quantity]]</f>
        <v>73.95</v>
      </c>
      <c r="F3254">
        <f>_xlfn.XLOOKUP(tbl_OrderProduct[[#This Row],[OrderID]],tbl_Order[OrderID],tbl_Order[Order Year])</f>
        <v>2023</v>
      </c>
      <c r="G3254" t="str">
        <f>_xlfn.XLOOKUP(tbl_OrderProduct[[#This Row],[OrderID]],tbl_Order[OrderID],tbl_Order[Order Month Name])</f>
        <v>Nov</v>
      </c>
      <c r="H3254" t="str">
        <f>_xlfn.XLOOKUP(tbl_OrderProduct[[#This Row],[ProductID]],tbl_Product[ProductID],tbl_Product[ProductName])</f>
        <v>Tiny Epic Formulas</v>
      </c>
      <c r="I3254" t="str">
        <f>_xlfn.XLOOKUP(tbl_OrderProduct[[#This Row],[OrderID]],tbl_Order[OrderID],tbl_Order[CustomerID])</f>
        <v>CUST1096</v>
      </c>
    </row>
    <row r="3255" spans="1:9" x14ac:dyDescent="0.4">
      <c r="A3255" t="s">
        <v>1522</v>
      </c>
      <c r="B3255" t="s">
        <v>141</v>
      </c>
      <c r="C3255" t="str">
        <f>_xlfn.XLOOKUP(tbl_OrderProduct[[#This Row],[ProductID]],tbl_Product[ProductID],tbl_Product[Category])</f>
        <v>Strategy</v>
      </c>
      <c r="D3255">
        <v>2</v>
      </c>
      <c r="E3255" s="3">
        <f>_xlfn.XLOOKUP(tbl_OrderProduct[[#This Row],[ProductID]],tbl_Product[ProductID],tbl_Product[ListPrice])*tbl_OrderProduct[[#This Row],[Quantity]]</f>
        <v>48</v>
      </c>
      <c r="F3255">
        <f>_xlfn.XLOOKUP(tbl_OrderProduct[[#This Row],[OrderID]],tbl_Order[OrderID],tbl_Order[Order Year])</f>
        <v>2023</v>
      </c>
      <c r="G3255" t="str">
        <f>_xlfn.XLOOKUP(tbl_OrderProduct[[#This Row],[OrderID]],tbl_Order[OrderID],tbl_Order[Order Month Name])</f>
        <v>Nov</v>
      </c>
      <c r="H3255" t="str">
        <f>_xlfn.XLOOKUP(tbl_OrderProduct[[#This Row],[ProductID]],tbl_Product[ProductID],tbl_Product[ProductName])</f>
        <v>Wingspanalytics</v>
      </c>
      <c r="I3255" t="str">
        <f>_xlfn.XLOOKUP(tbl_OrderProduct[[#This Row],[OrderID]],tbl_Order[OrderID],tbl_Order[CustomerID])</f>
        <v>CUST1096</v>
      </c>
    </row>
    <row r="3256" spans="1:9" x14ac:dyDescent="0.4">
      <c r="A3256" t="s">
        <v>1522</v>
      </c>
      <c r="B3256" t="s">
        <v>130</v>
      </c>
      <c r="C3256" t="str">
        <f>_xlfn.XLOOKUP(tbl_OrderProduct[[#This Row],[ProductID]],tbl_Product[ProductID],tbl_Product[Category])</f>
        <v>Strategy</v>
      </c>
      <c r="D3256">
        <v>1</v>
      </c>
      <c r="E3256" s="3">
        <f>_xlfn.XLOOKUP(tbl_OrderProduct[[#This Row],[ProductID]],tbl_Product[ProductID],tbl_Product[ListPrice])*tbl_OrderProduct[[#This Row],[Quantity]]</f>
        <v>15.5</v>
      </c>
      <c r="F3256">
        <f>_xlfn.XLOOKUP(tbl_OrderProduct[[#This Row],[OrderID]],tbl_Order[OrderID],tbl_Order[Order Year])</f>
        <v>2023</v>
      </c>
      <c r="G3256" t="str">
        <f>_xlfn.XLOOKUP(tbl_OrderProduct[[#This Row],[OrderID]],tbl_Order[OrderID],tbl_Order[Order Month Name])</f>
        <v>Nov</v>
      </c>
      <c r="H3256" t="str">
        <f>_xlfn.XLOOKUP(tbl_OrderProduct[[#This Row],[ProductID]],tbl_Product[ProductID],tbl_Product[ProductName])</f>
        <v>Brass: Budget</v>
      </c>
      <c r="I3256" t="str">
        <f>_xlfn.XLOOKUP(tbl_OrderProduct[[#This Row],[OrderID]],tbl_Order[OrderID],tbl_Order[CustomerID])</f>
        <v>CUST1096</v>
      </c>
    </row>
    <row r="3257" spans="1:9" x14ac:dyDescent="0.4">
      <c r="A3257" t="s">
        <v>1523</v>
      </c>
      <c r="B3257" t="s">
        <v>11</v>
      </c>
      <c r="C3257" t="str">
        <f>_xlfn.XLOOKUP(tbl_OrderProduct[[#This Row],[ProductID]],tbl_Product[ProductID],tbl_Product[Category])</f>
        <v>Adventure</v>
      </c>
      <c r="D3257">
        <v>1</v>
      </c>
      <c r="E3257" s="3">
        <f>_xlfn.XLOOKUP(tbl_OrderProduct[[#This Row],[ProductID]],tbl_Product[ProductID],tbl_Product[ListPrice])*tbl_OrderProduct[[#This Row],[Quantity]]</f>
        <v>19.95</v>
      </c>
      <c r="F3257">
        <f>_xlfn.XLOOKUP(tbl_OrderProduct[[#This Row],[OrderID]],tbl_Order[OrderID],tbl_Order[Order Year])</f>
        <v>2023</v>
      </c>
      <c r="G3257" t="str">
        <f>_xlfn.XLOOKUP(tbl_OrderProduct[[#This Row],[OrderID]],tbl_Order[OrderID],tbl_Order[Order Month Name])</f>
        <v>Nov</v>
      </c>
      <c r="H3257" t="str">
        <f>_xlfn.XLOOKUP(tbl_OrderProduct[[#This Row],[ProductID]],tbl_Product[ProductID],tbl_Product[ProductName])</f>
        <v>Dungeons &amp; Datasets</v>
      </c>
      <c r="I3257" t="str">
        <f>_xlfn.XLOOKUP(tbl_OrderProduct[[#This Row],[OrderID]],tbl_Order[OrderID],tbl_Order[CustomerID])</f>
        <v>CUST0999</v>
      </c>
    </row>
    <row r="3258" spans="1:9" x14ac:dyDescent="0.4">
      <c r="A3258" t="s">
        <v>1523</v>
      </c>
      <c r="B3258" t="s">
        <v>145</v>
      </c>
      <c r="C3258" t="str">
        <f>_xlfn.XLOOKUP(tbl_OrderProduct[[#This Row],[ProductID]],tbl_Product[ProductID],tbl_Product[Category])</f>
        <v>Adventure</v>
      </c>
      <c r="D3258">
        <v>2</v>
      </c>
      <c r="E3258" s="3">
        <f>_xlfn.XLOOKUP(tbl_OrderProduct[[#This Row],[ProductID]],tbl_Product[ProductID],tbl_Product[ListPrice])*tbl_OrderProduct[[#This Row],[Quantity]]</f>
        <v>81</v>
      </c>
      <c r="F3258">
        <f>_xlfn.XLOOKUP(tbl_OrderProduct[[#This Row],[OrderID]],tbl_Order[OrderID],tbl_Order[Order Year])</f>
        <v>2023</v>
      </c>
      <c r="G3258" t="str">
        <f>_xlfn.XLOOKUP(tbl_OrderProduct[[#This Row],[OrderID]],tbl_Order[OrderID],tbl_Order[Order Month Name])</f>
        <v>Nov</v>
      </c>
      <c r="H3258" t="str">
        <f>_xlfn.XLOOKUP(tbl_OrderProduct[[#This Row],[ProductID]],tbl_Product[ProductID],tbl_Product[ProductName])</f>
        <v>Audit Call of Cthulhu</v>
      </c>
      <c r="I3258" t="str">
        <f>_xlfn.XLOOKUP(tbl_OrderProduct[[#This Row],[OrderID]],tbl_Order[OrderID],tbl_Order[CustomerID])</f>
        <v>CUST0999</v>
      </c>
    </row>
    <row r="3259" spans="1:9" x14ac:dyDescent="0.4">
      <c r="A3259" t="s">
        <v>1523</v>
      </c>
      <c r="B3259" t="s">
        <v>146</v>
      </c>
      <c r="C3259" t="str">
        <f>_xlfn.XLOOKUP(tbl_OrderProduct[[#This Row],[ProductID]],tbl_Product[ProductID],tbl_Product[Category])</f>
        <v>Strategy</v>
      </c>
      <c r="D3259">
        <v>1</v>
      </c>
      <c r="E3259" s="3">
        <f>_xlfn.XLOOKUP(tbl_OrderProduct[[#This Row],[ProductID]],tbl_Product[ProductID],tbl_Product[ListPrice])*tbl_OrderProduct[[#This Row],[Quantity]]</f>
        <v>49.49</v>
      </c>
      <c r="F3259">
        <f>_xlfn.XLOOKUP(tbl_OrderProduct[[#This Row],[OrderID]],tbl_Order[OrderID],tbl_Order[Order Year])</f>
        <v>2023</v>
      </c>
      <c r="G3259" t="str">
        <f>_xlfn.XLOOKUP(tbl_OrderProduct[[#This Row],[OrderID]],tbl_Order[OrderID],tbl_Order[Order Month Name])</f>
        <v>Nov</v>
      </c>
      <c r="H3259" t="str">
        <f>_xlfn.XLOOKUP(tbl_OrderProduct[[#This Row],[ProductID]],tbl_Product[ProductID],tbl_Product[ProductName])</f>
        <v>Terraforming Tableau</v>
      </c>
      <c r="I3259" t="str">
        <f>_xlfn.XLOOKUP(tbl_OrderProduct[[#This Row],[OrderID]],tbl_Order[OrderID],tbl_Order[CustomerID])</f>
        <v>CUST0999</v>
      </c>
    </row>
    <row r="3260" spans="1:9" x14ac:dyDescent="0.4">
      <c r="A3260" t="s">
        <v>1524</v>
      </c>
      <c r="B3260" t="s">
        <v>7</v>
      </c>
      <c r="C3260" t="str">
        <f>_xlfn.XLOOKUP(tbl_OrderProduct[[#This Row],[ProductID]],tbl_Product[ProductID],tbl_Product[Category])</f>
        <v>Strategy</v>
      </c>
      <c r="D3260">
        <v>3</v>
      </c>
      <c r="E3260" s="3">
        <f>_xlfn.XLOOKUP(tbl_OrderProduct[[#This Row],[ProductID]],tbl_Product[ProductID],tbl_Product[ListPrice])*tbl_OrderProduct[[#This Row],[Quantity]]</f>
        <v>159</v>
      </c>
      <c r="F3260">
        <f>_xlfn.XLOOKUP(tbl_OrderProduct[[#This Row],[OrderID]],tbl_Order[OrderID],tbl_Order[Order Year])</f>
        <v>2023</v>
      </c>
      <c r="G3260" t="str">
        <f>_xlfn.XLOOKUP(tbl_OrderProduct[[#This Row],[OrderID]],tbl_Order[OrderID],tbl_Order[Order Month Name])</f>
        <v>Nov</v>
      </c>
      <c r="H3260" t="str">
        <f>_xlfn.XLOOKUP(tbl_OrderProduct[[#This Row],[ProductID]],tbl_Product[ProductID],tbl_Product[ProductName])</f>
        <v>Evercell</v>
      </c>
      <c r="I3260" t="str">
        <f>_xlfn.XLOOKUP(tbl_OrderProduct[[#This Row],[OrderID]],tbl_Order[OrderID],tbl_Order[CustomerID])</f>
        <v>CUST0535</v>
      </c>
    </row>
    <row r="3261" spans="1:9" x14ac:dyDescent="0.4">
      <c r="A3261" t="s">
        <v>1524</v>
      </c>
      <c r="B3261" t="s">
        <v>132</v>
      </c>
      <c r="C3261" t="str">
        <f>_xlfn.XLOOKUP(tbl_OrderProduct[[#This Row],[ProductID]],tbl_Product[ProductID],tbl_Product[Category])</f>
        <v>Strategy</v>
      </c>
      <c r="D3261">
        <v>1</v>
      </c>
      <c r="E3261" s="3">
        <f>_xlfn.XLOOKUP(tbl_OrderProduct[[#This Row],[ProductID]],tbl_Product[ProductID],tbl_Product[ListPrice])*tbl_OrderProduct[[#This Row],[Quantity]]</f>
        <v>16.5</v>
      </c>
      <c r="F3261">
        <f>_xlfn.XLOOKUP(tbl_OrderProduct[[#This Row],[OrderID]],tbl_Order[OrderID],tbl_Order[Order Year])</f>
        <v>2023</v>
      </c>
      <c r="G3261" t="str">
        <f>_xlfn.XLOOKUP(tbl_OrderProduct[[#This Row],[OrderID]],tbl_Order[OrderID],tbl_Order[Order Month Name])</f>
        <v>Nov</v>
      </c>
      <c r="H3261" t="str">
        <f>_xlfn.XLOOKUP(tbl_OrderProduct[[#This Row],[ProductID]],tbl_Product[ProductID],tbl_Product[ProductName])</f>
        <v>Pax Excel</v>
      </c>
      <c r="I3261" t="str">
        <f>_xlfn.XLOOKUP(tbl_OrderProduct[[#This Row],[OrderID]],tbl_Order[OrderID],tbl_Order[CustomerID])</f>
        <v>CUST0535</v>
      </c>
    </row>
    <row r="3262" spans="1:9" x14ac:dyDescent="0.4">
      <c r="A3262" t="s">
        <v>1525</v>
      </c>
      <c r="B3262" t="s">
        <v>160</v>
      </c>
      <c r="C3262" t="str">
        <f>_xlfn.XLOOKUP(tbl_OrderProduct[[#This Row],[ProductID]],tbl_Product[ProductID],tbl_Product[Category])</f>
        <v>Co-op</v>
      </c>
      <c r="D3262">
        <v>1</v>
      </c>
      <c r="E3262" s="3">
        <f>_xlfn.XLOOKUP(tbl_OrderProduct[[#This Row],[ProductID]],tbl_Product[ProductID],tbl_Product[ListPrice])*tbl_OrderProduct[[#This Row],[Quantity]]</f>
        <v>38.49</v>
      </c>
      <c r="F3262">
        <f>_xlfn.XLOOKUP(tbl_OrderProduct[[#This Row],[OrderID]],tbl_Order[OrderID],tbl_Order[Order Year])</f>
        <v>2023</v>
      </c>
      <c r="G3262" t="str">
        <f>_xlfn.XLOOKUP(tbl_OrderProduct[[#This Row],[OrderID]],tbl_Order[OrderID],tbl_Order[Order Month Name])</f>
        <v>Nov</v>
      </c>
      <c r="H3262" t="str">
        <f>_xlfn.XLOOKUP(tbl_OrderProduct[[#This Row],[ProductID]],tbl_Product[ProductID],tbl_Product[ProductName])</f>
        <v>Forbidden Functions</v>
      </c>
      <c r="I3262" t="str">
        <f>_xlfn.XLOOKUP(tbl_OrderProduct[[#This Row],[OrderID]],tbl_Order[OrderID],tbl_Order[CustomerID])</f>
        <v>CUST0164</v>
      </c>
    </row>
    <row r="3263" spans="1:9" x14ac:dyDescent="0.4">
      <c r="A3263" t="s">
        <v>1525</v>
      </c>
      <c r="B3263" t="s">
        <v>7</v>
      </c>
      <c r="C3263" t="str">
        <f>_xlfn.XLOOKUP(tbl_OrderProduct[[#This Row],[ProductID]],tbl_Product[ProductID],tbl_Product[Category])</f>
        <v>Strategy</v>
      </c>
      <c r="D3263">
        <v>1</v>
      </c>
      <c r="E3263" s="3">
        <f>_xlfn.XLOOKUP(tbl_OrderProduct[[#This Row],[ProductID]],tbl_Product[ProductID],tbl_Product[ListPrice])*tbl_OrderProduct[[#This Row],[Quantity]]</f>
        <v>53</v>
      </c>
      <c r="F3263">
        <f>_xlfn.XLOOKUP(tbl_OrderProduct[[#This Row],[OrderID]],tbl_Order[OrderID],tbl_Order[Order Year])</f>
        <v>2023</v>
      </c>
      <c r="G3263" t="str">
        <f>_xlfn.XLOOKUP(tbl_OrderProduct[[#This Row],[OrderID]],tbl_Order[OrderID],tbl_Order[Order Month Name])</f>
        <v>Nov</v>
      </c>
      <c r="H3263" t="str">
        <f>_xlfn.XLOOKUP(tbl_OrderProduct[[#This Row],[ProductID]],tbl_Product[ProductID],tbl_Product[ProductName])</f>
        <v>Evercell</v>
      </c>
      <c r="I3263" t="str">
        <f>_xlfn.XLOOKUP(tbl_OrderProduct[[#This Row],[OrderID]],tbl_Order[OrderID],tbl_Order[CustomerID])</f>
        <v>CUST0164</v>
      </c>
    </row>
    <row r="3264" spans="1:9" x14ac:dyDescent="0.4">
      <c r="A3264" t="s">
        <v>1525</v>
      </c>
      <c r="B3264" t="s">
        <v>142</v>
      </c>
      <c r="C3264" t="str">
        <f>_xlfn.XLOOKUP(tbl_OrderProduct[[#This Row],[ProductID]],tbl_Product[ProductID],tbl_Product[Category])</f>
        <v>Classic</v>
      </c>
      <c r="D3264">
        <v>2</v>
      </c>
      <c r="E3264" s="3">
        <f>_xlfn.XLOOKUP(tbl_OrderProduct[[#This Row],[ProductID]],tbl_Product[ProductID],tbl_Product[ListPrice])*tbl_OrderProduct[[#This Row],[Quantity]]</f>
        <v>98.98</v>
      </c>
      <c r="F3264">
        <f>_xlfn.XLOOKUP(tbl_OrderProduct[[#This Row],[OrderID]],tbl_Order[OrderID],tbl_Order[Order Year])</f>
        <v>2023</v>
      </c>
      <c r="G3264" t="str">
        <f>_xlfn.XLOOKUP(tbl_OrderProduct[[#This Row],[OrderID]],tbl_Order[OrderID],tbl_Order[Order Month Name])</f>
        <v>Nov</v>
      </c>
      <c r="H3264" t="str">
        <f>_xlfn.XLOOKUP(tbl_OrderProduct[[#This Row],[ProductID]],tbl_Product[ProductID],tbl_Product[ProductName])</f>
        <v>Don't Wake the Stakeholders</v>
      </c>
      <c r="I3264" t="str">
        <f>_xlfn.XLOOKUP(tbl_OrderProduct[[#This Row],[OrderID]],tbl_Order[OrderID],tbl_Order[CustomerID])</f>
        <v>CUST0164</v>
      </c>
    </row>
    <row r="3265" spans="1:9" x14ac:dyDescent="0.4">
      <c r="A3265" t="s">
        <v>1526</v>
      </c>
      <c r="B3265" t="s">
        <v>153</v>
      </c>
      <c r="C3265" t="str">
        <f>_xlfn.XLOOKUP(tbl_OrderProduct[[#This Row],[ProductID]],tbl_Product[ProductID],tbl_Product[Category])</f>
        <v>Strategy</v>
      </c>
      <c r="D3265">
        <v>2</v>
      </c>
      <c r="E3265" s="3">
        <f>_xlfn.XLOOKUP(tbl_OrderProduct[[#This Row],[ProductID]],tbl_Product[ProductID],tbl_Product[ListPrice])*tbl_OrderProduct[[#This Row],[Quantity]]</f>
        <v>75.900000000000006</v>
      </c>
      <c r="F3265">
        <f>_xlfn.XLOOKUP(tbl_OrderProduct[[#This Row],[OrderID]],tbl_Order[OrderID],tbl_Order[Order Year])</f>
        <v>2023</v>
      </c>
      <c r="G3265" t="str">
        <f>_xlfn.XLOOKUP(tbl_OrderProduct[[#This Row],[OrderID]],tbl_Order[OrderID],tbl_Order[Order Month Name])</f>
        <v>Nov</v>
      </c>
      <c r="H3265" t="str">
        <f>_xlfn.XLOOKUP(tbl_OrderProduct[[#This Row],[ProductID]],tbl_Product[ProductID],tbl_Product[ProductName])</f>
        <v>Sheetstorm</v>
      </c>
      <c r="I3265" t="str">
        <f>_xlfn.XLOOKUP(tbl_OrderProduct[[#This Row],[OrderID]],tbl_Order[OrderID],tbl_Order[CustomerID])</f>
        <v>CUST0170</v>
      </c>
    </row>
    <row r="3266" spans="1:9" x14ac:dyDescent="0.4">
      <c r="A3266" t="s">
        <v>1527</v>
      </c>
      <c r="B3266" t="s">
        <v>132</v>
      </c>
      <c r="C3266" t="str">
        <f>_xlfn.XLOOKUP(tbl_OrderProduct[[#This Row],[ProductID]],tbl_Product[ProductID],tbl_Product[Category])</f>
        <v>Strategy</v>
      </c>
      <c r="D3266">
        <v>1</v>
      </c>
      <c r="E3266" s="3">
        <f>_xlfn.XLOOKUP(tbl_OrderProduct[[#This Row],[ProductID]],tbl_Product[ProductID],tbl_Product[ListPrice])*tbl_OrderProduct[[#This Row],[Quantity]]</f>
        <v>16.5</v>
      </c>
      <c r="F3266">
        <f>_xlfn.XLOOKUP(tbl_OrderProduct[[#This Row],[OrderID]],tbl_Order[OrderID],tbl_Order[Order Year])</f>
        <v>2023</v>
      </c>
      <c r="G3266" t="str">
        <f>_xlfn.XLOOKUP(tbl_OrderProduct[[#This Row],[OrderID]],tbl_Order[OrderID],tbl_Order[Order Month Name])</f>
        <v>Nov</v>
      </c>
      <c r="H3266" t="str">
        <f>_xlfn.XLOOKUP(tbl_OrderProduct[[#This Row],[ProductID]],tbl_Product[ProductID],tbl_Product[ProductName])</f>
        <v>Pax Excel</v>
      </c>
      <c r="I3266" t="str">
        <f>_xlfn.XLOOKUP(tbl_OrderProduct[[#This Row],[OrderID]],tbl_Order[OrderID],tbl_Order[CustomerID])</f>
        <v>CUST0228</v>
      </c>
    </row>
    <row r="3267" spans="1:9" x14ac:dyDescent="0.4">
      <c r="A3267" t="s">
        <v>1527</v>
      </c>
      <c r="B3267" t="s">
        <v>131</v>
      </c>
      <c r="C3267" t="str">
        <f>_xlfn.XLOOKUP(tbl_OrderProduct[[#This Row],[ProductID]],tbl_Product[ProductID],tbl_Product[Category])</f>
        <v>Strategy</v>
      </c>
      <c r="D3267">
        <v>1</v>
      </c>
      <c r="E3267" s="3">
        <f>_xlfn.XLOOKUP(tbl_OrderProduct[[#This Row],[ProductID]],tbl_Product[ProductID],tbl_Product[ListPrice])*tbl_OrderProduct[[#This Row],[Quantity]]</f>
        <v>49</v>
      </c>
      <c r="F3267">
        <f>_xlfn.XLOOKUP(tbl_OrderProduct[[#This Row],[OrderID]],tbl_Order[OrderID],tbl_Order[Order Year])</f>
        <v>2023</v>
      </c>
      <c r="G3267" t="str">
        <f>_xlfn.XLOOKUP(tbl_OrderProduct[[#This Row],[OrderID]],tbl_Order[OrderID],tbl_Order[Order Month Name])</f>
        <v>Nov</v>
      </c>
      <c r="H3267" t="str">
        <f>_xlfn.XLOOKUP(tbl_OrderProduct[[#This Row],[ProductID]],tbl_Product[ProductID],tbl_Product[ProductName])</f>
        <v>7 Chart Wonders</v>
      </c>
      <c r="I3267" t="str">
        <f>_xlfn.XLOOKUP(tbl_OrderProduct[[#This Row],[OrderID]],tbl_Order[OrderID],tbl_Order[CustomerID])</f>
        <v>CUST0228</v>
      </c>
    </row>
    <row r="3268" spans="1:9" x14ac:dyDescent="0.4">
      <c r="A3268" t="s">
        <v>1527</v>
      </c>
      <c r="B3268" t="s">
        <v>135</v>
      </c>
      <c r="C3268" t="str">
        <f>_xlfn.XLOOKUP(tbl_OrderProduct[[#This Row],[ProductID]],tbl_Product[ProductID],tbl_Product[Category])</f>
        <v>Classic</v>
      </c>
      <c r="D3268">
        <v>1</v>
      </c>
      <c r="E3268" s="3">
        <f>_xlfn.XLOOKUP(tbl_OrderProduct[[#This Row],[ProductID]],tbl_Product[ProductID],tbl_Product[ListPrice])*tbl_OrderProduct[[#This Row],[Quantity]]</f>
        <v>16.989999999999998</v>
      </c>
      <c r="F3268">
        <f>_xlfn.XLOOKUP(tbl_OrderProduct[[#This Row],[OrderID]],tbl_Order[OrderID],tbl_Order[Order Year])</f>
        <v>2023</v>
      </c>
      <c r="G3268" t="str">
        <f>_xlfn.XLOOKUP(tbl_OrderProduct[[#This Row],[OrderID]],tbl_Order[OrderID],tbl_Order[Order Month Name])</f>
        <v>Nov</v>
      </c>
      <c r="H3268" t="str">
        <f>_xlfn.XLOOKUP(tbl_OrderProduct[[#This Row],[ProductID]],tbl_Product[ProductID],tbl_Product[ProductName])</f>
        <v>Monopoly: Pivot Table Edition</v>
      </c>
      <c r="I3268" t="str">
        <f>_xlfn.XLOOKUP(tbl_OrderProduct[[#This Row],[OrderID]],tbl_Order[OrderID],tbl_Order[CustomerID])</f>
        <v>CUST0228</v>
      </c>
    </row>
    <row r="3269" spans="1:9" x14ac:dyDescent="0.4">
      <c r="A3269" t="s">
        <v>1528</v>
      </c>
      <c r="B3269" t="s">
        <v>153</v>
      </c>
      <c r="C3269" t="str">
        <f>_xlfn.XLOOKUP(tbl_OrderProduct[[#This Row],[ProductID]],tbl_Product[ProductID],tbl_Product[Category])</f>
        <v>Strategy</v>
      </c>
      <c r="D3269">
        <v>1</v>
      </c>
      <c r="E3269" s="3">
        <f>_xlfn.XLOOKUP(tbl_OrderProduct[[#This Row],[ProductID]],tbl_Product[ProductID],tbl_Product[ListPrice])*tbl_OrderProduct[[#This Row],[Quantity]]</f>
        <v>37.950000000000003</v>
      </c>
      <c r="F3269">
        <f>_xlfn.XLOOKUP(tbl_OrderProduct[[#This Row],[OrderID]],tbl_Order[OrderID],tbl_Order[Order Year])</f>
        <v>2023</v>
      </c>
      <c r="G3269" t="str">
        <f>_xlfn.XLOOKUP(tbl_OrderProduct[[#This Row],[OrderID]],tbl_Order[OrderID],tbl_Order[Order Month Name])</f>
        <v>Nov</v>
      </c>
      <c r="H3269" t="str">
        <f>_xlfn.XLOOKUP(tbl_OrderProduct[[#This Row],[ProductID]],tbl_Product[ProductID],tbl_Product[ProductName])</f>
        <v>Sheetstorm</v>
      </c>
      <c r="I3269" t="str">
        <f>_xlfn.XLOOKUP(tbl_OrderProduct[[#This Row],[OrderID]],tbl_Order[OrderID],tbl_Order[CustomerID])</f>
        <v>CUST0414</v>
      </c>
    </row>
    <row r="3270" spans="1:9" x14ac:dyDescent="0.4">
      <c r="A3270" t="s">
        <v>1529</v>
      </c>
      <c r="B3270" t="s">
        <v>129</v>
      </c>
      <c r="C3270" t="str">
        <f>_xlfn.XLOOKUP(tbl_OrderProduct[[#This Row],[ProductID]],tbl_Product[ProductID],tbl_Product[Category])</f>
        <v>Party</v>
      </c>
      <c r="D3270">
        <v>1</v>
      </c>
      <c r="E3270" s="3">
        <f>_xlfn.XLOOKUP(tbl_OrderProduct[[#This Row],[ProductID]],tbl_Product[ProductID],tbl_Product[ListPrice])*tbl_OrderProduct[[#This Row],[Quantity]]</f>
        <v>49.49</v>
      </c>
      <c r="F3270">
        <f>_xlfn.XLOOKUP(tbl_OrderProduct[[#This Row],[OrderID]],tbl_Order[OrderID],tbl_Order[Order Year])</f>
        <v>2023</v>
      </c>
      <c r="G3270" t="str">
        <f>_xlfn.XLOOKUP(tbl_OrderProduct[[#This Row],[OrderID]],tbl_Order[OrderID],tbl_Order[Order Month Name])</f>
        <v>Dec</v>
      </c>
      <c r="H3270" t="str">
        <f>_xlfn.XLOOKUP(tbl_OrderProduct[[#This Row],[ProductID]],tbl_Product[ProductID],tbl_Product[ProductName])</f>
        <v>Fieldnames</v>
      </c>
      <c r="I3270" t="str">
        <f>_xlfn.XLOOKUP(tbl_OrderProduct[[#This Row],[OrderID]],tbl_Order[OrderID],tbl_Order[CustomerID])</f>
        <v>CUST1173</v>
      </c>
    </row>
    <row r="3271" spans="1:9" x14ac:dyDescent="0.4">
      <c r="A3271" t="s">
        <v>1529</v>
      </c>
      <c r="B3271" t="s">
        <v>157</v>
      </c>
      <c r="C3271" t="str">
        <f>_xlfn.XLOOKUP(tbl_OrderProduct[[#This Row],[ProductID]],tbl_Product[ProductID],tbl_Product[Category])</f>
        <v>Strategy</v>
      </c>
      <c r="D3271">
        <v>2</v>
      </c>
      <c r="E3271" s="3">
        <f>_xlfn.XLOOKUP(tbl_OrderProduct[[#This Row],[ProductID]],tbl_Product[ProductID],tbl_Product[ListPrice])*tbl_OrderProduct[[#This Row],[Quantity]]</f>
        <v>94</v>
      </c>
      <c r="F3271">
        <f>_xlfn.XLOOKUP(tbl_OrderProduct[[#This Row],[OrderID]],tbl_Order[OrderID],tbl_Order[Order Year])</f>
        <v>2023</v>
      </c>
      <c r="G3271" t="str">
        <f>_xlfn.XLOOKUP(tbl_OrderProduct[[#This Row],[OrderID]],tbl_Order[OrderID],tbl_Order[Order Month Name])</f>
        <v>Dec</v>
      </c>
      <c r="H3271" t="str">
        <f>_xlfn.XLOOKUP(tbl_OrderProduct[[#This Row],[ProductID]],tbl_Product[ProductID],tbl_Product[ProductName])</f>
        <v>A Dasboard Contrived</v>
      </c>
      <c r="I3271" t="str">
        <f>_xlfn.XLOOKUP(tbl_OrderProduct[[#This Row],[OrderID]],tbl_Order[OrderID],tbl_Order[CustomerID])</f>
        <v>CUST1173</v>
      </c>
    </row>
    <row r="3272" spans="1:9" x14ac:dyDescent="0.4">
      <c r="A3272" t="s">
        <v>1529</v>
      </c>
      <c r="B3272" t="s">
        <v>143</v>
      </c>
      <c r="C3272" t="str">
        <f>_xlfn.XLOOKUP(tbl_OrderProduct[[#This Row],[ProductID]],tbl_Product[ProductID],tbl_Product[Category])</f>
        <v>Party</v>
      </c>
      <c r="D3272">
        <v>1</v>
      </c>
      <c r="E3272" s="3">
        <f>_xlfn.XLOOKUP(tbl_OrderProduct[[#This Row],[ProductID]],tbl_Product[ProductID],tbl_Product[ListPrice])*tbl_OrderProduct[[#This Row],[Quantity]]</f>
        <v>21.95</v>
      </c>
      <c r="F3272">
        <f>_xlfn.XLOOKUP(tbl_OrderProduct[[#This Row],[OrderID]],tbl_Order[OrderID],tbl_Order[Order Year])</f>
        <v>2023</v>
      </c>
      <c r="G3272" t="str">
        <f>_xlfn.XLOOKUP(tbl_OrderProduct[[#This Row],[OrderID]],tbl_Order[OrderID],tbl_Order[Order Month Name])</f>
        <v>Dec</v>
      </c>
      <c r="H3272" t="str">
        <f>_xlfn.XLOOKUP(tbl_OrderProduct[[#This Row],[ProductID]],tbl_Product[ProductID],tbl_Product[ProductName])</f>
        <v>Sheets of Nottingham</v>
      </c>
      <c r="I3272" t="str">
        <f>_xlfn.XLOOKUP(tbl_OrderProduct[[#This Row],[OrderID]],tbl_Order[OrderID],tbl_Order[CustomerID])</f>
        <v>CUST1173</v>
      </c>
    </row>
    <row r="3273" spans="1:9" x14ac:dyDescent="0.4">
      <c r="A3273" t="s">
        <v>1530</v>
      </c>
      <c r="B3273" t="s">
        <v>156</v>
      </c>
      <c r="C3273" t="str">
        <f>_xlfn.XLOOKUP(tbl_OrderProduct[[#This Row],[ProductID]],tbl_Product[ProductID],tbl_Product[Category])</f>
        <v>Strategy</v>
      </c>
      <c r="D3273">
        <v>1</v>
      </c>
      <c r="E3273" s="3">
        <f>_xlfn.XLOOKUP(tbl_OrderProduct[[#This Row],[ProductID]],tbl_Product[ProductID],tbl_Product[ListPrice])*tbl_OrderProduct[[#This Row],[Quantity]]</f>
        <v>40.99</v>
      </c>
      <c r="F3273">
        <f>_xlfn.XLOOKUP(tbl_OrderProduct[[#This Row],[OrderID]],tbl_Order[OrderID],tbl_Order[Order Year])</f>
        <v>2023</v>
      </c>
      <c r="G3273" t="str">
        <f>_xlfn.XLOOKUP(tbl_OrderProduct[[#This Row],[OrderID]],tbl_Order[OrderID],tbl_Order[Order Month Name])</f>
        <v>Dec</v>
      </c>
      <c r="H3273" t="str">
        <f>_xlfn.XLOOKUP(tbl_OrderProduct[[#This Row],[ProductID]],tbl_Product[ProductID],tbl_Product[ProductName])</f>
        <v>Cells of Caledonia</v>
      </c>
      <c r="I3273" t="str">
        <f>_xlfn.XLOOKUP(tbl_OrderProduct[[#This Row],[OrderID]],tbl_Order[OrderID],tbl_Order[CustomerID])</f>
        <v>CUST0095</v>
      </c>
    </row>
    <row r="3274" spans="1:9" x14ac:dyDescent="0.4">
      <c r="A3274" t="s">
        <v>1530</v>
      </c>
      <c r="B3274" t="s">
        <v>4</v>
      </c>
      <c r="C3274" t="str">
        <f>_xlfn.XLOOKUP(tbl_OrderProduct[[#This Row],[ProductID]],tbl_Product[ProductID],tbl_Product[Category])</f>
        <v>Strategy</v>
      </c>
      <c r="D3274">
        <v>3</v>
      </c>
      <c r="E3274" s="3">
        <f>_xlfn.XLOOKUP(tbl_OrderProduct[[#This Row],[ProductID]],tbl_Product[ProductID],tbl_Product[ListPrice])*tbl_OrderProduct[[#This Row],[Quantity]]</f>
        <v>104.97</v>
      </c>
      <c r="F3274">
        <f>_xlfn.XLOOKUP(tbl_OrderProduct[[#This Row],[OrderID]],tbl_Order[OrderID],tbl_Order[Order Year])</f>
        <v>2023</v>
      </c>
      <c r="G3274" t="str">
        <f>_xlfn.XLOOKUP(tbl_OrderProduct[[#This Row],[OrderID]],tbl_Order[OrderID],tbl_Order[Order Month Name])</f>
        <v>Dec</v>
      </c>
      <c r="H3274" t="str">
        <f>_xlfn.XLOOKUP(tbl_OrderProduct[[#This Row],[ProductID]],tbl_Product[ProductID],tbl_Product[ProductName])</f>
        <v>Root Cause Analysis</v>
      </c>
      <c r="I3274" t="str">
        <f>_xlfn.XLOOKUP(tbl_OrderProduct[[#This Row],[OrderID]],tbl_Order[OrderID],tbl_Order[CustomerID])</f>
        <v>CUST0095</v>
      </c>
    </row>
    <row r="3275" spans="1:9" x14ac:dyDescent="0.4">
      <c r="A3275" t="s">
        <v>1530</v>
      </c>
      <c r="B3275" t="s">
        <v>161</v>
      </c>
      <c r="C3275" t="str">
        <f>_xlfn.XLOOKUP(tbl_OrderProduct[[#This Row],[ProductID]],tbl_Product[ProductID],tbl_Product[Category])</f>
        <v>Strategy</v>
      </c>
      <c r="D3275">
        <v>1</v>
      </c>
      <c r="E3275" s="3">
        <f>_xlfn.XLOOKUP(tbl_OrderProduct[[#This Row],[ProductID]],tbl_Product[ProductID],tbl_Product[ListPrice])*tbl_OrderProduct[[#This Row],[Quantity]]</f>
        <v>55.95</v>
      </c>
      <c r="F3275">
        <f>_xlfn.XLOOKUP(tbl_OrderProduct[[#This Row],[OrderID]],tbl_Order[OrderID],tbl_Order[Order Year])</f>
        <v>2023</v>
      </c>
      <c r="G3275" t="str">
        <f>_xlfn.XLOOKUP(tbl_OrderProduct[[#This Row],[OrderID]],tbl_Order[OrderID],tbl_Order[Order Month Name])</f>
        <v>Dec</v>
      </c>
      <c r="H3275" t="str">
        <f>_xlfn.XLOOKUP(tbl_OrderProduct[[#This Row],[ProductID]],tbl_Product[ProductID],tbl_Product[ProductName])</f>
        <v>The Quacks of Quarterburg</v>
      </c>
      <c r="I3275" t="str">
        <f>_xlfn.XLOOKUP(tbl_OrderProduct[[#This Row],[OrderID]],tbl_Order[OrderID],tbl_Order[CustomerID])</f>
        <v>CUST0095</v>
      </c>
    </row>
    <row r="3276" spans="1:9" x14ac:dyDescent="0.4">
      <c r="A3276" t="s">
        <v>1531</v>
      </c>
      <c r="B3276" t="s">
        <v>149</v>
      </c>
      <c r="C3276" t="str">
        <f>_xlfn.XLOOKUP(tbl_OrderProduct[[#This Row],[ProductID]],tbl_Product[ProductID],tbl_Product[Category])</f>
        <v>Co-op</v>
      </c>
      <c r="D3276">
        <v>2</v>
      </c>
      <c r="E3276" s="3">
        <f>_xlfn.XLOOKUP(tbl_OrderProduct[[#This Row],[ProductID]],tbl_Product[ProductID],tbl_Product[ListPrice])*tbl_OrderProduct[[#This Row],[Quantity]]</f>
        <v>41.98</v>
      </c>
      <c r="F3276">
        <f>_xlfn.XLOOKUP(tbl_OrderProduct[[#This Row],[OrderID]],tbl_Order[OrderID],tbl_Order[Order Year])</f>
        <v>2023</v>
      </c>
      <c r="G3276" t="str">
        <f>_xlfn.XLOOKUP(tbl_OrderProduct[[#This Row],[OrderID]],tbl_Order[OrderID],tbl_Order[Order Month Name])</f>
        <v>Dec</v>
      </c>
      <c r="H3276" t="str">
        <f>_xlfn.XLOOKUP(tbl_OrderProduct[[#This Row],[ProductID]],tbl_Product[ProductID],tbl_Product[ProductName])</f>
        <v>Pandemic: #REF! Outbreak</v>
      </c>
      <c r="I3276" t="str">
        <f>_xlfn.XLOOKUP(tbl_OrderProduct[[#This Row],[OrderID]],tbl_Order[OrderID],tbl_Order[CustomerID])</f>
        <v>CUST0243</v>
      </c>
    </row>
    <row r="3277" spans="1:9" x14ac:dyDescent="0.4">
      <c r="A3277" t="s">
        <v>1531</v>
      </c>
      <c r="B3277" t="s">
        <v>146</v>
      </c>
      <c r="C3277" t="str">
        <f>_xlfn.XLOOKUP(tbl_OrderProduct[[#This Row],[ProductID]],tbl_Product[ProductID],tbl_Product[Category])</f>
        <v>Strategy</v>
      </c>
      <c r="D3277">
        <v>1</v>
      </c>
      <c r="E3277" s="3">
        <f>_xlfn.XLOOKUP(tbl_OrderProduct[[#This Row],[ProductID]],tbl_Product[ProductID],tbl_Product[ListPrice])*tbl_OrderProduct[[#This Row],[Quantity]]</f>
        <v>49.49</v>
      </c>
      <c r="F3277">
        <f>_xlfn.XLOOKUP(tbl_OrderProduct[[#This Row],[OrderID]],tbl_Order[OrderID],tbl_Order[Order Year])</f>
        <v>2023</v>
      </c>
      <c r="G3277" t="str">
        <f>_xlfn.XLOOKUP(tbl_OrderProduct[[#This Row],[OrderID]],tbl_Order[OrderID],tbl_Order[Order Month Name])</f>
        <v>Dec</v>
      </c>
      <c r="H3277" t="str">
        <f>_xlfn.XLOOKUP(tbl_OrderProduct[[#This Row],[ProductID]],tbl_Product[ProductID],tbl_Product[ProductName])</f>
        <v>Terraforming Tableau</v>
      </c>
      <c r="I3277" t="str">
        <f>_xlfn.XLOOKUP(tbl_OrderProduct[[#This Row],[OrderID]],tbl_Order[OrderID],tbl_Order[CustomerID])</f>
        <v>CUST0243</v>
      </c>
    </row>
    <row r="3278" spans="1:9" x14ac:dyDescent="0.4">
      <c r="A3278" t="s">
        <v>1531</v>
      </c>
      <c r="B3278" t="s">
        <v>143</v>
      </c>
      <c r="C3278" t="str">
        <f>_xlfn.XLOOKUP(tbl_OrderProduct[[#This Row],[ProductID]],tbl_Product[ProductID],tbl_Product[Category])</f>
        <v>Party</v>
      </c>
      <c r="D3278">
        <v>2</v>
      </c>
      <c r="E3278" s="3">
        <f>_xlfn.XLOOKUP(tbl_OrderProduct[[#This Row],[ProductID]],tbl_Product[ProductID],tbl_Product[ListPrice])*tbl_OrderProduct[[#This Row],[Quantity]]</f>
        <v>43.9</v>
      </c>
      <c r="F3278">
        <f>_xlfn.XLOOKUP(tbl_OrderProduct[[#This Row],[OrderID]],tbl_Order[OrderID],tbl_Order[Order Year])</f>
        <v>2023</v>
      </c>
      <c r="G3278" t="str">
        <f>_xlfn.XLOOKUP(tbl_OrderProduct[[#This Row],[OrderID]],tbl_Order[OrderID],tbl_Order[Order Month Name])</f>
        <v>Dec</v>
      </c>
      <c r="H3278" t="str">
        <f>_xlfn.XLOOKUP(tbl_OrderProduct[[#This Row],[ProductID]],tbl_Product[ProductID],tbl_Product[ProductName])</f>
        <v>Sheets of Nottingham</v>
      </c>
      <c r="I3278" t="str">
        <f>_xlfn.XLOOKUP(tbl_OrderProduct[[#This Row],[OrderID]],tbl_Order[OrderID],tbl_Order[CustomerID])</f>
        <v>CUST0243</v>
      </c>
    </row>
    <row r="3279" spans="1:9" x14ac:dyDescent="0.4">
      <c r="A3279" t="s">
        <v>1532</v>
      </c>
      <c r="B3279" t="s">
        <v>165</v>
      </c>
      <c r="C3279" t="str">
        <f>_xlfn.XLOOKUP(tbl_OrderProduct[[#This Row],[ProductID]],tbl_Product[ProductID],tbl_Product[Category])</f>
        <v>Party</v>
      </c>
      <c r="D3279">
        <v>1</v>
      </c>
      <c r="E3279" s="3">
        <f>_xlfn.XLOOKUP(tbl_OrderProduct[[#This Row],[ProductID]],tbl_Product[ProductID],tbl_Product[ListPrice])*tbl_OrderProduct[[#This Row],[Quantity]]</f>
        <v>26.49</v>
      </c>
      <c r="F3279">
        <f>_xlfn.XLOOKUP(tbl_OrderProduct[[#This Row],[OrderID]],tbl_Order[OrderID],tbl_Order[Order Year])</f>
        <v>2023</v>
      </c>
      <c r="G3279" t="str">
        <f>_xlfn.XLOOKUP(tbl_OrderProduct[[#This Row],[OrderID]],tbl_Order[OrderID],tbl_Order[Order Month Name])</f>
        <v>Dec</v>
      </c>
      <c r="H3279" t="str">
        <f>_xlfn.XLOOKUP(tbl_OrderProduct[[#This Row],[ProductID]],tbl_Product[ProductID],tbl_Product[ProductName])</f>
        <v>Dashboard Wavelength</v>
      </c>
      <c r="I3279" t="str">
        <f>_xlfn.XLOOKUP(tbl_OrderProduct[[#This Row],[OrderID]],tbl_Order[OrderID],tbl_Order[CustomerID])</f>
        <v>CUST0434</v>
      </c>
    </row>
    <row r="3280" spans="1:9" x14ac:dyDescent="0.4">
      <c r="A3280" t="s">
        <v>1532</v>
      </c>
      <c r="B3280" t="s">
        <v>144</v>
      </c>
      <c r="C3280" t="str">
        <f>_xlfn.XLOOKUP(tbl_OrderProduct[[#This Row],[ProductID]],tbl_Product[ProductID],tbl_Product[Category])</f>
        <v>Strategy</v>
      </c>
      <c r="D3280">
        <v>3</v>
      </c>
      <c r="E3280" s="3">
        <f>_xlfn.XLOOKUP(tbl_OrderProduct[[#This Row],[ProductID]],tbl_Product[ProductID],tbl_Product[ListPrice])*tbl_OrderProduct[[#This Row],[Quantity]]</f>
        <v>194.85000000000002</v>
      </c>
      <c r="F3280">
        <f>_xlfn.XLOOKUP(tbl_OrderProduct[[#This Row],[OrderID]],tbl_Order[OrderID],tbl_Order[Order Year])</f>
        <v>2023</v>
      </c>
      <c r="G3280" t="str">
        <f>_xlfn.XLOOKUP(tbl_OrderProduct[[#This Row],[OrderID]],tbl_Order[OrderID],tbl_Order[Order Month Name])</f>
        <v>Dec</v>
      </c>
      <c r="H3280" t="str">
        <f>_xlfn.XLOOKUP(tbl_OrderProduct[[#This Row],[ProductID]],tbl_Product[ProductID],tbl_Product[ProductName])</f>
        <v>Between Two Spreadsheets</v>
      </c>
      <c r="I3280" t="str">
        <f>_xlfn.XLOOKUP(tbl_OrderProduct[[#This Row],[OrderID]],tbl_Order[OrderID],tbl_Order[CustomerID])</f>
        <v>CUST0434</v>
      </c>
    </row>
    <row r="3281" spans="1:9" x14ac:dyDescent="0.4">
      <c r="A3281" t="s">
        <v>1532</v>
      </c>
      <c r="B3281" t="s">
        <v>154</v>
      </c>
      <c r="C3281" t="str">
        <f>_xlfn.XLOOKUP(tbl_OrderProduct[[#This Row],[ProductID]],tbl_Product[ProductID],tbl_Product[Category])</f>
        <v>Strategy</v>
      </c>
      <c r="D3281">
        <v>1</v>
      </c>
      <c r="E3281" s="3">
        <f>_xlfn.XLOOKUP(tbl_OrderProduct[[#This Row],[ProductID]],tbl_Product[ProductID],tbl_Product[ListPrice])*tbl_OrderProduct[[#This Row],[Quantity]]</f>
        <v>31</v>
      </c>
      <c r="F3281">
        <f>_xlfn.XLOOKUP(tbl_OrderProduct[[#This Row],[OrderID]],tbl_Order[OrderID],tbl_Order[Order Year])</f>
        <v>2023</v>
      </c>
      <c r="G3281" t="str">
        <f>_xlfn.XLOOKUP(tbl_OrderProduct[[#This Row],[OrderID]],tbl_Order[OrderID],tbl_Order[Order Month Name])</f>
        <v>Dec</v>
      </c>
      <c r="H3281" t="str">
        <f>_xlfn.XLOOKUP(tbl_OrderProduct[[#This Row],[ProductID]],tbl_Product[ProductID],tbl_Product[ProductName])</f>
        <v>Roll for Regression</v>
      </c>
      <c r="I3281" t="str">
        <f>_xlfn.XLOOKUP(tbl_OrderProduct[[#This Row],[OrderID]],tbl_Order[OrderID],tbl_Order[CustomerID])</f>
        <v>CUST0434</v>
      </c>
    </row>
    <row r="3282" spans="1:9" x14ac:dyDescent="0.4">
      <c r="A3282" t="s">
        <v>1533</v>
      </c>
      <c r="B3282" t="s">
        <v>7</v>
      </c>
      <c r="C3282" t="str">
        <f>_xlfn.XLOOKUP(tbl_OrderProduct[[#This Row],[ProductID]],tbl_Product[ProductID],tbl_Product[Category])</f>
        <v>Strategy</v>
      </c>
      <c r="D3282">
        <v>1</v>
      </c>
      <c r="E3282" s="3">
        <f>_xlfn.XLOOKUP(tbl_OrderProduct[[#This Row],[ProductID]],tbl_Product[ProductID],tbl_Product[ListPrice])*tbl_OrderProduct[[#This Row],[Quantity]]</f>
        <v>53</v>
      </c>
      <c r="F3282">
        <f>_xlfn.XLOOKUP(tbl_OrderProduct[[#This Row],[OrderID]],tbl_Order[OrderID],tbl_Order[Order Year])</f>
        <v>2023</v>
      </c>
      <c r="G3282" t="str">
        <f>_xlfn.XLOOKUP(tbl_OrderProduct[[#This Row],[OrderID]],tbl_Order[OrderID],tbl_Order[Order Month Name])</f>
        <v>Dec</v>
      </c>
      <c r="H3282" t="str">
        <f>_xlfn.XLOOKUP(tbl_OrderProduct[[#This Row],[ProductID]],tbl_Product[ProductID],tbl_Product[ProductName])</f>
        <v>Evercell</v>
      </c>
      <c r="I3282" t="str">
        <f>_xlfn.XLOOKUP(tbl_OrderProduct[[#This Row],[OrderID]],tbl_Order[OrderID],tbl_Order[CustomerID])</f>
        <v>CUST1039</v>
      </c>
    </row>
    <row r="3283" spans="1:9" x14ac:dyDescent="0.4">
      <c r="A3283" t="s">
        <v>1534</v>
      </c>
      <c r="B3283" t="s">
        <v>149</v>
      </c>
      <c r="C3283" t="str">
        <f>_xlfn.XLOOKUP(tbl_OrderProduct[[#This Row],[ProductID]],tbl_Product[ProductID],tbl_Product[Category])</f>
        <v>Co-op</v>
      </c>
      <c r="D3283">
        <v>2</v>
      </c>
      <c r="E3283" s="3">
        <f>_xlfn.XLOOKUP(tbl_OrderProduct[[#This Row],[ProductID]],tbl_Product[ProductID],tbl_Product[ListPrice])*tbl_OrderProduct[[#This Row],[Quantity]]</f>
        <v>41.98</v>
      </c>
      <c r="F3283">
        <f>_xlfn.XLOOKUP(tbl_OrderProduct[[#This Row],[OrderID]],tbl_Order[OrderID],tbl_Order[Order Year])</f>
        <v>2023</v>
      </c>
      <c r="G3283" t="str">
        <f>_xlfn.XLOOKUP(tbl_OrderProduct[[#This Row],[OrderID]],tbl_Order[OrderID],tbl_Order[Order Month Name])</f>
        <v>Dec</v>
      </c>
      <c r="H3283" t="str">
        <f>_xlfn.XLOOKUP(tbl_OrderProduct[[#This Row],[ProductID]],tbl_Product[ProductID],tbl_Product[ProductName])</f>
        <v>Pandemic: #REF! Outbreak</v>
      </c>
      <c r="I3283" t="str">
        <f>_xlfn.XLOOKUP(tbl_OrderProduct[[#This Row],[OrderID]],tbl_Order[OrderID],tbl_Order[CustomerID])</f>
        <v>CUST0166</v>
      </c>
    </row>
    <row r="3284" spans="1:9" x14ac:dyDescent="0.4">
      <c r="A3284" t="s">
        <v>1534</v>
      </c>
      <c r="B3284" t="s">
        <v>156</v>
      </c>
      <c r="C3284" t="str">
        <f>_xlfn.XLOOKUP(tbl_OrderProduct[[#This Row],[ProductID]],tbl_Product[ProductID],tbl_Product[Category])</f>
        <v>Strategy</v>
      </c>
      <c r="D3284">
        <v>1</v>
      </c>
      <c r="E3284" s="3">
        <f>_xlfn.XLOOKUP(tbl_OrderProduct[[#This Row],[ProductID]],tbl_Product[ProductID],tbl_Product[ListPrice])*tbl_OrderProduct[[#This Row],[Quantity]]</f>
        <v>40.99</v>
      </c>
      <c r="F3284">
        <f>_xlfn.XLOOKUP(tbl_OrderProduct[[#This Row],[OrderID]],tbl_Order[OrderID],tbl_Order[Order Year])</f>
        <v>2023</v>
      </c>
      <c r="G3284" t="str">
        <f>_xlfn.XLOOKUP(tbl_OrderProduct[[#This Row],[OrderID]],tbl_Order[OrderID],tbl_Order[Order Month Name])</f>
        <v>Dec</v>
      </c>
      <c r="H3284" t="str">
        <f>_xlfn.XLOOKUP(tbl_OrderProduct[[#This Row],[ProductID]],tbl_Product[ProductID],tbl_Product[ProductName])</f>
        <v>Cells of Caledonia</v>
      </c>
      <c r="I3284" t="str">
        <f>_xlfn.XLOOKUP(tbl_OrderProduct[[#This Row],[OrderID]],tbl_Order[OrderID],tbl_Order[CustomerID])</f>
        <v>CUST0166</v>
      </c>
    </row>
    <row r="3285" spans="1:9" x14ac:dyDescent="0.4">
      <c r="A3285" t="s">
        <v>1535</v>
      </c>
      <c r="B3285" t="s">
        <v>9</v>
      </c>
      <c r="C3285" t="str">
        <f>_xlfn.XLOOKUP(tbl_OrderProduct[[#This Row],[ProductID]],tbl_Product[ProductID],tbl_Product[Category])</f>
        <v>Strategy</v>
      </c>
      <c r="D3285">
        <v>1</v>
      </c>
      <c r="E3285" s="3">
        <f>_xlfn.XLOOKUP(tbl_OrderProduct[[#This Row],[ProductID]],tbl_Product[ProductID],tbl_Product[ListPrice])*tbl_OrderProduct[[#This Row],[Quantity]]</f>
        <v>73.95</v>
      </c>
      <c r="F3285">
        <f>_xlfn.XLOOKUP(tbl_OrderProduct[[#This Row],[OrderID]],tbl_Order[OrderID],tbl_Order[Order Year])</f>
        <v>2023</v>
      </c>
      <c r="G3285" t="str">
        <f>_xlfn.XLOOKUP(tbl_OrderProduct[[#This Row],[OrderID]],tbl_Order[OrderID],tbl_Order[Order Month Name])</f>
        <v>Dec</v>
      </c>
      <c r="H3285" t="str">
        <f>_xlfn.XLOOKUP(tbl_OrderProduct[[#This Row],[ProductID]],tbl_Product[ProductID],tbl_Product[ProductName])</f>
        <v>Tiny Epic Formulas</v>
      </c>
      <c r="I3285" t="str">
        <f>_xlfn.XLOOKUP(tbl_OrderProduct[[#This Row],[OrderID]],tbl_Order[OrderID],tbl_Order[CustomerID])</f>
        <v>CUST0961</v>
      </c>
    </row>
    <row r="3286" spans="1:9" x14ac:dyDescent="0.4">
      <c r="A3286" t="s">
        <v>1536</v>
      </c>
      <c r="B3286" t="s">
        <v>148</v>
      </c>
      <c r="C3286" t="str">
        <f>_xlfn.XLOOKUP(tbl_OrderProduct[[#This Row],[ProductID]],tbl_Product[ProductID],tbl_Product[Category])</f>
        <v>Strategy</v>
      </c>
      <c r="D3286">
        <v>2</v>
      </c>
      <c r="E3286" s="3">
        <f>_xlfn.XLOOKUP(tbl_OrderProduct[[#This Row],[ProductID]],tbl_Product[ProductID],tbl_Product[ListPrice])*tbl_OrderProduct[[#This Row],[Quantity]]</f>
        <v>40.98</v>
      </c>
      <c r="F3286">
        <f>_xlfn.XLOOKUP(tbl_OrderProduct[[#This Row],[OrderID]],tbl_Order[OrderID],tbl_Order[Order Year])</f>
        <v>2023</v>
      </c>
      <c r="G3286" t="str">
        <f>_xlfn.XLOOKUP(tbl_OrderProduct[[#This Row],[OrderID]],tbl_Order[OrderID],tbl_Order[Order Month Name])</f>
        <v>Dec</v>
      </c>
      <c r="H3286" t="str">
        <f>_xlfn.XLOOKUP(tbl_OrderProduct[[#This Row],[ProductID]],tbl_Product[ProductID],tbl_Product[ProductName])</f>
        <v>Cashflow Cascadia</v>
      </c>
      <c r="I3286" t="str">
        <f>_xlfn.XLOOKUP(tbl_OrderProduct[[#This Row],[OrderID]],tbl_Order[OrderID],tbl_Order[CustomerID])</f>
        <v>CUST0051</v>
      </c>
    </row>
    <row r="3287" spans="1:9" x14ac:dyDescent="0.4">
      <c r="A3287" t="s">
        <v>1536</v>
      </c>
      <c r="B3287" t="s">
        <v>139</v>
      </c>
      <c r="C3287" t="str">
        <f>_xlfn.XLOOKUP(tbl_OrderProduct[[#This Row],[ProductID]],tbl_Product[ProductID],tbl_Product[Category])</f>
        <v>Strategy</v>
      </c>
      <c r="D3287">
        <v>1</v>
      </c>
      <c r="E3287" s="3">
        <f>_xlfn.XLOOKUP(tbl_OrderProduct[[#This Row],[ProductID]],tbl_Product[ProductID],tbl_Product[ListPrice])*tbl_OrderProduct[[#This Row],[Quantity]]</f>
        <v>54.99</v>
      </c>
      <c r="F3287">
        <f>_xlfn.XLOOKUP(tbl_OrderProduct[[#This Row],[OrderID]],tbl_Order[OrderID],tbl_Order[Order Year])</f>
        <v>2023</v>
      </c>
      <c r="G3287" t="str">
        <f>_xlfn.XLOOKUP(tbl_OrderProduct[[#This Row],[OrderID]],tbl_Order[OrderID],tbl_Order[Order Month Name])</f>
        <v>Dec</v>
      </c>
      <c r="H3287" t="str">
        <f>_xlfn.XLOOKUP(tbl_OrderProduct[[#This Row],[ProductID]],tbl_Product[ProductID],tbl_Product[ProductName])</f>
        <v>Azul: Pie Chart Edition</v>
      </c>
      <c r="I3287" t="str">
        <f>_xlfn.XLOOKUP(tbl_OrderProduct[[#This Row],[OrderID]],tbl_Order[OrderID],tbl_Order[CustomerID])</f>
        <v>CUST0051</v>
      </c>
    </row>
    <row r="3288" spans="1:9" x14ac:dyDescent="0.4">
      <c r="A3288" t="s">
        <v>1537</v>
      </c>
      <c r="B3288" t="s">
        <v>163</v>
      </c>
      <c r="C3288" t="str">
        <f>_xlfn.XLOOKUP(tbl_OrderProduct[[#This Row],[ProductID]],tbl_Product[ProductID],tbl_Product[Category])</f>
        <v>Party</v>
      </c>
      <c r="D3288">
        <v>1</v>
      </c>
      <c r="E3288" s="3">
        <f>_xlfn.XLOOKUP(tbl_OrderProduct[[#This Row],[ProductID]],tbl_Product[ProductID],tbl_Product[ListPrice])*tbl_OrderProduct[[#This Row],[Quantity]]</f>
        <v>38</v>
      </c>
      <c r="F3288">
        <f>_xlfn.XLOOKUP(tbl_OrderProduct[[#This Row],[OrderID]],tbl_Order[OrderID],tbl_Order[Order Year])</f>
        <v>2023</v>
      </c>
      <c r="G3288" t="str">
        <f>_xlfn.XLOOKUP(tbl_OrderProduct[[#This Row],[OrderID]],tbl_Order[OrderID],tbl_Order[Order Month Name])</f>
        <v>Dec</v>
      </c>
      <c r="H3288" t="str">
        <f>_xlfn.XLOOKUP(tbl_OrderProduct[[#This Row],[ProductID]],tbl_Product[ProductID],tbl_Product[ProductName])</f>
        <v>Charts Against Humanity</v>
      </c>
      <c r="I3288" t="str">
        <f>_xlfn.XLOOKUP(tbl_OrderProduct[[#This Row],[OrderID]],tbl_Order[OrderID],tbl_Order[CustomerID])</f>
        <v>CUST0947</v>
      </c>
    </row>
    <row r="3289" spans="1:9" x14ac:dyDescent="0.4">
      <c r="A3289" t="s">
        <v>1538</v>
      </c>
      <c r="B3289" t="s">
        <v>163</v>
      </c>
      <c r="C3289" t="str">
        <f>_xlfn.XLOOKUP(tbl_OrderProduct[[#This Row],[ProductID]],tbl_Product[ProductID],tbl_Product[Category])</f>
        <v>Party</v>
      </c>
      <c r="D3289">
        <v>1</v>
      </c>
      <c r="E3289" s="3">
        <f>_xlfn.XLOOKUP(tbl_OrderProduct[[#This Row],[ProductID]],tbl_Product[ProductID],tbl_Product[ListPrice])*tbl_OrderProduct[[#This Row],[Quantity]]</f>
        <v>38</v>
      </c>
      <c r="F3289">
        <f>_xlfn.XLOOKUP(tbl_OrderProduct[[#This Row],[OrderID]],tbl_Order[OrderID],tbl_Order[Order Year])</f>
        <v>2023</v>
      </c>
      <c r="G3289" t="str">
        <f>_xlfn.XLOOKUP(tbl_OrderProduct[[#This Row],[OrderID]],tbl_Order[OrderID],tbl_Order[Order Month Name])</f>
        <v>Dec</v>
      </c>
      <c r="H3289" t="str">
        <f>_xlfn.XLOOKUP(tbl_OrderProduct[[#This Row],[ProductID]],tbl_Product[ProductID],tbl_Product[ProductName])</f>
        <v>Charts Against Humanity</v>
      </c>
      <c r="I3289" t="str">
        <f>_xlfn.XLOOKUP(tbl_OrderProduct[[#This Row],[OrderID]],tbl_Order[OrderID],tbl_Order[CustomerID])</f>
        <v>CUST0738</v>
      </c>
    </row>
    <row r="3290" spans="1:9" x14ac:dyDescent="0.4">
      <c r="A3290" t="s">
        <v>1538</v>
      </c>
      <c r="B3290" t="s">
        <v>162</v>
      </c>
      <c r="C3290" t="str">
        <f>_xlfn.XLOOKUP(tbl_OrderProduct[[#This Row],[ProductID]],tbl_Product[ProductID],tbl_Product[Category])</f>
        <v>Strategy</v>
      </c>
      <c r="D3290">
        <v>1</v>
      </c>
      <c r="E3290" s="3">
        <f>_xlfn.XLOOKUP(tbl_OrderProduct[[#This Row],[ProductID]],tbl_Product[ProductID],tbl_Product[ListPrice])*tbl_OrderProduct[[#This Row],[Quantity]]</f>
        <v>17.5</v>
      </c>
      <c r="F3290">
        <f>_xlfn.XLOOKUP(tbl_OrderProduct[[#This Row],[OrderID]],tbl_Order[OrderID],tbl_Order[Order Year])</f>
        <v>2023</v>
      </c>
      <c r="G3290" t="str">
        <f>_xlfn.XLOOKUP(tbl_OrderProduct[[#This Row],[OrderID]],tbl_Order[OrderID],tbl_Order[Order Month Name])</f>
        <v>Dec</v>
      </c>
      <c r="H3290" t="str">
        <f>_xlfn.XLOOKUP(tbl_OrderProduct[[#This Row],[ProductID]],tbl_Product[ProductID],tbl_Product[ProductName])</f>
        <v>Spreadsheet Legacy</v>
      </c>
      <c r="I3290" t="str">
        <f>_xlfn.XLOOKUP(tbl_OrderProduct[[#This Row],[OrderID]],tbl_Order[OrderID],tbl_Order[CustomerID])</f>
        <v>CUST0738</v>
      </c>
    </row>
    <row r="3291" spans="1:9" x14ac:dyDescent="0.4">
      <c r="A3291" t="s">
        <v>1538</v>
      </c>
      <c r="B3291" t="s">
        <v>6</v>
      </c>
      <c r="C3291" t="str">
        <f>_xlfn.XLOOKUP(tbl_OrderProduct[[#This Row],[ProductID]],tbl_Product[ProductID],tbl_Product[Category])</f>
        <v>Adventure</v>
      </c>
      <c r="D3291">
        <v>1</v>
      </c>
      <c r="E3291" s="3">
        <f>_xlfn.XLOOKUP(tbl_OrderProduct[[#This Row],[ProductID]],tbl_Product[ProductID],tbl_Product[ListPrice])*tbl_OrderProduct[[#This Row],[Quantity]]</f>
        <v>17</v>
      </c>
      <c r="F3291">
        <f>_xlfn.XLOOKUP(tbl_OrderProduct[[#This Row],[OrderID]],tbl_Order[OrderID],tbl_Order[Order Year])</f>
        <v>2023</v>
      </c>
      <c r="G3291" t="str">
        <f>_xlfn.XLOOKUP(tbl_OrderProduct[[#This Row],[OrderID]],tbl_Order[OrderID],tbl_Order[Order Month Name])</f>
        <v>Dec</v>
      </c>
      <c r="H3291" t="str">
        <f>_xlfn.XLOOKUP(tbl_OrderProduct[[#This Row],[ProductID]],tbl_Product[ProductID],tbl_Product[ProductName])</f>
        <v>Pivot &amp; Paper</v>
      </c>
      <c r="I3291" t="str">
        <f>_xlfn.XLOOKUP(tbl_OrderProduct[[#This Row],[OrderID]],tbl_Order[OrderID],tbl_Order[CustomerID])</f>
        <v>CUST0738</v>
      </c>
    </row>
    <row r="3292" spans="1:9" x14ac:dyDescent="0.4">
      <c r="A3292" t="s">
        <v>1539</v>
      </c>
      <c r="B3292" t="s">
        <v>137</v>
      </c>
      <c r="C3292" t="str">
        <f>_xlfn.XLOOKUP(tbl_OrderProduct[[#This Row],[ProductID]],tbl_Product[ProductID],tbl_Product[Category])</f>
        <v>Classic</v>
      </c>
      <c r="D3292">
        <v>3</v>
      </c>
      <c r="E3292" s="3">
        <f>_xlfn.XLOOKUP(tbl_OrderProduct[[#This Row],[ProductID]],tbl_Product[ProductID],tbl_Product[ListPrice])*tbl_OrderProduct[[#This Row],[Quantity]]</f>
        <v>212.96999999999997</v>
      </c>
      <c r="F3292">
        <f>_xlfn.XLOOKUP(tbl_OrderProduct[[#This Row],[OrderID]],tbl_Order[OrderID],tbl_Order[Order Year])</f>
        <v>2023</v>
      </c>
      <c r="G3292" t="str">
        <f>_xlfn.XLOOKUP(tbl_OrderProduct[[#This Row],[OrderID]],tbl_Order[OrderID],tbl_Order[Order Month Name])</f>
        <v>Dec</v>
      </c>
      <c r="H3292" t="str">
        <f>_xlfn.XLOOKUP(tbl_OrderProduct[[#This Row],[ProductID]],tbl_Product[ProductID],tbl_Product[ProductName])</f>
        <v>Ticket to Ride: Financial Express</v>
      </c>
      <c r="I3292" t="str">
        <f>_xlfn.XLOOKUP(tbl_OrderProduct[[#This Row],[OrderID]],tbl_Order[OrderID],tbl_Order[CustomerID])</f>
        <v>CUST0695</v>
      </c>
    </row>
    <row r="3293" spans="1:9" x14ac:dyDescent="0.4">
      <c r="A3293" t="s">
        <v>1539</v>
      </c>
      <c r="B3293" t="s">
        <v>6</v>
      </c>
      <c r="C3293" t="str">
        <f>_xlfn.XLOOKUP(tbl_OrderProduct[[#This Row],[ProductID]],tbl_Product[ProductID],tbl_Product[Category])</f>
        <v>Adventure</v>
      </c>
      <c r="D3293">
        <v>1</v>
      </c>
      <c r="E3293" s="3">
        <f>_xlfn.XLOOKUP(tbl_OrderProduct[[#This Row],[ProductID]],tbl_Product[ProductID],tbl_Product[ListPrice])*tbl_OrderProduct[[#This Row],[Quantity]]</f>
        <v>17</v>
      </c>
      <c r="F3293">
        <f>_xlfn.XLOOKUP(tbl_OrderProduct[[#This Row],[OrderID]],tbl_Order[OrderID],tbl_Order[Order Year])</f>
        <v>2023</v>
      </c>
      <c r="G3293" t="str">
        <f>_xlfn.XLOOKUP(tbl_OrderProduct[[#This Row],[OrderID]],tbl_Order[OrderID],tbl_Order[Order Month Name])</f>
        <v>Dec</v>
      </c>
      <c r="H3293" t="str">
        <f>_xlfn.XLOOKUP(tbl_OrderProduct[[#This Row],[ProductID]],tbl_Product[ProductID],tbl_Product[ProductName])</f>
        <v>Pivot &amp; Paper</v>
      </c>
      <c r="I3293" t="str">
        <f>_xlfn.XLOOKUP(tbl_OrderProduct[[#This Row],[OrderID]],tbl_Order[OrderID],tbl_Order[CustomerID])</f>
        <v>CUST0695</v>
      </c>
    </row>
    <row r="3294" spans="1:9" x14ac:dyDescent="0.4">
      <c r="A3294" t="s">
        <v>1539</v>
      </c>
      <c r="B3294" t="s">
        <v>150</v>
      </c>
      <c r="C3294" t="str">
        <f>_xlfn.XLOOKUP(tbl_OrderProduct[[#This Row],[ProductID]],tbl_Product[ProductID],tbl_Product[Category])</f>
        <v>Party</v>
      </c>
      <c r="D3294">
        <v>1</v>
      </c>
      <c r="E3294" s="3">
        <f>_xlfn.XLOOKUP(tbl_OrderProduct[[#This Row],[ProductID]],tbl_Product[ProductID],tbl_Product[ListPrice])*tbl_OrderProduct[[#This Row],[Quantity]]</f>
        <v>35</v>
      </c>
      <c r="F3294">
        <f>_xlfn.XLOOKUP(tbl_OrderProduct[[#This Row],[OrderID]],tbl_Order[OrderID],tbl_Order[Order Year])</f>
        <v>2023</v>
      </c>
      <c r="G3294" t="str">
        <f>_xlfn.XLOOKUP(tbl_OrderProduct[[#This Row],[OrderID]],tbl_Order[OrderID],tbl_Order[Order Month Name])</f>
        <v>Dec</v>
      </c>
      <c r="H3294" t="str">
        <f>_xlfn.XLOOKUP(tbl_OrderProduct[[#This Row],[ProductID]],tbl_Product[ProductID],tbl_Product[ProductName])</f>
        <v>Data: The Resistance</v>
      </c>
      <c r="I3294" t="str">
        <f>_xlfn.XLOOKUP(tbl_OrderProduct[[#This Row],[OrderID]],tbl_Order[OrderID],tbl_Order[CustomerID])</f>
        <v>CUST0695</v>
      </c>
    </row>
    <row r="3295" spans="1:9" x14ac:dyDescent="0.4">
      <c r="A3295" t="s">
        <v>1539</v>
      </c>
      <c r="B3295" t="s">
        <v>149</v>
      </c>
      <c r="C3295" t="str">
        <f>_xlfn.XLOOKUP(tbl_OrderProduct[[#This Row],[ProductID]],tbl_Product[ProductID],tbl_Product[Category])</f>
        <v>Co-op</v>
      </c>
      <c r="D3295">
        <v>2</v>
      </c>
      <c r="E3295" s="3">
        <f>_xlfn.XLOOKUP(tbl_OrderProduct[[#This Row],[ProductID]],tbl_Product[ProductID],tbl_Product[ListPrice])*tbl_OrderProduct[[#This Row],[Quantity]]</f>
        <v>41.98</v>
      </c>
      <c r="F3295">
        <f>_xlfn.XLOOKUP(tbl_OrderProduct[[#This Row],[OrderID]],tbl_Order[OrderID],tbl_Order[Order Year])</f>
        <v>2023</v>
      </c>
      <c r="G3295" t="str">
        <f>_xlfn.XLOOKUP(tbl_OrderProduct[[#This Row],[OrderID]],tbl_Order[OrderID],tbl_Order[Order Month Name])</f>
        <v>Dec</v>
      </c>
      <c r="H3295" t="str">
        <f>_xlfn.XLOOKUP(tbl_OrderProduct[[#This Row],[ProductID]],tbl_Product[ProductID],tbl_Product[ProductName])</f>
        <v>Pandemic: #REF! Outbreak</v>
      </c>
      <c r="I3295" t="str">
        <f>_xlfn.XLOOKUP(tbl_OrderProduct[[#This Row],[OrderID]],tbl_Order[OrderID],tbl_Order[CustomerID])</f>
        <v>CUST0695</v>
      </c>
    </row>
    <row r="3296" spans="1:9" x14ac:dyDescent="0.4">
      <c r="A3296" t="s">
        <v>1539</v>
      </c>
      <c r="B3296" t="s">
        <v>10</v>
      </c>
      <c r="C3296" t="str">
        <f>_xlfn.XLOOKUP(tbl_OrderProduct[[#This Row],[ProductID]],tbl_Product[ProductID],tbl_Product[Category])</f>
        <v>Party</v>
      </c>
      <c r="D3296">
        <v>1</v>
      </c>
      <c r="E3296" s="3">
        <f>_xlfn.XLOOKUP(tbl_OrderProduct[[#This Row],[ProductID]],tbl_Product[ProductID],tbl_Product[ListPrice])*tbl_OrderProduct[[#This Row],[Quantity]]</f>
        <v>49</v>
      </c>
      <c r="F3296">
        <f>_xlfn.XLOOKUP(tbl_OrderProduct[[#This Row],[OrderID]],tbl_Order[OrderID],tbl_Order[Order Year])</f>
        <v>2023</v>
      </c>
      <c r="G3296" t="str">
        <f>_xlfn.XLOOKUP(tbl_OrderProduct[[#This Row],[OrderID]],tbl_Order[OrderID],tbl_Order[Order Month Name])</f>
        <v>Dec</v>
      </c>
      <c r="H3296" t="str">
        <f>_xlfn.XLOOKUP(tbl_OrderProduct[[#This Row],[ProductID]],tbl_Product[ProductID],tbl_Product[ProductName])</f>
        <v>Pivot or Perish</v>
      </c>
      <c r="I3296" t="str">
        <f>_xlfn.XLOOKUP(tbl_OrderProduct[[#This Row],[OrderID]],tbl_Order[OrderID],tbl_Order[CustomerID])</f>
        <v>CUST0695</v>
      </c>
    </row>
    <row r="3297" spans="1:9" x14ac:dyDescent="0.4">
      <c r="A3297" t="s">
        <v>1540</v>
      </c>
      <c r="B3297" t="s">
        <v>6</v>
      </c>
      <c r="C3297" t="str">
        <f>_xlfn.XLOOKUP(tbl_OrderProduct[[#This Row],[ProductID]],tbl_Product[ProductID],tbl_Product[Category])</f>
        <v>Adventure</v>
      </c>
      <c r="D3297">
        <v>2</v>
      </c>
      <c r="E3297" s="3">
        <f>_xlfn.XLOOKUP(tbl_OrderProduct[[#This Row],[ProductID]],tbl_Product[ProductID],tbl_Product[ListPrice])*tbl_OrderProduct[[#This Row],[Quantity]]</f>
        <v>34</v>
      </c>
      <c r="F3297">
        <f>_xlfn.XLOOKUP(tbl_OrderProduct[[#This Row],[OrderID]],tbl_Order[OrderID],tbl_Order[Order Year])</f>
        <v>2023</v>
      </c>
      <c r="G3297" t="str">
        <f>_xlfn.XLOOKUP(tbl_OrderProduct[[#This Row],[OrderID]],tbl_Order[OrderID],tbl_Order[Order Month Name])</f>
        <v>Dec</v>
      </c>
      <c r="H3297" t="str">
        <f>_xlfn.XLOOKUP(tbl_OrderProduct[[#This Row],[ProductID]],tbl_Product[ProductID],tbl_Product[ProductName])</f>
        <v>Pivot &amp; Paper</v>
      </c>
      <c r="I3297" t="str">
        <f>_xlfn.XLOOKUP(tbl_OrderProduct[[#This Row],[OrderID]],tbl_Order[OrderID],tbl_Order[CustomerID])</f>
        <v>CUST0068</v>
      </c>
    </row>
    <row r="3298" spans="1:9" x14ac:dyDescent="0.4">
      <c r="A3298" t="s">
        <v>1541</v>
      </c>
      <c r="B3298" t="s">
        <v>148</v>
      </c>
      <c r="C3298" t="str">
        <f>_xlfn.XLOOKUP(tbl_OrderProduct[[#This Row],[ProductID]],tbl_Product[ProductID],tbl_Product[Category])</f>
        <v>Strategy</v>
      </c>
      <c r="D3298">
        <v>1</v>
      </c>
      <c r="E3298" s="3">
        <f>_xlfn.XLOOKUP(tbl_OrderProduct[[#This Row],[ProductID]],tbl_Product[ProductID],tbl_Product[ListPrice])*tbl_OrderProduct[[#This Row],[Quantity]]</f>
        <v>20.49</v>
      </c>
      <c r="F3298">
        <f>_xlfn.XLOOKUP(tbl_OrderProduct[[#This Row],[OrderID]],tbl_Order[OrderID],tbl_Order[Order Year])</f>
        <v>2023</v>
      </c>
      <c r="G3298" t="str">
        <f>_xlfn.XLOOKUP(tbl_OrderProduct[[#This Row],[OrderID]],tbl_Order[OrderID],tbl_Order[Order Month Name])</f>
        <v>Dec</v>
      </c>
      <c r="H3298" t="str">
        <f>_xlfn.XLOOKUP(tbl_OrderProduct[[#This Row],[ProductID]],tbl_Product[ProductID],tbl_Product[ProductName])</f>
        <v>Cashflow Cascadia</v>
      </c>
      <c r="I3298" t="str">
        <f>_xlfn.XLOOKUP(tbl_OrderProduct[[#This Row],[OrderID]],tbl_Order[OrderID],tbl_Order[CustomerID])</f>
        <v>CUST0802</v>
      </c>
    </row>
    <row r="3299" spans="1:9" x14ac:dyDescent="0.4">
      <c r="A3299" t="s">
        <v>1541</v>
      </c>
      <c r="B3299" t="s">
        <v>154</v>
      </c>
      <c r="C3299" t="str">
        <f>_xlfn.XLOOKUP(tbl_OrderProduct[[#This Row],[ProductID]],tbl_Product[ProductID],tbl_Product[Category])</f>
        <v>Strategy</v>
      </c>
      <c r="D3299">
        <v>2</v>
      </c>
      <c r="E3299" s="3">
        <f>_xlfn.XLOOKUP(tbl_OrderProduct[[#This Row],[ProductID]],tbl_Product[ProductID],tbl_Product[ListPrice])*tbl_OrderProduct[[#This Row],[Quantity]]</f>
        <v>62</v>
      </c>
      <c r="F3299">
        <f>_xlfn.XLOOKUP(tbl_OrderProduct[[#This Row],[OrderID]],tbl_Order[OrderID],tbl_Order[Order Year])</f>
        <v>2023</v>
      </c>
      <c r="G3299" t="str">
        <f>_xlfn.XLOOKUP(tbl_OrderProduct[[#This Row],[OrderID]],tbl_Order[OrderID],tbl_Order[Order Month Name])</f>
        <v>Dec</v>
      </c>
      <c r="H3299" t="str">
        <f>_xlfn.XLOOKUP(tbl_OrderProduct[[#This Row],[ProductID]],tbl_Product[ProductID],tbl_Product[ProductName])</f>
        <v>Roll for Regression</v>
      </c>
      <c r="I3299" t="str">
        <f>_xlfn.XLOOKUP(tbl_OrderProduct[[#This Row],[OrderID]],tbl_Order[OrderID],tbl_Order[CustomerID])</f>
        <v>CUST0802</v>
      </c>
    </row>
    <row r="3300" spans="1:9" x14ac:dyDescent="0.4">
      <c r="A3300" t="s">
        <v>1541</v>
      </c>
      <c r="B3300" t="s">
        <v>160</v>
      </c>
      <c r="C3300" t="str">
        <f>_xlfn.XLOOKUP(tbl_OrderProduct[[#This Row],[ProductID]],tbl_Product[ProductID],tbl_Product[Category])</f>
        <v>Co-op</v>
      </c>
      <c r="D3300">
        <v>2</v>
      </c>
      <c r="E3300" s="3">
        <f>_xlfn.XLOOKUP(tbl_OrderProduct[[#This Row],[ProductID]],tbl_Product[ProductID],tbl_Product[ListPrice])*tbl_OrderProduct[[#This Row],[Quantity]]</f>
        <v>76.98</v>
      </c>
      <c r="F3300">
        <f>_xlfn.XLOOKUP(tbl_OrderProduct[[#This Row],[OrderID]],tbl_Order[OrderID],tbl_Order[Order Year])</f>
        <v>2023</v>
      </c>
      <c r="G3300" t="str">
        <f>_xlfn.XLOOKUP(tbl_OrderProduct[[#This Row],[OrderID]],tbl_Order[OrderID],tbl_Order[Order Month Name])</f>
        <v>Dec</v>
      </c>
      <c r="H3300" t="str">
        <f>_xlfn.XLOOKUP(tbl_OrderProduct[[#This Row],[ProductID]],tbl_Product[ProductID],tbl_Product[ProductName])</f>
        <v>Forbidden Functions</v>
      </c>
      <c r="I3300" t="str">
        <f>_xlfn.XLOOKUP(tbl_OrderProduct[[#This Row],[OrderID]],tbl_Order[OrderID],tbl_Order[CustomerID])</f>
        <v>CUST0802</v>
      </c>
    </row>
    <row r="3301" spans="1:9" x14ac:dyDescent="0.4">
      <c r="A3301" t="s">
        <v>1542</v>
      </c>
      <c r="B3301" t="s">
        <v>10</v>
      </c>
      <c r="C3301" t="str">
        <f>_xlfn.XLOOKUP(tbl_OrderProduct[[#This Row],[ProductID]],tbl_Product[ProductID],tbl_Product[Category])</f>
        <v>Party</v>
      </c>
      <c r="D3301">
        <v>1</v>
      </c>
      <c r="E3301" s="3">
        <f>_xlfn.XLOOKUP(tbl_OrderProduct[[#This Row],[ProductID]],tbl_Product[ProductID],tbl_Product[ListPrice])*tbl_OrderProduct[[#This Row],[Quantity]]</f>
        <v>49</v>
      </c>
      <c r="F3301">
        <f>_xlfn.XLOOKUP(tbl_OrderProduct[[#This Row],[OrderID]],tbl_Order[OrderID],tbl_Order[Order Year])</f>
        <v>2023</v>
      </c>
      <c r="G3301" t="str">
        <f>_xlfn.XLOOKUP(tbl_OrderProduct[[#This Row],[OrderID]],tbl_Order[OrderID],tbl_Order[Order Month Name])</f>
        <v>Dec</v>
      </c>
      <c r="H3301" t="str">
        <f>_xlfn.XLOOKUP(tbl_OrderProduct[[#This Row],[ProductID]],tbl_Product[ProductID],tbl_Product[ProductName])</f>
        <v>Pivot or Perish</v>
      </c>
      <c r="I3301" t="str">
        <f>_xlfn.XLOOKUP(tbl_OrderProduct[[#This Row],[OrderID]],tbl_Order[OrderID],tbl_Order[CustomerID])</f>
        <v>CUST0319</v>
      </c>
    </row>
    <row r="3302" spans="1:9" x14ac:dyDescent="0.4">
      <c r="A3302" t="s">
        <v>1543</v>
      </c>
      <c r="B3302" t="s">
        <v>153</v>
      </c>
      <c r="C3302" t="str">
        <f>_xlfn.XLOOKUP(tbl_OrderProduct[[#This Row],[ProductID]],tbl_Product[ProductID],tbl_Product[Category])</f>
        <v>Strategy</v>
      </c>
      <c r="D3302">
        <v>1</v>
      </c>
      <c r="E3302" s="3">
        <f>_xlfn.XLOOKUP(tbl_OrderProduct[[#This Row],[ProductID]],tbl_Product[ProductID],tbl_Product[ListPrice])*tbl_OrderProduct[[#This Row],[Quantity]]</f>
        <v>37.950000000000003</v>
      </c>
      <c r="F3302">
        <f>_xlfn.XLOOKUP(tbl_OrderProduct[[#This Row],[OrderID]],tbl_Order[OrderID],tbl_Order[Order Year])</f>
        <v>2024</v>
      </c>
      <c r="G3302" t="str">
        <f>_xlfn.XLOOKUP(tbl_OrderProduct[[#This Row],[OrderID]],tbl_Order[OrderID],tbl_Order[Order Month Name])</f>
        <v>Jan</v>
      </c>
      <c r="H3302" t="str">
        <f>_xlfn.XLOOKUP(tbl_OrderProduct[[#This Row],[ProductID]],tbl_Product[ProductID],tbl_Product[ProductName])</f>
        <v>Sheetstorm</v>
      </c>
      <c r="I3302" t="str">
        <f>_xlfn.XLOOKUP(tbl_OrderProduct[[#This Row],[OrderID]],tbl_Order[OrderID],tbl_Order[CustomerID])</f>
        <v>CUST0483</v>
      </c>
    </row>
    <row r="3303" spans="1:9" x14ac:dyDescent="0.4">
      <c r="A3303" t="s">
        <v>1543</v>
      </c>
      <c r="B3303" t="s">
        <v>131</v>
      </c>
      <c r="C3303" t="str">
        <f>_xlfn.XLOOKUP(tbl_OrderProduct[[#This Row],[ProductID]],tbl_Product[ProductID],tbl_Product[Category])</f>
        <v>Strategy</v>
      </c>
      <c r="D3303">
        <v>1</v>
      </c>
      <c r="E3303" s="3">
        <f>_xlfn.XLOOKUP(tbl_OrderProduct[[#This Row],[ProductID]],tbl_Product[ProductID],tbl_Product[ListPrice])*tbl_OrderProduct[[#This Row],[Quantity]]</f>
        <v>49</v>
      </c>
      <c r="F3303">
        <f>_xlfn.XLOOKUP(tbl_OrderProduct[[#This Row],[OrderID]],tbl_Order[OrderID],tbl_Order[Order Year])</f>
        <v>2024</v>
      </c>
      <c r="G3303" t="str">
        <f>_xlfn.XLOOKUP(tbl_OrderProduct[[#This Row],[OrderID]],tbl_Order[OrderID],tbl_Order[Order Month Name])</f>
        <v>Jan</v>
      </c>
      <c r="H3303" t="str">
        <f>_xlfn.XLOOKUP(tbl_OrderProduct[[#This Row],[ProductID]],tbl_Product[ProductID],tbl_Product[ProductName])</f>
        <v>7 Chart Wonders</v>
      </c>
      <c r="I3303" t="str">
        <f>_xlfn.XLOOKUP(tbl_OrderProduct[[#This Row],[OrderID]],tbl_Order[OrderID],tbl_Order[CustomerID])</f>
        <v>CUST0483</v>
      </c>
    </row>
    <row r="3304" spans="1:9" x14ac:dyDescent="0.4">
      <c r="A3304" t="s">
        <v>1543</v>
      </c>
      <c r="B3304" t="s">
        <v>160</v>
      </c>
      <c r="C3304" t="str">
        <f>_xlfn.XLOOKUP(tbl_OrderProduct[[#This Row],[ProductID]],tbl_Product[ProductID],tbl_Product[Category])</f>
        <v>Co-op</v>
      </c>
      <c r="D3304">
        <v>1</v>
      </c>
      <c r="E3304" s="3">
        <f>_xlfn.XLOOKUP(tbl_OrderProduct[[#This Row],[ProductID]],tbl_Product[ProductID],tbl_Product[ListPrice])*tbl_OrderProduct[[#This Row],[Quantity]]</f>
        <v>38.49</v>
      </c>
      <c r="F3304">
        <f>_xlfn.XLOOKUP(tbl_OrderProduct[[#This Row],[OrderID]],tbl_Order[OrderID],tbl_Order[Order Year])</f>
        <v>2024</v>
      </c>
      <c r="G3304" t="str">
        <f>_xlfn.XLOOKUP(tbl_OrderProduct[[#This Row],[OrderID]],tbl_Order[OrderID],tbl_Order[Order Month Name])</f>
        <v>Jan</v>
      </c>
      <c r="H3304" t="str">
        <f>_xlfn.XLOOKUP(tbl_OrderProduct[[#This Row],[ProductID]],tbl_Product[ProductID],tbl_Product[ProductName])</f>
        <v>Forbidden Functions</v>
      </c>
      <c r="I3304" t="str">
        <f>_xlfn.XLOOKUP(tbl_OrderProduct[[#This Row],[OrderID]],tbl_Order[OrderID],tbl_Order[CustomerID])</f>
        <v>CUST0483</v>
      </c>
    </row>
    <row r="3305" spans="1:9" x14ac:dyDescent="0.4">
      <c r="A3305" t="s">
        <v>1544</v>
      </c>
      <c r="B3305" t="s">
        <v>132</v>
      </c>
      <c r="C3305" t="str">
        <f>_xlfn.XLOOKUP(tbl_OrderProduct[[#This Row],[ProductID]],tbl_Product[ProductID],tbl_Product[Category])</f>
        <v>Strategy</v>
      </c>
      <c r="D3305">
        <v>2</v>
      </c>
      <c r="E3305" s="3">
        <f>_xlfn.XLOOKUP(tbl_OrderProduct[[#This Row],[ProductID]],tbl_Product[ProductID],tbl_Product[ListPrice])*tbl_OrderProduct[[#This Row],[Quantity]]</f>
        <v>33</v>
      </c>
      <c r="F3305">
        <f>_xlfn.XLOOKUP(tbl_OrderProduct[[#This Row],[OrderID]],tbl_Order[OrderID],tbl_Order[Order Year])</f>
        <v>2024</v>
      </c>
      <c r="G3305" t="str">
        <f>_xlfn.XLOOKUP(tbl_OrderProduct[[#This Row],[OrderID]],tbl_Order[OrderID],tbl_Order[Order Month Name])</f>
        <v>Jan</v>
      </c>
      <c r="H3305" t="str">
        <f>_xlfn.XLOOKUP(tbl_OrderProduct[[#This Row],[ProductID]],tbl_Product[ProductID],tbl_Product[ProductName])</f>
        <v>Pax Excel</v>
      </c>
      <c r="I3305" t="str">
        <f>_xlfn.XLOOKUP(tbl_OrderProduct[[#This Row],[OrderID]],tbl_Order[OrderID],tbl_Order[CustomerID])</f>
        <v>CUST0975</v>
      </c>
    </row>
    <row r="3306" spans="1:9" x14ac:dyDescent="0.4">
      <c r="A3306" t="s">
        <v>1544</v>
      </c>
      <c r="B3306" t="s">
        <v>162</v>
      </c>
      <c r="C3306" t="str">
        <f>_xlfn.XLOOKUP(tbl_OrderProduct[[#This Row],[ProductID]],tbl_Product[ProductID],tbl_Product[Category])</f>
        <v>Strategy</v>
      </c>
      <c r="D3306">
        <v>1</v>
      </c>
      <c r="E3306" s="3">
        <f>_xlfn.XLOOKUP(tbl_OrderProduct[[#This Row],[ProductID]],tbl_Product[ProductID],tbl_Product[ListPrice])*tbl_OrderProduct[[#This Row],[Quantity]]</f>
        <v>17.5</v>
      </c>
      <c r="F3306">
        <f>_xlfn.XLOOKUP(tbl_OrderProduct[[#This Row],[OrderID]],tbl_Order[OrderID],tbl_Order[Order Year])</f>
        <v>2024</v>
      </c>
      <c r="G3306" t="str">
        <f>_xlfn.XLOOKUP(tbl_OrderProduct[[#This Row],[OrderID]],tbl_Order[OrderID],tbl_Order[Order Month Name])</f>
        <v>Jan</v>
      </c>
      <c r="H3306" t="str">
        <f>_xlfn.XLOOKUP(tbl_OrderProduct[[#This Row],[ProductID]],tbl_Product[ProductID],tbl_Product[ProductName])</f>
        <v>Spreadsheet Legacy</v>
      </c>
      <c r="I3306" t="str">
        <f>_xlfn.XLOOKUP(tbl_OrderProduct[[#This Row],[OrderID]],tbl_Order[OrderID],tbl_Order[CustomerID])</f>
        <v>CUST0975</v>
      </c>
    </row>
    <row r="3307" spans="1:9" x14ac:dyDescent="0.4">
      <c r="A3307" t="s">
        <v>1544</v>
      </c>
      <c r="B3307" t="s">
        <v>135</v>
      </c>
      <c r="C3307" t="str">
        <f>_xlfn.XLOOKUP(tbl_OrderProduct[[#This Row],[ProductID]],tbl_Product[ProductID],tbl_Product[Category])</f>
        <v>Classic</v>
      </c>
      <c r="D3307">
        <v>1</v>
      </c>
      <c r="E3307" s="3">
        <f>_xlfn.XLOOKUP(tbl_OrderProduct[[#This Row],[ProductID]],tbl_Product[ProductID],tbl_Product[ListPrice])*tbl_OrderProduct[[#This Row],[Quantity]]</f>
        <v>16.989999999999998</v>
      </c>
      <c r="F3307">
        <f>_xlfn.XLOOKUP(tbl_OrderProduct[[#This Row],[OrderID]],tbl_Order[OrderID],tbl_Order[Order Year])</f>
        <v>2024</v>
      </c>
      <c r="G3307" t="str">
        <f>_xlfn.XLOOKUP(tbl_OrderProduct[[#This Row],[OrderID]],tbl_Order[OrderID],tbl_Order[Order Month Name])</f>
        <v>Jan</v>
      </c>
      <c r="H3307" t="str">
        <f>_xlfn.XLOOKUP(tbl_OrderProduct[[#This Row],[ProductID]],tbl_Product[ProductID],tbl_Product[ProductName])</f>
        <v>Monopoly: Pivot Table Edition</v>
      </c>
      <c r="I3307" t="str">
        <f>_xlfn.XLOOKUP(tbl_OrderProduct[[#This Row],[OrderID]],tbl_Order[OrderID],tbl_Order[CustomerID])</f>
        <v>CUST0975</v>
      </c>
    </row>
    <row r="3308" spans="1:9" x14ac:dyDescent="0.4">
      <c r="A3308" t="s">
        <v>1544</v>
      </c>
      <c r="B3308" t="s">
        <v>3</v>
      </c>
      <c r="C3308" t="str">
        <f>_xlfn.XLOOKUP(tbl_OrderProduct[[#This Row],[ProductID]],tbl_Product[ProductID],tbl_Product[Category])</f>
        <v>Co-op</v>
      </c>
      <c r="D3308">
        <v>2</v>
      </c>
      <c r="E3308" s="3">
        <f>_xlfn.XLOOKUP(tbl_OrderProduct[[#This Row],[ProductID]],tbl_Product[ProductID],tbl_Product[ListPrice])*tbl_OrderProduct[[#This Row],[Quantity]]</f>
        <v>69.900000000000006</v>
      </c>
      <c r="F3308">
        <f>_xlfn.XLOOKUP(tbl_OrderProduct[[#This Row],[OrderID]],tbl_Order[OrderID],tbl_Order[Order Year])</f>
        <v>2024</v>
      </c>
      <c r="G3308" t="str">
        <f>_xlfn.XLOOKUP(tbl_OrderProduct[[#This Row],[OrderID]],tbl_Order[OrderID],tbl_Order[Order Month Name])</f>
        <v>Jan</v>
      </c>
      <c r="H3308" t="str">
        <f>_xlfn.XLOOKUP(tbl_OrderProduct[[#This Row],[ProductID]],tbl_Product[ProductID],tbl_Product[ProductName])</f>
        <v>Pivot Panic!</v>
      </c>
      <c r="I3308" t="str">
        <f>_xlfn.XLOOKUP(tbl_OrderProduct[[#This Row],[OrderID]],tbl_Order[OrderID],tbl_Order[CustomerID])</f>
        <v>CUST0975</v>
      </c>
    </row>
    <row r="3309" spans="1:9" x14ac:dyDescent="0.4">
      <c r="A3309" t="s">
        <v>1544</v>
      </c>
      <c r="B3309" t="s">
        <v>5</v>
      </c>
      <c r="C3309" t="str">
        <f>_xlfn.XLOOKUP(tbl_OrderProduct[[#This Row],[ProductID]],tbl_Product[ProductID],tbl_Product[Category])</f>
        <v>Strategy</v>
      </c>
      <c r="D3309">
        <v>1</v>
      </c>
      <c r="E3309" s="3">
        <f>_xlfn.XLOOKUP(tbl_OrderProduct[[#This Row],[ProductID]],tbl_Product[ProductID],tbl_Product[ListPrice])*tbl_OrderProduct[[#This Row],[Quantity]]</f>
        <v>49.95</v>
      </c>
      <c r="F3309">
        <f>_xlfn.XLOOKUP(tbl_OrderProduct[[#This Row],[OrderID]],tbl_Order[OrderID],tbl_Order[Order Year])</f>
        <v>2024</v>
      </c>
      <c r="G3309" t="str">
        <f>_xlfn.XLOOKUP(tbl_OrderProduct[[#This Row],[OrderID]],tbl_Order[OrderID],tbl_Order[Order Month Name])</f>
        <v>Jan</v>
      </c>
      <c r="H3309" t="str">
        <f>_xlfn.XLOOKUP(tbl_OrderProduct[[#This Row],[ProductID]],tbl_Product[ProductID],tbl_Product[ProductName])</f>
        <v>Power B.I. the Board Game</v>
      </c>
      <c r="I3309" t="str">
        <f>_xlfn.XLOOKUP(tbl_OrderProduct[[#This Row],[OrderID]],tbl_Order[OrderID],tbl_Order[CustomerID])</f>
        <v>CUST0975</v>
      </c>
    </row>
    <row r="3310" spans="1:9" x14ac:dyDescent="0.4">
      <c r="A3310" t="s">
        <v>1544</v>
      </c>
      <c r="B3310" t="s">
        <v>161</v>
      </c>
      <c r="C3310" t="str">
        <f>_xlfn.XLOOKUP(tbl_OrderProduct[[#This Row],[ProductID]],tbl_Product[ProductID],tbl_Product[Category])</f>
        <v>Strategy</v>
      </c>
      <c r="D3310">
        <v>1</v>
      </c>
      <c r="E3310" s="3">
        <f>_xlfn.XLOOKUP(tbl_OrderProduct[[#This Row],[ProductID]],tbl_Product[ProductID],tbl_Product[ListPrice])*tbl_OrderProduct[[#This Row],[Quantity]]</f>
        <v>55.95</v>
      </c>
      <c r="F3310">
        <f>_xlfn.XLOOKUP(tbl_OrderProduct[[#This Row],[OrderID]],tbl_Order[OrderID],tbl_Order[Order Year])</f>
        <v>2024</v>
      </c>
      <c r="G3310" t="str">
        <f>_xlfn.XLOOKUP(tbl_OrderProduct[[#This Row],[OrderID]],tbl_Order[OrderID],tbl_Order[Order Month Name])</f>
        <v>Jan</v>
      </c>
      <c r="H3310" t="str">
        <f>_xlfn.XLOOKUP(tbl_OrderProduct[[#This Row],[ProductID]],tbl_Product[ProductID],tbl_Product[ProductName])</f>
        <v>The Quacks of Quarterburg</v>
      </c>
      <c r="I3310" t="str">
        <f>_xlfn.XLOOKUP(tbl_OrderProduct[[#This Row],[OrderID]],tbl_Order[OrderID],tbl_Order[CustomerID])</f>
        <v>CUST0975</v>
      </c>
    </row>
    <row r="3311" spans="1:9" x14ac:dyDescent="0.4">
      <c r="A3311" t="s">
        <v>1545</v>
      </c>
      <c r="B3311" t="s">
        <v>8</v>
      </c>
      <c r="C3311" t="str">
        <f>_xlfn.XLOOKUP(tbl_OrderProduct[[#This Row],[ProductID]],tbl_Product[ProductID],tbl_Product[Category])</f>
        <v>Adventure</v>
      </c>
      <c r="D3311">
        <v>1</v>
      </c>
      <c r="E3311" s="3">
        <f>_xlfn.XLOOKUP(tbl_OrderProduct[[#This Row],[ProductID]],tbl_Product[ProductID],tbl_Product[ListPrice])*tbl_OrderProduct[[#This Row],[Quantity]]</f>
        <v>54.5</v>
      </c>
      <c r="F3311">
        <f>_xlfn.XLOOKUP(tbl_OrderProduct[[#This Row],[OrderID]],tbl_Order[OrderID],tbl_Order[Order Year])</f>
        <v>2024</v>
      </c>
      <c r="G3311" t="str">
        <f>_xlfn.XLOOKUP(tbl_OrderProduct[[#This Row],[OrderID]],tbl_Order[OrderID],tbl_Order[Order Month Name])</f>
        <v>Jan</v>
      </c>
      <c r="H3311" t="str">
        <f>_xlfn.XLOOKUP(tbl_OrderProduct[[#This Row],[ProductID]],tbl_Product[ProductID],tbl_Product[ProductName])</f>
        <v>Spreadsheets &amp; Sidequests</v>
      </c>
      <c r="I3311" t="str">
        <f>_xlfn.XLOOKUP(tbl_OrderProduct[[#This Row],[OrderID]],tbl_Order[OrderID],tbl_Order[CustomerID])</f>
        <v>CUST0823</v>
      </c>
    </row>
    <row r="3312" spans="1:9" x14ac:dyDescent="0.4">
      <c r="A3312" t="s">
        <v>1545</v>
      </c>
      <c r="B3312" t="s">
        <v>142</v>
      </c>
      <c r="C3312" t="str">
        <f>_xlfn.XLOOKUP(tbl_OrderProduct[[#This Row],[ProductID]],tbl_Product[ProductID],tbl_Product[Category])</f>
        <v>Classic</v>
      </c>
      <c r="D3312">
        <v>2</v>
      </c>
      <c r="E3312" s="3">
        <f>_xlfn.XLOOKUP(tbl_OrderProduct[[#This Row],[ProductID]],tbl_Product[ProductID],tbl_Product[ListPrice])*tbl_OrderProduct[[#This Row],[Quantity]]</f>
        <v>98.98</v>
      </c>
      <c r="F3312">
        <f>_xlfn.XLOOKUP(tbl_OrderProduct[[#This Row],[OrderID]],tbl_Order[OrderID],tbl_Order[Order Year])</f>
        <v>2024</v>
      </c>
      <c r="G3312" t="str">
        <f>_xlfn.XLOOKUP(tbl_OrderProduct[[#This Row],[OrderID]],tbl_Order[OrderID],tbl_Order[Order Month Name])</f>
        <v>Jan</v>
      </c>
      <c r="H3312" t="str">
        <f>_xlfn.XLOOKUP(tbl_OrderProduct[[#This Row],[ProductID]],tbl_Product[ProductID],tbl_Product[ProductName])</f>
        <v>Don't Wake the Stakeholders</v>
      </c>
      <c r="I3312" t="str">
        <f>_xlfn.XLOOKUP(tbl_OrderProduct[[#This Row],[OrderID]],tbl_Order[OrderID],tbl_Order[CustomerID])</f>
        <v>CUST0823</v>
      </c>
    </row>
    <row r="3313" spans="1:9" x14ac:dyDescent="0.4">
      <c r="A3313" t="s">
        <v>1545</v>
      </c>
      <c r="B3313" t="s">
        <v>7</v>
      </c>
      <c r="C3313" t="str">
        <f>_xlfn.XLOOKUP(tbl_OrderProduct[[#This Row],[ProductID]],tbl_Product[ProductID],tbl_Product[Category])</f>
        <v>Strategy</v>
      </c>
      <c r="D3313">
        <v>1</v>
      </c>
      <c r="E3313" s="3">
        <f>_xlfn.XLOOKUP(tbl_OrderProduct[[#This Row],[ProductID]],tbl_Product[ProductID],tbl_Product[ListPrice])*tbl_OrderProduct[[#This Row],[Quantity]]</f>
        <v>53</v>
      </c>
      <c r="F3313">
        <f>_xlfn.XLOOKUP(tbl_OrderProduct[[#This Row],[OrderID]],tbl_Order[OrderID],tbl_Order[Order Year])</f>
        <v>2024</v>
      </c>
      <c r="G3313" t="str">
        <f>_xlfn.XLOOKUP(tbl_OrderProduct[[#This Row],[OrderID]],tbl_Order[OrderID],tbl_Order[Order Month Name])</f>
        <v>Jan</v>
      </c>
      <c r="H3313" t="str">
        <f>_xlfn.XLOOKUP(tbl_OrderProduct[[#This Row],[ProductID]],tbl_Product[ProductID],tbl_Product[ProductName])</f>
        <v>Evercell</v>
      </c>
      <c r="I3313" t="str">
        <f>_xlfn.XLOOKUP(tbl_OrderProduct[[#This Row],[OrderID]],tbl_Order[OrderID],tbl_Order[CustomerID])</f>
        <v>CUST0823</v>
      </c>
    </row>
    <row r="3314" spans="1:9" x14ac:dyDescent="0.4">
      <c r="A3314" t="s">
        <v>1546</v>
      </c>
      <c r="B3314" t="s">
        <v>138</v>
      </c>
      <c r="C3314" t="str">
        <f>_xlfn.XLOOKUP(tbl_OrderProduct[[#This Row],[ProductID]],tbl_Product[ProductID],tbl_Product[Category])</f>
        <v>Classic</v>
      </c>
      <c r="D3314">
        <v>1</v>
      </c>
      <c r="E3314" s="3">
        <f>_xlfn.XLOOKUP(tbl_OrderProduct[[#This Row],[ProductID]],tbl_Product[ProductID],tbl_Product[ListPrice])*tbl_OrderProduct[[#This Row],[Quantity]]</f>
        <v>62</v>
      </c>
      <c r="F3314">
        <f>_xlfn.XLOOKUP(tbl_OrderProduct[[#This Row],[OrderID]],tbl_Order[OrderID],tbl_Order[Order Year])</f>
        <v>2024</v>
      </c>
      <c r="G3314" t="str">
        <f>_xlfn.XLOOKUP(tbl_OrderProduct[[#This Row],[OrderID]],tbl_Order[OrderID],tbl_Order[Order Month Name])</f>
        <v>Jan</v>
      </c>
      <c r="H3314" t="str">
        <f>_xlfn.XLOOKUP(tbl_OrderProduct[[#This Row],[ProductID]],tbl_Product[ProductID],tbl_Product[ProductName])</f>
        <v>YahtSheets</v>
      </c>
      <c r="I3314" t="str">
        <f>_xlfn.XLOOKUP(tbl_OrderProduct[[#This Row],[OrderID]],tbl_Order[OrderID],tbl_Order[CustomerID])</f>
        <v>CUST0463</v>
      </c>
    </row>
    <row r="3315" spans="1:9" x14ac:dyDescent="0.4">
      <c r="A3315" t="s">
        <v>1547</v>
      </c>
      <c r="B3315" t="s">
        <v>134</v>
      </c>
      <c r="C3315" t="str">
        <f>_xlfn.XLOOKUP(tbl_OrderProduct[[#This Row],[ProductID]],tbl_Product[ProductID],tbl_Product[Category])</f>
        <v>Co-op</v>
      </c>
      <c r="D3315">
        <v>2</v>
      </c>
      <c r="E3315" s="3">
        <f>_xlfn.XLOOKUP(tbl_OrderProduct[[#This Row],[ProductID]],tbl_Product[ProductID],tbl_Product[ListPrice])*tbl_OrderProduct[[#This Row],[Quantity]]</f>
        <v>67</v>
      </c>
      <c r="F3315">
        <f>_xlfn.XLOOKUP(tbl_OrderProduct[[#This Row],[OrderID]],tbl_Order[OrderID],tbl_Order[Order Year])</f>
        <v>2024</v>
      </c>
      <c r="G3315" t="str">
        <f>_xlfn.XLOOKUP(tbl_OrderProduct[[#This Row],[OrderID]],tbl_Order[OrderID],tbl_Order[Order Month Name])</f>
        <v>Jan</v>
      </c>
      <c r="H3315" t="str">
        <f>_xlfn.XLOOKUP(tbl_OrderProduct[[#This Row],[ProductID]],tbl_Product[ProductID],tbl_Product[ProductName])</f>
        <v>The Spill: Data Breach</v>
      </c>
      <c r="I3315" t="str">
        <f>_xlfn.XLOOKUP(tbl_OrderProduct[[#This Row],[OrderID]],tbl_Order[OrderID],tbl_Order[CustomerID])</f>
        <v>CUST0315</v>
      </c>
    </row>
    <row r="3316" spans="1:9" x14ac:dyDescent="0.4">
      <c r="A3316" t="s">
        <v>1547</v>
      </c>
      <c r="B3316" t="s">
        <v>10</v>
      </c>
      <c r="C3316" t="str">
        <f>_xlfn.XLOOKUP(tbl_OrderProduct[[#This Row],[ProductID]],tbl_Product[ProductID],tbl_Product[Category])</f>
        <v>Party</v>
      </c>
      <c r="D3316">
        <v>1</v>
      </c>
      <c r="E3316" s="3">
        <f>_xlfn.XLOOKUP(tbl_OrderProduct[[#This Row],[ProductID]],tbl_Product[ProductID],tbl_Product[ListPrice])*tbl_OrderProduct[[#This Row],[Quantity]]</f>
        <v>49</v>
      </c>
      <c r="F3316">
        <f>_xlfn.XLOOKUP(tbl_OrderProduct[[#This Row],[OrderID]],tbl_Order[OrderID],tbl_Order[Order Year])</f>
        <v>2024</v>
      </c>
      <c r="G3316" t="str">
        <f>_xlfn.XLOOKUP(tbl_OrderProduct[[#This Row],[OrderID]],tbl_Order[OrderID],tbl_Order[Order Month Name])</f>
        <v>Jan</v>
      </c>
      <c r="H3316" t="str">
        <f>_xlfn.XLOOKUP(tbl_OrderProduct[[#This Row],[ProductID]],tbl_Product[ProductID],tbl_Product[ProductName])</f>
        <v>Pivot or Perish</v>
      </c>
      <c r="I3316" t="str">
        <f>_xlfn.XLOOKUP(tbl_OrderProduct[[#This Row],[OrderID]],tbl_Order[OrderID],tbl_Order[CustomerID])</f>
        <v>CUST0315</v>
      </c>
    </row>
    <row r="3317" spans="1:9" x14ac:dyDescent="0.4">
      <c r="A3317" t="s">
        <v>1547</v>
      </c>
      <c r="B3317" t="s">
        <v>156</v>
      </c>
      <c r="C3317" t="str">
        <f>_xlfn.XLOOKUP(tbl_OrderProduct[[#This Row],[ProductID]],tbl_Product[ProductID],tbl_Product[Category])</f>
        <v>Strategy</v>
      </c>
      <c r="D3317">
        <v>1</v>
      </c>
      <c r="E3317" s="3">
        <f>_xlfn.XLOOKUP(tbl_OrderProduct[[#This Row],[ProductID]],tbl_Product[ProductID],tbl_Product[ListPrice])*tbl_OrderProduct[[#This Row],[Quantity]]</f>
        <v>40.99</v>
      </c>
      <c r="F3317">
        <f>_xlfn.XLOOKUP(tbl_OrderProduct[[#This Row],[OrderID]],tbl_Order[OrderID],tbl_Order[Order Year])</f>
        <v>2024</v>
      </c>
      <c r="G3317" t="str">
        <f>_xlfn.XLOOKUP(tbl_OrderProduct[[#This Row],[OrderID]],tbl_Order[OrderID],tbl_Order[Order Month Name])</f>
        <v>Jan</v>
      </c>
      <c r="H3317" t="str">
        <f>_xlfn.XLOOKUP(tbl_OrderProduct[[#This Row],[ProductID]],tbl_Product[ProductID],tbl_Product[ProductName])</f>
        <v>Cells of Caledonia</v>
      </c>
      <c r="I3317" t="str">
        <f>_xlfn.XLOOKUP(tbl_OrderProduct[[#This Row],[OrderID]],tbl_Order[OrderID],tbl_Order[CustomerID])</f>
        <v>CUST0315</v>
      </c>
    </row>
    <row r="3318" spans="1:9" x14ac:dyDescent="0.4">
      <c r="A3318" t="s">
        <v>1547</v>
      </c>
      <c r="B3318" t="s">
        <v>9</v>
      </c>
      <c r="C3318" t="str">
        <f>_xlfn.XLOOKUP(tbl_OrderProduct[[#This Row],[ProductID]],tbl_Product[ProductID],tbl_Product[Category])</f>
        <v>Strategy</v>
      </c>
      <c r="D3318">
        <v>1</v>
      </c>
      <c r="E3318" s="3">
        <f>_xlfn.XLOOKUP(tbl_OrderProduct[[#This Row],[ProductID]],tbl_Product[ProductID],tbl_Product[ListPrice])*tbl_OrderProduct[[#This Row],[Quantity]]</f>
        <v>73.95</v>
      </c>
      <c r="F3318">
        <f>_xlfn.XLOOKUP(tbl_OrderProduct[[#This Row],[OrderID]],tbl_Order[OrderID],tbl_Order[Order Year])</f>
        <v>2024</v>
      </c>
      <c r="G3318" t="str">
        <f>_xlfn.XLOOKUP(tbl_OrderProduct[[#This Row],[OrderID]],tbl_Order[OrderID],tbl_Order[Order Month Name])</f>
        <v>Jan</v>
      </c>
      <c r="H3318" t="str">
        <f>_xlfn.XLOOKUP(tbl_OrderProduct[[#This Row],[ProductID]],tbl_Product[ProductID],tbl_Product[ProductName])</f>
        <v>Tiny Epic Formulas</v>
      </c>
      <c r="I3318" t="str">
        <f>_xlfn.XLOOKUP(tbl_OrderProduct[[#This Row],[OrderID]],tbl_Order[OrderID],tbl_Order[CustomerID])</f>
        <v>CUST0315</v>
      </c>
    </row>
    <row r="3319" spans="1:9" x14ac:dyDescent="0.4">
      <c r="A3319" t="s">
        <v>1547</v>
      </c>
      <c r="B3319" t="s">
        <v>148</v>
      </c>
      <c r="C3319" t="str">
        <f>_xlfn.XLOOKUP(tbl_OrderProduct[[#This Row],[ProductID]],tbl_Product[ProductID],tbl_Product[Category])</f>
        <v>Strategy</v>
      </c>
      <c r="D3319">
        <v>1</v>
      </c>
      <c r="E3319" s="3">
        <f>_xlfn.XLOOKUP(tbl_OrderProduct[[#This Row],[ProductID]],tbl_Product[ProductID],tbl_Product[ListPrice])*tbl_OrderProduct[[#This Row],[Quantity]]</f>
        <v>20.49</v>
      </c>
      <c r="F3319">
        <f>_xlfn.XLOOKUP(tbl_OrderProduct[[#This Row],[OrderID]],tbl_Order[OrderID],tbl_Order[Order Year])</f>
        <v>2024</v>
      </c>
      <c r="G3319" t="str">
        <f>_xlfn.XLOOKUP(tbl_OrderProduct[[#This Row],[OrderID]],tbl_Order[OrderID],tbl_Order[Order Month Name])</f>
        <v>Jan</v>
      </c>
      <c r="H3319" t="str">
        <f>_xlfn.XLOOKUP(tbl_OrderProduct[[#This Row],[ProductID]],tbl_Product[ProductID],tbl_Product[ProductName])</f>
        <v>Cashflow Cascadia</v>
      </c>
      <c r="I3319" t="str">
        <f>_xlfn.XLOOKUP(tbl_OrderProduct[[#This Row],[OrderID]],tbl_Order[OrderID],tbl_Order[CustomerID])</f>
        <v>CUST0315</v>
      </c>
    </row>
    <row r="3320" spans="1:9" x14ac:dyDescent="0.4">
      <c r="A3320" t="s">
        <v>1548</v>
      </c>
      <c r="B3320" t="s">
        <v>138</v>
      </c>
      <c r="C3320" t="str">
        <f>_xlfn.XLOOKUP(tbl_OrderProduct[[#This Row],[ProductID]],tbl_Product[ProductID],tbl_Product[Category])</f>
        <v>Classic</v>
      </c>
      <c r="D3320">
        <v>3</v>
      </c>
      <c r="E3320" s="3">
        <f>_xlfn.XLOOKUP(tbl_OrderProduct[[#This Row],[ProductID]],tbl_Product[ProductID],tbl_Product[ListPrice])*tbl_OrderProduct[[#This Row],[Quantity]]</f>
        <v>186</v>
      </c>
      <c r="F3320">
        <f>_xlfn.XLOOKUP(tbl_OrderProduct[[#This Row],[OrderID]],tbl_Order[OrderID],tbl_Order[Order Year])</f>
        <v>2024</v>
      </c>
      <c r="G3320" t="str">
        <f>_xlfn.XLOOKUP(tbl_OrderProduct[[#This Row],[OrderID]],tbl_Order[OrderID],tbl_Order[Order Month Name])</f>
        <v>Jan</v>
      </c>
      <c r="H3320" t="str">
        <f>_xlfn.XLOOKUP(tbl_OrderProduct[[#This Row],[ProductID]],tbl_Product[ProductID],tbl_Product[ProductName])</f>
        <v>YahtSheets</v>
      </c>
      <c r="I3320" t="str">
        <f>_xlfn.XLOOKUP(tbl_OrderProduct[[#This Row],[OrderID]],tbl_Order[OrderID],tbl_Order[CustomerID])</f>
        <v>CUST0090</v>
      </c>
    </row>
    <row r="3321" spans="1:9" x14ac:dyDescent="0.4">
      <c r="A3321" t="s">
        <v>1548</v>
      </c>
      <c r="B3321" t="s">
        <v>142</v>
      </c>
      <c r="C3321" t="str">
        <f>_xlfn.XLOOKUP(tbl_OrderProduct[[#This Row],[ProductID]],tbl_Product[ProductID],tbl_Product[Category])</f>
        <v>Classic</v>
      </c>
      <c r="D3321">
        <v>2</v>
      </c>
      <c r="E3321" s="3">
        <f>_xlfn.XLOOKUP(tbl_OrderProduct[[#This Row],[ProductID]],tbl_Product[ProductID],tbl_Product[ListPrice])*tbl_OrderProduct[[#This Row],[Quantity]]</f>
        <v>98.98</v>
      </c>
      <c r="F3321">
        <f>_xlfn.XLOOKUP(tbl_OrderProduct[[#This Row],[OrderID]],tbl_Order[OrderID],tbl_Order[Order Year])</f>
        <v>2024</v>
      </c>
      <c r="G3321" t="str">
        <f>_xlfn.XLOOKUP(tbl_OrderProduct[[#This Row],[OrderID]],tbl_Order[OrderID],tbl_Order[Order Month Name])</f>
        <v>Jan</v>
      </c>
      <c r="H3321" t="str">
        <f>_xlfn.XLOOKUP(tbl_OrderProduct[[#This Row],[ProductID]],tbl_Product[ProductID],tbl_Product[ProductName])</f>
        <v>Don't Wake the Stakeholders</v>
      </c>
      <c r="I3321" t="str">
        <f>_xlfn.XLOOKUP(tbl_OrderProduct[[#This Row],[OrderID]],tbl_Order[OrderID],tbl_Order[CustomerID])</f>
        <v>CUST0090</v>
      </c>
    </row>
    <row r="3322" spans="1:9" x14ac:dyDescent="0.4">
      <c r="A3322" t="s">
        <v>1549</v>
      </c>
      <c r="B3322" t="s">
        <v>2</v>
      </c>
      <c r="C3322" t="str">
        <f>_xlfn.XLOOKUP(tbl_OrderProduct[[#This Row],[ProductID]],tbl_Product[ProductID],tbl_Product[Category])</f>
        <v>Strategy</v>
      </c>
      <c r="D3322">
        <v>1</v>
      </c>
      <c r="E3322" s="3">
        <f>_xlfn.XLOOKUP(tbl_OrderProduct[[#This Row],[ProductID]],tbl_Product[ProductID],tbl_Product[ListPrice])*tbl_OrderProduct[[#This Row],[Quantity]]</f>
        <v>12.95</v>
      </c>
      <c r="F3322">
        <f>_xlfn.XLOOKUP(tbl_OrderProduct[[#This Row],[OrderID]],tbl_Order[OrderID],tbl_Order[Order Year])</f>
        <v>2024</v>
      </c>
      <c r="G3322" t="str">
        <f>_xlfn.XLOOKUP(tbl_OrderProduct[[#This Row],[OrderID]],tbl_Order[OrderID],tbl_Order[Order Month Name])</f>
        <v>Jan</v>
      </c>
      <c r="H3322" t="str">
        <f>_xlfn.XLOOKUP(tbl_OrderProduct[[#This Row],[ProductID]],tbl_Product[ProductID],tbl_Product[ProductName])</f>
        <v>DAX Machina</v>
      </c>
      <c r="I3322" t="str">
        <f>_xlfn.XLOOKUP(tbl_OrderProduct[[#This Row],[OrderID]],tbl_Order[OrderID],tbl_Order[CustomerID])</f>
        <v>CUST0112</v>
      </c>
    </row>
    <row r="3323" spans="1:9" x14ac:dyDescent="0.4">
      <c r="A3323" t="s">
        <v>1550</v>
      </c>
      <c r="B3323" t="s">
        <v>149</v>
      </c>
      <c r="C3323" t="str">
        <f>_xlfn.XLOOKUP(tbl_OrderProduct[[#This Row],[ProductID]],tbl_Product[ProductID],tbl_Product[Category])</f>
        <v>Co-op</v>
      </c>
      <c r="D3323">
        <v>2</v>
      </c>
      <c r="E3323" s="3">
        <f>_xlfn.XLOOKUP(tbl_OrderProduct[[#This Row],[ProductID]],tbl_Product[ProductID],tbl_Product[ListPrice])*tbl_OrderProduct[[#This Row],[Quantity]]</f>
        <v>41.98</v>
      </c>
      <c r="F3323">
        <f>_xlfn.XLOOKUP(tbl_OrderProduct[[#This Row],[OrderID]],tbl_Order[OrderID],tbl_Order[Order Year])</f>
        <v>2024</v>
      </c>
      <c r="G3323" t="str">
        <f>_xlfn.XLOOKUP(tbl_OrderProduct[[#This Row],[OrderID]],tbl_Order[OrderID],tbl_Order[Order Month Name])</f>
        <v>Jan</v>
      </c>
      <c r="H3323" t="str">
        <f>_xlfn.XLOOKUP(tbl_OrderProduct[[#This Row],[ProductID]],tbl_Product[ProductID],tbl_Product[ProductName])</f>
        <v>Pandemic: #REF! Outbreak</v>
      </c>
      <c r="I3323" t="str">
        <f>_xlfn.XLOOKUP(tbl_OrderProduct[[#This Row],[OrderID]],tbl_Order[OrderID],tbl_Order[CustomerID])</f>
        <v>CUST1211</v>
      </c>
    </row>
    <row r="3324" spans="1:9" x14ac:dyDescent="0.4">
      <c r="A3324" t="s">
        <v>1551</v>
      </c>
      <c r="B3324" t="s">
        <v>2</v>
      </c>
      <c r="C3324" t="str">
        <f>_xlfn.XLOOKUP(tbl_OrderProduct[[#This Row],[ProductID]],tbl_Product[ProductID],tbl_Product[Category])</f>
        <v>Strategy</v>
      </c>
      <c r="D3324">
        <v>1</v>
      </c>
      <c r="E3324" s="3">
        <f>_xlfn.XLOOKUP(tbl_OrderProduct[[#This Row],[ProductID]],tbl_Product[ProductID],tbl_Product[ListPrice])*tbl_OrderProduct[[#This Row],[Quantity]]</f>
        <v>12.95</v>
      </c>
      <c r="F3324">
        <f>_xlfn.XLOOKUP(tbl_OrderProduct[[#This Row],[OrderID]],tbl_Order[OrderID],tbl_Order[Order Year])</f>
        <v>2024</v>
      </c>
      <c r="G3324" t="str">
        <f>_xlfn.XLOOKUP(tbl_OrderProduct[[#This Row],[OrderID]],tbl_Order[OrderID],tbl_Order[Order Month Name])</f>
        <v>Jan</v>
      </c>
      <c r="H3324" t="str">
        <f>_xlfn.XLOOKUP(tbl_OrderProduct[[#This Row],[ProductID]],tbl_Product[ProductID],tbl_Product[ProductName])</f>
        <v>DAX Machina</v>
      </c>
      <c r="I3324" t="str">
        <f>_xlfn.XLOOKUP(tbl_OrderProduct[[#This Row],[OrderID]],tbl_Order[OrderID],tbl_Order[CustomerID])</f>
        <v>CUST0884</v>
      </c>
    </row>
    <row r="3325" spans="1:9" x14ac:dyDescent="0.4">
      <c r="A3325" t="s">
        <v>1552</v>
      </c>
      <c r="B3325" t="s">
        <v>158</v>
      </c>
      <c r="C3325" t="str">
        <f>_xlfn.XLOOKUP(tbl_OrderProduct[[#This Row],[ProductID]],tbl_Product[ProductID],tbl_Product[Category])</f>
        <v>Classic</v>
      </c>
      <c r="D3325">
        <v>1</v>
      </c>
      <c r="E3325" s="3">
        <f>_xlfn.XLOOKUP(tbl_OrderProduct[[#This Row],[ProductID]],tbl_Product[ProductID],tbl_Product[ListPrice])*tbl_OrderProduct[[#This Row],[Quantity]]</f>
        <v>45</v>
      </c>
      <c r="F3325">
        <f>_xlfn.XLOOKUP(tbl_OrderProduct[[#This Row],[OrderID]],tbl_Order[OrderID],tbl_Order[Order Year])</f>
        <v>2024</v>
      </c>
      <c r="G3325" t="str">
        <f>_xlfn.XLOOKUP(tbl_OrderProduct[[#This Row],[OrderID]],tbl_Order[OrderID],tbl_Order[Order Month Name])</f>
        <v>Jan</v>
      </c>
      <c r="H3325" t="str">
        <f>_xlfn.XLOOKUP(tbl_OrderProduct[[#This Row],[ProductID]],tbl_Product[ProductID],tbl_Product[ProductName])</f>
        <v>Carcassone: Financial Quarters</v>
      </c>
      <c r="I3325" t="str">
        <f>_xlfn.XLOOKUP(tbl_OrderProduct[[#This Row],[OrderID]],tbl_Order[OrderID],tbl_Order[CustomerID])</f>
        <v>CUST0976</v>
      </c>
    </row>
    <row r="3326" spans="1:9" x14ac:dyDescent="0.4">
      <c r="A3326" t="s">
        <v>1552</v>
      </c>
      <c r="B3326" t="s">
        <v>164</v>
      </c>
      <c r="C3326" t="str">
        <f>_xlfn.XLOOKUP(tbl_OrderProduct[[#This Row],[ProductID]],tbl_Product[ProductID],tbl_Product[Category])</f>
        <v>Strategy</v>
      </c>
      <c r="D3326">
        <v>1</v>
      </c>
      <c r="E3326" s="3">
        <f>_xlfn.XLOOKUP(tbl_OrderProduct[[#This Row],[ProductID]],tbl_Product[ProductID],tbl_Product[ListPrice])*tbl_OrderProduct[[#This Row],[Quantity]]</f>
        <v>29</v>
      </c>
      <c r="F3326">
        <f>_xlfn.XLOOKUP(tbl_OrderProduct[[#This Row],[OrderID]],tbl_Order[OrderID],tbl_Order[Order Year])</f>
        <v>2024</v>
      </c>
      <c r="G3326" t="str">
        <f>_xlfn.XLOOKUP(tbl_OrderProduct[[#This Row],[OrderID]],tbl_Order[OrderID],tbl_Order[Order Month Name])</f>
        <v>Jan</v>
      </c>
      <c r="H3326" t="str">
        <f>_xlfn.XLOOKUP(tbl_OrderProduct[[#This Row],[ProductID]],tbl_Product[ProductID],tbl_Product[ProductName])</f>
        <v>Great Western Lookup</v>
      </c>
      <c r="I3326" t="str">
        <f>_xlfn.XLOOKUP(tbl_OrderProduct[[#This Row],[OrderID]],tbl_Order[OrderID],tbl_Order[CustomerID])</f>
        <v>CUST0976</v>
      </c>
    </row>
    <row r="3327" spans="1:9" x14ac:dyDescent="0.4">
      <c r="A3327" t="s">
        <v>1553</v>
      </c>
      <c r="B3327" t="s">
        <v>154</v>
      </c>
      <c r="C3327" t="str">
        <f>_xlfn.XLOOKUP(tbl_OrderProduct[[#This Row],[ProductID]],tbl_Product[ProductID],tbl_Product[Category])</f>
        <v>Strategy</v>
      </c>
      <c r="D3327">
        <v>2</v>
      </c>
      <c r="E3327" s="3">
        <f>_xlfn.XLOOKUP(tbl_OrderProduct[[#This Row],[ProductID]],tbl_Product[ProductID],tbl_Product[ListPrice])*tbl_OrderProduct[[#This Row],[Quantity]]</f>
        <v>62</v>
      </c>
      <c r="F3327">
        <f>_xlfn.XLOOKUP(tbl_OrderProduct[[#This Row],[OrderID]],tbl_Order[OrderID],tbl_Order[Order Year])</f>
        <v>2024</v>
      </c>
      <c r="G3327" t="str">
        <f>_xlfn.XLOOKUP(tbl_OrderProduct[[#This Row],[OrderID]],tbl_Order[OrderID],tbl_Order[Order Month Name])</f>
        <v>Jan</v>
      </c>
      <c r="H3327" t="str">
        <f>_xlfn.XLOOKUP(tbl_OrderProduct[[#This Row],[ProductID]],tbl_Product[ProductID],tbl_Product[ProductName])</f>
        <v>Roll for Regression</v>
      </c>
      <c r="I3327" t="str">
        <f>_xlfn.XLOOKUP(tbl_OrderProduct[[#This Row],[OrderID]],tbl_Order[OrderID],tbl_Order[CustomerID])</f>
        <v>CUST1090</v>
      </c>
    </row>
    <row r="3328" spans="1:9" x14ac:dyDescent="0.4">
      <c r="A3328" t="s">
        <v>1553</v>
      </c>
      <c r="B3328" t="s">
        <v>155</v>
      </c>
      <c r="C3328" t="str">
        <f>_xlfn.XLOOKUP(tbl_OrderProduct[[#This Row],[ProductID]],tbl_Product[ProductID],tbl_Product[Category])</f>
        <v>Strategy</v>
      </c>
      <c r="D3328">
        <v>3</v>
      </c>
      <c r="E3328" s="3">
        <f>_xlfn.XLOOKUP(tbl_OrderProduct[[#This Row],[ProductID]],tbl_Product[ProductID],tbl_Product[ListPrice])*tbl_OrderProduct[[#This Row],[Quantity]]</f>
        <v>81</v>
      </c>
      <c r="F3328">
        <f>_xlfn.XLOOKUP(tbl_OrderProduct[[#This Row],[OrderID]],tbl_Order[OrderID],tbl_Order[Order Year])</f>
        <v>2024</v>
      </c>
      <c r="G3328" t="str">
        <f>_xlfn.XLOOKUP(tbl_OrderProduct[[#This Row],[OrderID]],tbl_Order[OrderID],tbl_Order[Order Month Name])</f>
        <v>Jan</v>
      </c>
      <c r="H3328" t="str">
        <f>_xlfn.XLOOKUP(tbl_OrderProduct[[#This Row],[ProductID]],tbl_Product[ProductID],tbl_Product[ProductName])</f>
        <v>Depreciation Trail</v>
      </c>
      <c r="I3328" t="str">
        <f>_xlfn.XLOOKUP(tbl_OrderProduct[[#This Row],[OrderID]],tbl_Order[OrderID],tbl_Order[CustomerID])</f>
        <v>CUST1090</v>
      </c>
    </row>
    <row r="3329" spans="1:9" x14ac:dyDescent="0.4">
      <c r="A3329" t="s">
        <v>1554</v>
      </c>
      <c r="B3329" t="s">
        <v>10</v>
      </c>
      <c r="C3329" t="str">
        <f>_xlfn.XLOOKUP(tbl_OrderProduct[[#This Row],[ProductID]],tbl_Product[ProductID],tbl_Product[Category])</f>
        <v>Party</v>
      </c>
      <c r="D3329">
        <v>1</v>
      </c>
      <c r="E3329" s="3">
        <f>_xlfn.XLOOKUP(tbl_OrderProduct[[#This Row],[ProductID]],tbl_Product[ProductID],tbl_Product[ListPrice])*tbl_OrderProduct[[#This Row],[Quantity]]</f>
        <v>49</v>
      </c>
      <c r="F3329">
        <f>_xlfn.XLOOKUP(tbl_OrderProduct[[#This Row],[OrderID]],tbl_Order[OrderID],tbl_Order[Order Year])</f>
        <v>2024</v>
      </c>
      <c r="G3329" t="str">
        <f>_xlfn.XLOOKUP(tbl_OrderProduct[[#This Row],[OrderID]],tbl_Order[OrderID],tbl_Order[Order Month Name])</f>
        <v>Jan</v>
      </c>
      <c r="H3329" t="str">
        <f>_xlfn.XLOOKUP(tbl_OrderProduct[[#This Row],[ProductID]],tbl_Product[ProductID],tbl_Product[ProductName])</f>
        <v>Pivot or Perish</v>
      </c>
      <c r="I3329" t="str">
        <f>_xlfn.XLOOKUP(tbl_OrderProduct[[#This Row],[OrderID]],tbl_Order[OrderID],tbl_Order[CustomerID])</f>
        <v>CUST0702</v>
      </c>
    </row>
    <row r="3330" spans="1:9" x14ac:dyDescent="0.4">
      <c r="A3330" t="s">
        <v>1555</v>
      </c>
      <c r="B3330" t="s">
        <v>157</v>
      </c>
      <c r="C3330" t="str">
        <f>_xlfn.XLOOKUP(tbl_OrderProduct[[#This Row],[ProductID]],tbl_Product[ProductID],tbl_Product[Category])</f>
        <v>Strategy</v>
      </c>
      <c r="D3330">
        <v>2</v>
      </c>
      <c r="E3330" s="3">
        <f>_xlfn.XLOOKUP(tbl_OrderProduct[[#This Row],[ProductID]],tbl_Product[ProductID],tbl_Product[ListPrice])*tbl_OrderProduct[[#This Row],[Quantity]]</f>
        <v>94</v>
      </c>
      <c r="F3330">
        <f>_xlfn.XLOOKUP(tbl_OrderProduct[[#This Row],[OrderID]],tbl_Order[OrderID],tbl_Order[Order Year])</f>
        <v>2024</v>
      </c>
      <c r="G3330" t="str">
        <f>_xlfn.XLOOKUP(tbl_OrderProduct[[#This Row],[OrderID]],tbl_Order[OrderID],tbl_Order[Order Month Name])</f>
        <v>Jan</v>
      </c>
      <c r="H3330" t="str">
        <f>_xlfn.XLOOKUP(tbl_OrderProduct[[#This Row],[ProductID]],tbl_Product[ProductID],tbl_Product[ProductName])</f>
        <v>A Dasboard Contrived</v>
      </c>
      <c r="I3330" t="str">
        <f>_xlfn.XLOOKUP(tbl_OrderProduct[[#This Row],[OrderID]],tbl_Order[OrderID],tbl_Order[CustomerID])</f>
        <v>CUST0900</v>
      </c>
    </row>
    <row r="3331" spans="1:9" x14ac:dyDescent="0.4">
      <c r="A3331" t="s">
        <v>1555</v>
      </c>
      <c r="B3331" t="s">
        <v>153</v>
      </c>
      <c r="C3331" t="str">
        <f>_xlfn.XLOOKUP(tbl_OrderProduct[[#This Row],[ProductID]],tbl_Product[ProductID],tbl_Product[Category])</f>
        <v>Strategy</v>
      </c>
      <c r="D3331">
        <v>1</v>
      </c>
      <c r="E3331" s="3">
        <f>_xlfn.XLOOKUP(tbl_OrderProduct[[#This Row],[ProductID]],tbl_Product[ProductID],tbl_Product[ListPrice])*tbl_OrderProduct[[#This Row],[Quantity]]</f>
        <v>37.950000000000003</v>
      </c>
      <c r="F3331">
        <f>_xlfn.XLOOKUP(tbl_OrderProduct[[#This Row],[OrderID]],tbl_Order[OrderID],tbl_Order[Order Year])</f>
        <v>2024</v>
      </c>
      <c r="G3331" t="str">
        <f>_xlfn.XLOOKUP(tbl_OrderProduct[[#This Row],[OrderID]],tbl_Order[OrderID],tbl_Order[Order Month Name])</f>
        <v>Jan</v>
      </c>
      <c r="H3331" t="str">
        <f>_xlfn.XLOOKUP(tbl_OrderProduct[[#This Row],[ProductID]],tbl_Product[ProductID],tbl_Product[ProductName])</f>
        <v>Sheetstorm</v>
      </c>
      <c r="I3331" t="str">
        <f>_xlfn.XLOOKUP(tbl_OrderProduct[[#This Row],[OrderID]],tbl_Order[OrderID],tbl_Order[CustomerID])</f>
        <v>CUST0900</v>
      </c>
    </row>
    <row r="3332" spans="1:9" x14ac:dyDescent="0.4">
      <c r="A3332" t="s">
        <v>1555</v>
      </c>
      <c r="B3332" t="s">
        <v>137</v>
      </c>
      <c r="C3332" t="str">
        <f>_xlfn.XLOOKUP(tbl_OrderProduct[[#This Row],[ProductID]],tbl_Product[ProductID],tbl_Product[Category])</f>
        <v>Classic</v>
      </c>
      <c r="D3332">
        <v>3</v>
      </c>
      <c r="E3332" s="3">
        <f>_xlfn.XLOOKUP(tbl_OrderProduct[[#This Row],[ProductID]],tbl_Product[ProductID],tbl_Product[ListPrice])*tbl_OrderProduct[[#This Row],[Quantity]]</f>
        <v>212.96999999999997</v>
      </c>
      <c r="F3332">
        <f>_xlfn.XLOOKUP(tbl_OrderProduct[[#This Row],[OrderID]],tbl_Order[OrderID],tbl_Order[Order Year])</f>
        <v>2024</v>
      </c>
      <c r="G3332" t="str">
        <f>_xlfn.XLOOKUP(tbl_OrderProduct[[#This Row],[OrderID]],tbl_Order[OrderID],tbl_Order[Order Month Name])</f>
        <v>Jan</v>
      </c>
      <c r="H3332" t="str">
        <f>_xlfn.XLOOKUP(tbl_OrderProduct[[#This Row],[ProductID]],tbl_Product[ProductID],tbl_Product[ProductName])</f>
        <v>Ticket to Ride: Financial Express</v>
      </c>
      <c r="I3332" t="str">
        <f>_xlfn.XLOOKUP(tbl_OrderProduct[[#This Row],[OrderID]],tbl_Order[OrderID],tbl_Order[CustomerID])</f>
        <v>CUST0900</v>
      </c>
    </row>
    <row r="3333" spans="1:9" x14ac:dyDescent="0.4">
      <c r="A3333" t="s">
        <v>1556</v>
      </c>
      <c r="B3333" t="s">
        <v>156</v>
      </c>
      <c r="C3333" t="str">
        <f>_xlfn.XLOOKUP(tbl_OrderProduct[[#This Row],[ProductID]],tbl_Product[ProductID],tbl_Product[Category])</f>
        <v>Strategy</v>
      </c>
      <c r="D3333">
        <v>1</v>
      </c>
      <c r="E3333" s="3">
        <f>_xlfn.XLOOKUP(tbl_OrderProduct[[#This Row],[ProductID]],tbl_Product[ProductID],tbl_Product[ListPrice])*tbl_OrderProduct[[#This Row],[Quantity]]</f>
        <v>40.99</v>
      </c>
      <c r="F3333">
        <f>_xlfn.XLOOKUP(tbl_OrderProduct[[#This Row],[OrderID]],tbl_Order[OrderID],tbl_Order[Order Year])</f>
        <v>2024</v>
      </c>
      <c r="G3333" t="str">
        <f>_xlfn.XLOOKUP(tbl_OrderProduct[[#This Row],[OrderID]],tbl_Order[OrderID],tbl_Order[Order Month Name])</f>
        <v>Jan</v>
      </c>
      <c r="H3333" t="str">
        <f>_xlfn.XLOOKUP(tbl_OrderProduct[[#This Row],[ProductID]],tbl_Product[ProductID],tbl_Product[ProductName])</f>
        <v>Cells of Caledonia</v>
      </c>
      <c r="I3333" t="str">
        <f>_xlfn.XLOOKUP(tbl_OrderProduct[[#This Row],[OrderID]],tbl_Order[OrderID],tbl_Order[CustomerID])</f>
        <v>CUST0138</v>
      </c>
    </row>
    <row r="3334" spans="1:9" x14ac:dyDescent="0.4">
      <c r="A3334" t="s">
        <v>1557</v>
      </c>
      <c r="B3334" t="s">
        <v>141</v>
      </c>
      <c r="C3334" t="str">
        <f>_xlfn.XLOOKUP(tbl_OrderProduct[[#This Row],[ProductID]],tbl_Product[ProductID],tbl_Product[Category])</f>
        <v>Strategy</v>
      </c>
      <c r="D3334">
        <v>2</v>
      </c>
      <c r="E3334" s="3">
        <f>_xlfn.XLOOKUP(tbl_OrderProduct[[#This Row],[ProductID]],tbl_Product[ProductID],tbl_Product[ListPrice])*tbl_OrderProduct[[#This Row],[Quantity]]</f>
        <v>48</v>
      </c>
      <c r="F3334">
        <f>_xlfn.XLOOKUP(tbl_OrderProduct[[#This Row],[OrderID]],tbl_Order[OrderID],tbl_Order[Order Year])</f>
        <v>2024</v>
      </c>
      <c r="G3334" t="str">
        <f>_xlfn.XLOOKUP(tbl_OrderProduct[[#This Row],[OrderID]],tbl_Order[OrderID],tbl_Order[Order Month Name])</f>
        <v>Jan</v>
      </c>
      <c r="H3334" t="str">
        <f>_xlfn.XLOOKUP(tbl_OrderProduct[[#This Row],[ProductID]],tbl_Product[ProductID],tbl_Product[ProductName])</f>
        <v>Wingspanalytics</v>
      </c>
      <c r="I3334" t="str">
        <f>_xlfn.XLOOKUP(tbl_OrderProduct[[#This Row],[OrderID]],tbl_Order[OrderID],tbl_Order[CustomerID])</f>
        <v>CUST0646</v>
      </c>
    </row>
    <row r="3335" spans="1:9" x14ac:dyDescent="0.4">
      <c r="A3335" t="s">
        <v>1558</v>
      </c>
      <c r="B3335" t="s">
        <v>9</v>
      </c>
      <c r="C3335" t="str">
        <f>_xlfn.XLOOKUP(tbl_OrderProduct[[#This Row],[ProductID]],tbl_Product[ProductID],tbl_Product[Category])</f>
        <v>Strategy</v>
      </c>
      <c r="D3335">
        <v>1</v>
      </c>
      <c r="E3335" s="3">
        <f>_xlfn.XLOOKUP(tbl_OrderProduct[[#This Row],[ProductID]],tbl_Product[ProductID],tbl_Product[ListPrice])*tbl_OrderProduct[[#This Row],[Quantity]]</f>
        <v>73.95</v>
      </c>
      <c r="F3335">
        <f>_xlfn.XLOOKUP(tbl_OrderProduct[[#This Row],[OrderID]],tbl_Order[OrderID],tbl_Order[Order Year])</f>
        <v>2024</v>
      </c>
      <c r="G3335" t="str">
        <f>_xlfn.XLOOKUP(tbl_OrderProduct[[#This Row],[OrderID]],tbl_Order[OrderID],tbl_Order[Order Month Name])</f>
        <v>Jan</v>
      </c>
      <c r="H3335" t="str">
        <f>_xlfn.XLOOKUP(tbl_OrderProduct[[#This Row],[ProductID]],tbl_Product[ProductID],tbl_Product[ProductName])</f>
        <v>Tiny Epic Formulas</v>
      </c>
      <c r="I3335" t="str">
        <f>_xlfn.XLOOKUP(tbl_OrderProduct[[#This Row],[OrderID]],tbl_Order[OrderID],tbl_Order[CustomerID])</f>
        <v>CUST1218</v>
      </c>
    </row>
    <row r="3336" spans="1:9" x14ac:dyDescent="0.4">
      <c r="A3336" t="s">
        <v>1558</v>
      </c>
      <c r="B3336" t="s">
        <v>162</v>
      </c>
      <c r="C3336" t="str">
        <f>_xlfn.XLOOKUP(tbl_OrderProduct[[#This Row],[ProductID]],tbl_Product[ProductID],tbl_Product[Category])</f>
        <v>Strategy</v>
      </c>
      <c r="D3336">
        <v>1</v>
      </c>
      <c r="E3336" s="3">
        <f>_xlfn.XLOOKUP(tbl_OrderProduct[[#This Row],[ProductID]],tbl_Product[ProductID],tbl_Product[ListPrice])*tbl_OrderProduct[[#This Row],[Quantity]]</f>
        <v>17.5</v>
      </c>
      <c r="F3336">
        <f>_xlfn.XLOOKUP(tbl_OrderProduct[[#This Row],[OrderID]],tbl_Order[OrderID],tbl_Order[Order Year])</f>
        <v>2024</v>
      </c>
      <c r="G3336" t="str">
        <f>_xlfn.XLOOKUP(tbl_OrderProduct[[#This Row],[OrderID]],tbl_Order[OrderID],tbl_Order[Order Month Name])</f>
        <v>Jan</v>
      </c>
      <c r="H3336" t="str">
        <f>_xlfn.XLOOKUP(tbl_OrderProduct[[#This Row],[ProductID]],tbl_Product[ProductID],tbl_Product[ProductName])</f>
        <v>Spreadsheet Legacy</v>
      </c>
      <c r="I3336" t="str">
        <f>_xlfn.XLOOKUP(tbl_OrderProduct[[#This Row],[OrderID]],tbl_Order[OrderID],tbl_Order[CustomerID])</f>
        <v>CUST1218</v>
      </c>
    </row>
    <row r="3337" spans="1:9" x14ac:dyDescent="0.4">
      <c r="A3337" t="s">
        <v>1558</v>
      </c>
      <c r="B3337" t="s">
        <v>141</v>
      </c>
      <c r="C3337" t="str">
        <f>_xlfn.XLOOKUP(tbl_OrderProduct[[#This Row],[ProductID]],tbl_Product[ProductID],tbl_Product[Category])</f>
        <v>Strategy</v>
      </c>
      <c r="D3337">
        <v>1</v>
      </c>
      <c r="E3337" s="3">
        <f>_xlfn.XLOOKUP(tbl_OrderProduct[[#This Row],[ProductID]],tbl_Product[ProductID],tbl_Product[ListPrice])*tbl_OrderProduct[[#This Row],[Quantity]]</f>
        <v>24</v>
      </c>
      <c r="F3337">
        <f>_xlfn.XLOOKUP(tbl_OrderProduct[[#This Row],[OrderID]],tbl_Order[OrderID],tbl_Order[Order Year])</f>
        <v>2024</v>
      </c>
      <c r="G3337" t="str">
        <f>_xlfn.XLOOKUP(tbl_OrderProduct[[#This Row],[OrderID]],tbl_Order[OrderID],tbl_Order[Order Month Name])</f>
        <v>Jan</v>
      </c>
      <c r="H3337" t="str">
        <f>_xlfn.XLOOKUP(tbl_OrderProduct[[#This Row],[ProductID]],tbl_Product[ProductID],tbl_Product[ProductName])</f>
        <v>Wingspanalytics</v>
      </c>
      <c r="I3337" t="str">
        <f>_xlfn.XLOOKUP(tbl_OrderProduct[[#This Row],[OrderID]],tbl_Order[OrderID],tbl_Order[CustomerID])</f>
        <v>CUST1218</v>
      </c>
    </row>
    <row r="3338" spans="1:9" x14ac:dyDescent="0.4">
      <c r="A3338" t="s">
        <v>1558</v>
      </c>
      <c r="B3338" t="s">
        <v>10</v>
      </c>
      <c r="C3338" t="str">
        <f>_xlfn.XLOOKUP(tbl_OrderProduct[[#This Row],[ProductID]],tbl_Product[ProductID],tbl_Product[Category])</f>
        <v>Party</v>
      </c>
      <c r="D3338">
        <v>1</v>
      </c>
      <c r="E3338" s="3">
        <f>_xlfn.XLOOKUP(tbl_OrderProduct[[#This Row],[ProductID]],tbl_Product[ProductID],tbl_Product[ListPrice])*tbl_OrderProduct[[#This Row],[Quantity]]</f>
        <v>49</v>
      </c>
      <c r="F3338">
        <f>_xlfn.XLOOKUP(tbl_OrderProduct[[#This Row],[OrderID]],tbl_Order[OrderID],tbl_Order[Order Year])</f>
        <v>2024</v>
      </c>
      <c r="G3338" t="str">
        <f>_xlfn.XLOOKUP(tbl_OrderProduct[[#This Row],[OrderID]],tbl_Order[OrderID],tbl_Order[Order Month Name])</f>
        <v>Jan</v>
      </c>
      <c r="H3338" t="str">
        <f>_xlfn.XLOOKUP(tbl_OrderProduct[[#This Row],[ProductID]],tbl_Product[ProductID],tbl_Product[ProductName])</f>
        <v>Pivot or Perish</v>
      </c>
      <c r="I3338" t="str">
        <f>_xlfn.XLOOKUP(tbl_OrderProduct[[#This Row],[OrderID]],tbl_Order[OrderID],tbl_Order[CustomerID])</f>
        <v>CUST1218</v>
      </c>
    </row>
    <row r="3339" spans="1:9" x14ac:dyDescent="0.4">
      <c r="A3339" t="s">
        <v>1558</v>
      </c>
      <c r="B3339" t="s">
        <v>132</v>
      </c>
      <c r="C3339" t="str">
        <f>_xlfn.XLOOKUP(tbl_OrderProduct[[#This Row],[ProductID]],tbl_Product[ProductID],tbl_Product[Category])</f>
        <v>Strategy</v>
      </c>
      <c r="D3339">
        <v>1</v>
      </c>
      <c r="E3339" s="3">
        <f>_xlfn.XLOOKUP(tbl_OrderProduct[[#This Row],[ProductID]],tbl_Product[ProductID],tbl_Product[ListPrice])*tbl_OrderProduct[[#This Row],[Quantity]]</f>
        <v>16.5</v>
      </c>
      <c r="F3339">
        <f>_xlfn.XLOOKUP(tbl_OrderProduct[[#This Row],[OrderID]],tbl_Order[OrderID],tbl_Order[Order Year])</f>
        <v>2024</v>
      </c>
      <c r="G3339" t="str">
        <f>_xlfn.XLOOKUP(tbl_OrderProduct[[#This Row],[OrderID]],tbl_Order[OrderID],tbl_Order[Order Month Name])</f>
        <v>Jan</v>
      </c>
      <c r="H3339" t="str">
        <f>_xlfn.XLOOKUP(tbl_OrderProduct[[#This Row],[ProductID]],tbl_Product[ProductID],tbl_Product[ProductName])</f>
        <v>Pax Excel</v>
      </c>
      <c r="I3339" t="str">
        <f>_xlfn.XLOOKUP(tbl_OrderProduct[[#This Row],[OrderID]],tbl_Order[OrderID],tbl_Order[CustomerID])</f>
        <v>CUST1218</v>
      </c>
    </row>
    <row r="3340" spans="1:9" x14ac:dyDescent="0.4">
      <c r="A3340" t="s">
        <v>1558</v>
      </c>
      <c r="B3340" t="s">
        <v>152</v>
      </c>
      <c r="C3340" t="str">
        <f>_xlfn.XLOOKUP(tbl_OrderProduct[[#This Row],[ProductID]],tbl_Product[ProductID],tbl_Product[Category])</f>
        <v>Party</v>
      </c>
      <c r="D3340">
        <v>3</v>
      </c>
      <c r="E3340" s="3">
        <f>_xlfn.XLOOKUP(tbl_OrderProduct[[#This Row],[ProductID]],tbl_Product[ProductID],tbl_Product[ListPrice])*tbl_OrderProduct[[#This Row],[Quantity]]</f>
        <v>179.85000000000002</v>
      </c>
      <c r="F3340">
        <f>_xlfn.XLOOKUP(tbl_OrderProduct[[#This Row],[OrderID]],tbl_Order[OrderID],tbl_Order[Order Year])</f>
        <v>2024</v>
      </c>
      <c r="G3340" t="str">
        <f>_xlfn.XLOOKUP(tbl_OrderProduct[[#This Row],[OrderID]],tbl_Order[OrderID],tbl_Order[Order Month Name])</f>
        <v>Jan</v>
      </c>
      <c r="H3340" t="str">
        <f>_xlfn.XLOOKUP(tbl_OrderProduct[[#This Row],[ProductID]],tbl_Product[ProductID],tbl_Product[ProductName])</f>
        <v>Formulate!</v>
      </c>
      <c r="I3340" t="str">
        <f>_xlfn.XLOOKUP(tbl_OrderProduct[[#This Row],[OrderID]],tbl_Order[OrderID],tbl_Order[CustomerID])</f>
        <v>CUST1218</v>
      </c>
    </row>
    <row r="3341" spans="1:9" x14ac:dyDescent="0.4">
      <c r="A3341" t="s">
        <v>1559</v>
      </c>
      <c r="B3341" t="s">
        <v>137</v>
      </c>
      <c r="C3341" t="str">
        <f>_xlfn.XLOOKUP(tbl_OrderProduct[[#This Row],[ProductID]],tbl_Product[ProductID],tbl_Product[Category])</f>
        <v>Classic</v>
      </c>
      <c r="D3341">
        <v>2</v>
      </c>
      <c r="E3341" s="3">
        <f>_xlfn.XLOOKUP(tbl_OrderProduct[[#This Row],[ProductID]],tbl_Product[ProductID],tbl_Product[ListPrice])*tbl_OrderProduct[[#This Row],[Quantity]]</f>
        <v>141.97999999999999</v>
      </c>
      <c r="F3341">
        <f>_xlfn.XLOOKUP(tbl_OrderProduct[[#This Row],[OrderID]],tbl_Order[OrderID],tbl_Order[Order Year])</f>
        <v>2024</v>
      </c>
      <c r="G3341" t="str">
        <f>_xlfn.XLOOKUP(tbl_OrderProduct[[#This Row],[OrderID]],tbl_Order[OrderID],tbl_Order[Order Month Name])</f>
        <v>Feb</v>
      </c>
      <c r="H3341" t="str">
        <f>_xlfn.XLOOKUP(tbl_OrderProduct[[#This Row],[ProductID]],tbl_Product[ProductID],tbl_Product[ProductName])</f>
        <v>Ticket to Ride: Financial Express</v>
      </c>
      <c r="I3341" t="str">
        <f>_xlfn.XLOOKUP(tbl_OrderProduct[[#This Row],[OrderID]],tbl_Order[OrderID],tbl_Order[CustomerID])</f>
        <v>CUST1282</v>
      </c>
    </row>
    <row r="3342" spans="1:9" x14ac:dyDescent="0.4">
      <c r="A3342" t="s">
        <v>1560</v>
      </c>
      <c r="B3342" t="s">
        <v>153</v>
      </c>
      <c r="C3342" t="str">
        <f>_xlfn.XLOOKUP(tbl_OrderProduct[[#This Row],[ProductID]],tbl_Product[ProductID],tbl_Product[Category])</f>
        <v>Strategy</v>
      </c>
      <c r="D3342">
        <v>2</v>
      </c>
      <c r="E3342" s="3">
        <f>_xlfn.XLOOKUP(tbl_OrderProduct[[#This Row],[ProductID]],tbl_Product[ProductID],tbl_Product[ListPrice])*tbl_OrderProduct[[#This Row],[Quantity]]</f>
        <v>75.900000000000006</v>
      </c>
      <c r="F3342">
        <f>_xlfn.XLOOKUP(tbl_OrderProduct[[#This Row],[OrderID]],tbl_Order[OrderID],tbl_Order[Order Year])</f>
        <v>2024</v>
      </c>
      <c r="G3342" t="str">
        <f>_xlfn.XLOOKUP(tbl_OrderProduct[[#This Row],[OrderID]],tbl_Order[OrderID],tbl_Order[Order Month Name])</f>
        <v>Feb</v>
      </c>
      <c r="H3342" t="str">
        <f>_xlfn.XLOOKUP(tbl_OrderProduct[[#This Row],[ProductID]],tbl_Product[ProductID],tbl_Product[ProductName])</f>
        <v>Sheetstorm</v>
      </c>
      <c r="I3342" t="str">
        <f>_xlfn.XLOOKUP(tbl_OrderProduct[[#This Row],[OrderID]],tbl_Order[OrderID],tbl_Order[CustomerID])</f>
        <v>CUST1182</v>
      </c>
    </row>
    <row r="3343" spans="1:9" x14ac:dyDescent="0.4">
      <c r="A3343" t="s">
        <v>1560</v>
      </c>
      <c r="B3343" t="s">
        <v>141</v>
      </c>
      <c r="C3343" t="str">
        <f>_xlfn.XLOOKUP(tbl_OrderProduct[[#This Row],[ProductID]],tbl_Product[ProductID],tbl_Product[Category])</f>
        <v>Strategy</v>
      </c>
      <c r="D3343">
        <v>1</v>
      </c>
      <c r="E3343" s="3">
        <f>_xlfn.XLOOKUP(tbl_OrderProduct[[#This Row],[ProductID]],tbl_Product[ProductID],tbl_Product[ListPrice])*tbl_OrderProduct[[#This Row],[Quantity]]</f>
        <v>24</v>
      </c>
      <c r="F3343">
        <f>_xlfn.XLOOKUP(tbl_OrderProduct[[#This Row],[OrderID]],tbl_Order[OrderID],tbl_Order[Order Year])</f>
        <v>2024</v>
      </c>
      <c r="G3343" t="str">
        <f>_xlfn.XLOOKUP(tbl_OrderProduct[[#This Row],[OrderID]],tbl_Order[OrderID],tbl_Order[Order Month Name])</f>
        <v>Feb</v>
      </c>
      <c r="H3343" t="str">
        <f>_xlfn.XLOOKUP(tbl_OrderProduct[[#This Row],[ProductID]],tbl_Product[ProductID],tbl_Product[ProductName])</f>
        <v>Wingspanalytics</v>
      </c>
      <c r="I3343" t="str">
        <f>_xlfn.XLOOKUP(tbl_OrderProduct[[#This Row],[OrderID]],tbl_Order[OrderID],tbl_Order[CustomerID])</f>
        <v>CUST1182</v>
      </c>
    </row>
    <row r="3344" spans="1:9" x14ac:dyDescent="0.4">
      <c r="A3344" t="s">
        <v>1561</v>
      </c>
      <c r="B3344" t="s">
        <v>146</v>
      </c>
      <c r="C3344" t="str">
        <f>_xlfn.XLOOKUP(tbl_OrderProduct[[#This Row],[ProductID]],tbl_Product[ProductID],tbl_Product[Category])</f>
        <v>Strategy</v>
      </c>
      <c r="D3344">
        <v>2</v>
      </c>
      <c r="E3344" s="3">
        <f>_xlfn.XLOOKUP(tbl_OrderProduct[[#This Row],[ProductID]],tbl_Product[ProductID],tbl_Product[ListPrice])*tbl_OrderProduct[[#This Row],[Quantity]]</f>
        <v>98.98</v>
      </c>
      <c r="F3344">
        <f>_xlfn.XLOOKUP(tbl_OrderProduct[[#This Row],[OrderID]],tbl_Order[OrderID],tbl_Order[Order Year])</f>
        <v>2024</v>
      </c>
      <c r="G3344" t="str">
        <f>_xlfn.XLOOKUP(tbl_OrderProduct[[#This Row],[OrderID]],tbl_Order[OrderID],tbl_Order[Order Month Name])</f>
        <v>Feb</v>
      </c>
      <c r="H3344" t="str">
        <f>_xlfn.XLOOKUP(tbl_OrderProduct[[#This Row],[ProductID]],tbl_Product[ProductID],tbl_Product[ProductName])</f>
        <v>Terraforming Tableau</v>
      </c>
      <c r="I3344" t="str">
        <f>_xlfn.XLOOKUP(tbl_OrderProduct[[#This Row],[OrderID]],tbl_Order[OrderID],tbl_Order[CustomerID])</f>
        <v>CUST0999</v>
      </c>
    </row>
    <row r="3345" spans="1:9" x14ac:dyDescent="0.4">
      <c r="A3345" t="s">
        <v>1561</v>
      </c>
      <c r="B3345" t="s">
        <v>142</v>
      </c>
      <c r="C3345" t="str">
        <f>_xlfn.XLOOKUP(tbl_OrderProduct[[#This Row],[ProductID]],tbl_Product[ProductID],tbl_Product[Category])</f>
        <v>Classic</v>
      </c>
      <c r="D3345">
        <v>1</v>
      </c>
      <c r="E3345" s="3">
        <f>_xlfn.XLOOKUP(tbl_OrderProduct[[#This Row],[ProductID]],tbl_Product[ProductID],tbl_Product[ListPrice])*tbl_OrderProduct[[#This Row],[Quantity]]</f>
        <v>49.49</v>
      </c>
      <c r="F3345">
        <f>_xlfn.XLOOKUP(tbl_OrderProduct[[#This Row],[OrderID]],tbl_Order[OrderID],tbl_Order[Order Year])</f>
        <v>2024</v>
      </c>
      <c r="G3345" t="str">
        <f>_xlfn.XLOOKUP(tbl_OrderProduct[[#This Row],[OrderID]],tbl_Order[OrderID],tbl_Order[Order Month Name])</f>
        <v>Feb</v>
      </c>
      <c r="H3345" t="str">
        <f>_xlfn.XLOOKUP(tbl_OrderProduct[[#This Row],[ProductID]],tbl_Product[ProductID],tbl_Product[ProductName])</f>
        <v>Don't Wake the Stakeholders</v>
      </c>
      <c r="I3345" t="str">
        <f>_xlfn.XLOOKUP(tbl_OrderProduct[[#This Row],[OrderID]],tbl_Order[OrderID],tbl_Order[CustomerID])</f>
        <v>CUST0999</v>
      </c>
    </row>
    <row r="3346" spans="1:9" x14ac:dyDescent="0.4">
      <c r="A3346" t="s">
        <v>1561</v>
      </c>
      <c r="B3346" t="s">
        <v>158</v>
      </c>
      <c r="C3346" t="str">
        <f>_xlfn.XLOOKUP(tbl_OrderProduct[[#This Row],[ProductID]],tbl_Product[ProductID],tbl_Product[Category])</f>
        <v>Classic</v>
      </c>
      <c r="D3346">
        <v>1</v>
      </c>
      <c r="E3346" s="3">
        <f>_xlfn.XLOOKUP(tbl_OrderProduct[[#This Row],[ProductID]],tbl_Product[ProductID],tbl_Product[ListPrice])*tbl_OrderProduct[[#This Row],[Quantity]]</f>
        <v>45</v>
      </c>
      <c r="F3346">
        <f>_xlfn.XLOOKUP(tbl_OrderProduct[[#This Row],[OrderID]],tbl_Order[OrderID],tbl_Order[Order Year])</f>
        <v>2024</v>
      </c>
      <c r="G3346" t="str">
        <f>_xlfn.XLOOKUP(tbl_OrderProduct[[#This Row],[OrderID]],tbl_Order[OrderID],tbl_Order[Order Month Name])</f>
        <v>Feb</v>
      </c>
      <c r="H3346" t="str">
        <f>_xlfn.XLOOKUP(tbl_OrderProduct[[#This Row],[ProductID]],tbl_Product[ProductID],tbl_Product[ProductName])</f>
        <v>Carcassone: Financial Quarters</v>
      </c>
      <c r="I3346" t="str">
        <f>_xlfn.XLOOKUP(tbl_OrderProduct[[#This Row],[OrderID]],tbl_Order[OrderID],tbl_Order[CustomerID])</f>
        <v>CUST0999</v>
      </c>
    </row>
    <row r="3347" spans="1:9" x14ac:dyDescent="0.4">
      <c r="A3347" t="s">
        <v>1561</v>
      </c>
      <c r="B3347" t="s">
        <v>159</v>
      </c>
      <c r="C3347" t="str">
        <f>_xlfn.XLOOKUP(tbl_OrderProduct[[#This Row],[ProductID]],tbl_Product[ProductID],tbl_Product[Category])</f>
        <v>Strategy</v>
      </c>
      <c r="D3347">
        <v>2</v>
      </c>
      <c r="E3347" s="3">
        <f>_xlfn.XLOOKUP(tbl_OrderProduct[[#This Row],[ProductID]],tbl_Product[ProductID],tbl_Product[ListPrice])*tbl_OrderProduct[[#This Row],[Quantity]]</f>
        <v>116</v>
      </c>
      <c r="F3347">
        <f>_xlfn.XLOOKUP(tbl_OrderProduct[[#This Row],[OrderID]],tbl_Order[OrderID],tbl_Order[Order Year])</f>
        <v>2024</v>
      </c>
      <c r="G3347" t="str">
        <f>_xlfn.XLOOKUP(tbl_OrderProduct[[#This Row],[OrderID]],tbl_Order[OrderID],tbl_Order[Order Month Name])</f>
        <v>Feb</v>
      </c>
      <c r="H3347" t="str">
        <f>_xlfn.XLOOKUP(tbl_OrderProduct[[#This Row],[ProductID]],tbl_Product[ProductID],tbl_Product[ProductName])</f>
        <v>Welcome To … The Dashboard</v>
      </c>
      <c r="I3347" t="str">
        <f>_xlfn.XLOOKUP(tbl_OrderProduct[[#This Row],[OrderID]],tbl_Order[OrderID],tbl_Order[CustomerID])</f>
        <v>CUST0999</v>
      </c>
    </row>
    <row r="3348" spans="1:9" x14ac:dyDescent="0.4">
      <c r="A3348" t="s">
        <v>1561</v>
      </c>
      <c r="B3348" t="s">
        <v>161</v>
      </c>
      <c r="C3348" t="str">
        <f>_xlfn.XLOOKUP(tbl_OrderProduct[[#This Row],[ProductID]],tbl_Product[ProductID],tbl_Product[Category])</f>
        <v>Strategy</v>
      </c>
      <c r="D3348">
        <v>1</v>
      </c>
      <c r="E3348" s="3">
        <f>_xlfn.XLOOKUP(tbl_OrderProduct[[#This Row],[ProductID]],tbl_Product[ProductID],tbl_Product[ListPrice])*tbl_OrderProduct[[#This Row],[Quantity]]</f>
        <v>55.95</v>
      </c>
      <c r="F3348">
        <f>_xlfn.XLOOKUP(tbl_OrderProduct[[#This Row],[OrderID]],tbl_Order[OrderID],tbl_Order[Order Year])</f>
        <v>2024</v>
      </c>
      <c r="G3348" t="str">
        <f>_xlfn.XLOOKUP(tbl_OrderProduct[[#This Row],[OrderID]],tbl_Order[OrderID],tbl_Order[Order Month Name])</f>
        <v>Feb</v>
      </c>
      <c r="H3348" t="str">
        <f>_xlfn.XLOOKUP(tbl_OrderProduct[[#This Row],[ProductID]],tbl_Product[ProductID],tbl_Product[ProductName])</f>
        <v>The Quacks of Quarterburg</v>
      </c>
      <c r="I3348" t="str">
        <f>_xlfn.XLOOKUP(tbl_OrderProduct[[#This Row],[OrderID]],tbl_Order[OrderID],tbl_Order[CustomerID])</f>
        <v>CUST0999</v>
      </c>
    </row>
    <row r="3349" spans="1:9" x14ac:dyDescent="0.4">
      <c r="A3349" t="s">
        <v>1562</v>
      </c>
      <c r="B3349" t="s">
        <v>9</v>
      </c>
      <c r="C3349" t="str">
        <f>_xlfn.XLOOKUP(tbl_OrderProduct[[#This Row],[ProductID]],tbl_Product[ProductID],tbl_Product[Category])</f>
        <v>Strategy</v>
      </c>
      <c r="D3349">
        <v>3</v>
      </c>
      <c r="E3349" s="3">
        <f>_xlfn.XLOOKUP(tbl_OrderProduct[[#This Row],[ProductID]],tbl_Product[ProductID],tbl_Product[ListPrice])*tbl_OrderProduct[[#This Row],[Quantity]]</f>
        <v>221.85000000000002</v>
      </c>
      <c r="F3349">
        <f>_xlfn.XLOOKUP(tbl_OrderProduct[[#This Row],[OrderID]],tbl_Order[OrderID],tbl_Order[Order Year])</f>
        <v>2024</v>
      </c>
      <c r="G3349" t="str">
        <f>_xlfn.XLOOKUP(tbl_OrderProduct[[#This Row],[OrderID]],tbl_Order[OrderID],tbl_Order[Order Month Name])</f>
        <v>Feb</v>
      </c>
      <c r="H3349" t="str">
        <f>_xlfn.XLOOKUP(tbl_OrderProduct[[#This Row],[ProductID]],tbl_Product[ProductID],tbl_Product[ProductName])</f>
        <v>Tiny Epic Formulas</v>
      </c>
      <c r="I3349" t="str">
        <f>_xlfn.XLOOKUP(tbl_OrderProduct[[#This Row],[OrderID]],tbl_Order[OrderID],tbl_Order[CustomerID])</f>
        <v>CUST1137</v>
      </c>
    </row>
    <row r="3350" spans="1:9" x14ac:dyDescent="0.4">
      <c r="A3350" t="s">
        <v>1562</v>
      </c>
      <c r="B3350" t="s">
        <v>161</v>
      </c>
      <c r="C3350" t="str">
        <f>_xlfn.XLOOKUP(tbl_OrderProduct[[#This Row],[ProductID]],tbl_Product[ProductID],tbl_Product[Category])</f>
        <v>Strategy</v>
      </c>
      <c r="D3350">
        <v>1</v>
      </c>
      <c r="E3350" s="3">
        <f>_xlfn.XLOOKUP(tbl_OrderProduct[[#This Row],[ProductID]],tbl_Product[ProductID],tbl_Product[ListPrice])*tbl_OrderProduct[[#This Row],[Quantity]]</f>
        <v>55.95</v>
      </c>
      <c r="F3350">
        <f>_xlfn.XLOOKUP(tbl_OrderProduct[[#This Row],[OrderID]],tbl_Order[OrderID],tbl_Order[Order Year])</f>
        <v>2024</v>
      </c>
      <c r="G3350" t="str">
        <f>_xlfn.XLOOKUP(tbl_OrderProduct[[#This Row],[OrderID]],tbl_Order[OrderID],tbl_Order[Order Month Name])</f>
        <v>Feb</v>
      </c>
      <c r="H3350" t="str">
        <f>_xlfn.XLOOKUP(tbl_OrderProduct[[#This Row],[ProductID]],tbl_Product[ProductID],tbl_Product[ProductName])</f>
        <v>The Quacks of Quarterburg</v>
      </c>
      <c r="I3350" t="str">
        <f>_xlfn.XLOOKUP(tbl_OrderProduct[[#This Row],[OrderID]],tbl_Order[OrderID],tbl_Order[CustomerID])</f>
        <v>CUST1137</v>
      </c>
    </row>
    <row r="3351" spans="1:9" x14ac:dyDescent="0.4">
      <c r="A3351" t="s">
        <v>1562</v>
      </c>
      <c r="B3351" t="s">
        <v>165</v>
      </c>
      <c r="C3351" t="str">
        <f>_xlfn.XLOOKUP(tbl_OrderProduct[[#This Row],[ProductID]],tbl_Product[ProductID],tbl_Product[Category])</f>
        <v>Party</v>
      </c>
      <c r="D3351">
        <v>1</v>
      </c>
      <c r="E3351" s="3">
        <f>_xlfn.XLOOKUP(tbl_OrderProduct[[#This Row],[ProductID]],tbl_Product[ProductID],tbl_Product[ListPrice])*tbl_OrderProduct[[#This Row],[Quantity]]</f>
        <v>26.49</v>
      </c>
      <c r="F3351">
        <f>_xlfn.XLOOKUP(tbl_OrderProduct[[#This Row],[OrderID]],tbl_Order[OrderID],tbl_Order[Order Year])</f>
        <v>2024</v>
      </c>
      <c r="G3351" t="str">
        <f>_xlfn.XLOOKUP(tbl_OrderProduct[[#This Row],[OrderID]],tbl_Order[OrderID],tbl_Order[Order Month Name])</f>
        <v>Feb</v>
      </c>
      <c r="H3351" t="str">
        <f>_xlfn.XLOOKUP(tbl_OrderProduct[[#This Row],[ProductID]],tbl_Product[ProductID],tbl_Product[ProductName])</f>
        <v>Dashboard Wavelength</v>
      </c>
      <c r="I3351" t="str">
        <f>_xlfn.XLOOKUP(tbl_OrderProduct[[#This Row],[OrderID]],tbl_Order[OrderID],tbl_Order[CustomerID])</f>
        <v>CUST1137</v>
      </c>
    </row>
    <row r="3352" spans="1:9" x14ac:dyDescent="0.4">
      <c r="A3352" t="s">
        <v>1563</v>
      </c>
      <c r="B3352" t="s">
        <v>156</v>
      </c>
      <c r="C3352" t="str">
        <f>_xlfn.XLOOKUP(tbl_OrderProduct[[#This Row],[ProductID]],tbl_Product[ProductID],tbl_Product[Category])</f>
        <v>Strategy</v>
      </c>
      <c r="D3352">
        <v>1</v>
      </c>
      <c r="E3352" s="3">
        <f>_xlfn.XLOOKUP(tbl_OrderProduct[[#This Row],[ProductID]],tbl_Product[ProductID],tbl_Product[ListPrice])*tbl_OrderProduct[[#This Row],[Quantity]]</f>
        <v>40.99</v>
      </c>
      <c r="F3352">
        <f>_xlfn.XLOOKUP(tbl_OrderProduct[[#This Row],[OrderID]],tbl_Order[OrderID],tbl_Order[Order Year])</f>
        <v>2024</v>
      </c>
      <c r="G3352" t="str">
        <f>_xlfn.XLOOKUP(tbl_OrderProduct[[#This Row],[OrderID]],tbl_Order[OrderID],tbl_Order[Order Month Name])</f>
        <v>Feb</v>
      </c>
      <c r="H3352" t="str">
        <f>_xlfn.XLOOKUP(tbl_OrderProduct[[#This Row],[ProductID]],tbl_Product[ProductID],tbl_Product[ProductName])</f>
        <v>Cells of Caledonia</v>
      </c>
      <c r="I3352" t="str">
        <f>_xlfn.XLOOKUP(tbl_OrderProduct[[#This Row],[OrderID]],tbl_Order[OrderID],tbl_Order[CustomerID])</f>
        <v>CUST0127</v>
      </c>
    </row>
    <row r="3353" spans="1:9" x14ac:dyDescent="0.4">
      <c r="A3353" t="s">
        <v>1563</v>
      </c>
      <c r="B3353" t="s">
        <v>146</v>
      </c>
      <c r="C3353" t="str">
        <f>_xlfn.XLOOKUP(tbl_OrderProduct[[#This Row],[ProductID]],tbl_Product[ProductID],tbl_Product[Category])</f>
        <v>Strategy</v>
      </c>
      <c r="D3353">
        <v>1</v>
      </c>
      <c r="E3353" s="3">
        <f>_xlfn.XLOOKUP(tbl_OrderProduct[[#This Row],[ProductID]],tbl_Product[ProductID],tbl_Product[ListPrice])*tbl_OrderProduct[[#This Row],[Quantity]]</f>
        <v>49.49</v>
      </c>
      <c r="F3353">
        <f>_xlfn.XLOOKUP(tbl_OrderProduct[[#This Row],[OrderID]],tbl_Order[OrderID],tbl_Order[Order Year])</f>
        <v>2024</v>
      </c>
      <c r="G3353" t="str">
        <f>_xlfn.XLOOKUP(tbl_OrderProduct[[#This Row],[OrderID]],tbl_Order[OrderID],tbl_Order[Order Month Name])</f>
        <v>Feb</v>
      </c>
      <c r="H3353" t="str">
        <f>_xlfn.XLOOKUP(tbl_OrderProduct[[#This Row],[ProductID]],tbl_Product[ProductID],tbl_Product[ProductName])</f>
        <v>Terraforming Tableau</v>
      </c>
      <c r="I3353" t="str">
        <f>_xlfn.XLOOKUP(tbl_OrderProduct[[#This Row],[OrderID]],tbl_Order[OrderID],tbl_Order[CustomerID])</f>
        <v>CUST0127</v>
      </c>
    </row>
    <row r="3354" spans="1:9" x14ac:dyDescent="0.4">
      <c r="A3354" t="s">
        <v>1563</v>
      </c>
      <c r="B3354" t="s">
        <v>159</v>
      </c>
      <c r="C3354" t="str">
        <f>_xlfn.XLOOKUP(tbl_OrderProduct[[#This Row],[ProductID]],tbl_Product[ProductID],tbl_Product[Category])</f>
        <v>Strategy</v>
      </c>
      <c r="D3354">
        <v>2</v>
      </c>
      <c r="E3354" s="3">
        <f>_xlfn.XLOOKUP(tbl_OrderProduct[[#This Row],[ProductID]],tbl_Product[ProductID],tbl_Product[ListPrice])*tbl_OrderProduct[[#This Row],[Quantity]]</f>
        <v>116</v>
      </c>
      <c r="F3354">
        <f>_xlfn.XLOOKUP(tbl_OrderProduct[[#This Row],[OrderID]],tbl_Order[OrderID],tbl_Order[Order Year])</f>
        <v>2024</v>
      </c>
      <c r="G3354" t="str">
        <f>_xlfn.XLOOKUP(tbl_OrderProduct[[#This Row],[OrderID]],tbl_Order[OrderID],tbl_Order[Order Month Name])</f>
        <v>Feb</v>
      </c>
      <c r="H3354" t="str">
        <f>_xlfn.XLOOKUP(tbl_OrderProduct[[#This Row],[ProductID]],tbl_Product[ProductID],tbl_Product[ProductName])</f>
        <v>Welcome To … The Dashboard</v>
      </c>
      <c r="I3354" t="str">
        <f>_xlfn.XLOOKUP(tbl_OrderProduct[[#This Row],[OrderID]],tbl_Order[OrderID],tbl_Order[CustomerID])</f>
        <v>CUST0127</v>
      </c>
    </row>
    <row r="3355" spans="1:9" x14ac:dyDescent="0.4">
      <c r="A3355" t="s">
        <v>1563</v>
      </c>
      <c r="B3355" t="s">
        <v>142</v>
      </c>
      <c r="C3355" t="str">
        <f>_xlfn.XLOOKUP(tbl_OrderProduct[[#This Row],[ProductID]],tbl_Product[ProductID],tbl_Product[Category])</f>
        <v>Classic</v>
      </c>
      <c r="D3355">
        <v>1</v>
      </c>
      <c r="E3355" s="3">
        <f>_xlfn.XLOOKUP(tbl_OrderProduct[[#This Row],[ProductID]],tbl_Product[ProductID],tbl_Product[ListPrice])*tbl_OrderProduct[[#This Row],[Quantity]]</f>
        <v>49.49</v>
      </c>
      <c r="F3355">
        <f>_xlfn.XLOOKUP(tbl_OrderProduct[[#This Row],[OrderID]],tbl_Order[OrderID],tbl_Order[Order Year])</f>
        <v>2024</v>
      </c>
      <c r="G3355" t="str">
        <f>_xlfn.XLOOKUP(tbl_OrderProduct[[#This Row],[OrderID]],tbl_Order[OrderID],tbl_Order[Order Month Name])</f>
        <v>Feb</v>
      </c>
      <c r="H3355" t="str">
        <f>_xlfn.XLOOKUP(tbl_OrderProduct[[#This Row],[ProductID]],tbl_Product[ProductID],tbl_Product[ProductName])</f>
        <v>Don't Wake the Stakeholders</v>
      </c>
      <c r="I3355" t="str">
        <f>_xlfn.XLOOKUP(tbl_OrderProduct[[#This Row],[OrderID]],tbl_Order[OrderID],tbl_Order[CustomerID])</f>
        <v>CUST0127</v>
      </c>
    </row>
    <row r="3356" spans="1:9" x14ac:dyDescent="0.4">
      <c r="A3356" t="s">
        <v>1563</v>
      </c>
      <c r="B3356" t="s">
        <v>147</v>
      </c>
      <c r="C3356" t="str">
        <f>_xlfn.XLOOKUP(tbl_OrderProduct[[#This Row],[ProductID]],tbl_Product[ProductID],tbl_Product[Category])</f>
        <v>Classic</v>
      </c>
      <c r="D3356">
        <v>1</v>
      </c>
      <c r="E3356" s="3">
        <f>_xlfn.XLOOKUP(tbl_OrderProduct[[#This Row],[ProductID]],tbl_Product[ProductID],tbl_Product[ListPrice])*tbl_OrderProduct[[#This Row],[Quantity]]</f>
        <v>40.950000000000003</v>
      </c>
      <c r="F3356">
        <f>_xlfn.XLOOKUP(tbl_OrderProduct[[#This Row],[OrderID]],tbl_Order[OrderID],tbl_Order[Order Year])</f>
        <v>2024</v>
      </c>
      <c r="G3356" t="str">
        <f>_xlfn.XLOOKUP(tbl_OrderProduct[[#This Row],[OrderID]],tbl_Order[OrderID],tbl_Order[Order Month Name])</f>
        <v>Feb</v>
      </c>
      <c r="H3356" t="str">
        <f>_xlfn.XLOOKUP(tbl_OrderProduct[[#This Row],[ProductID]],tbl_Product[ProductID],tbl_Product[ProductName])</f>
        <v>Formula Scrabble</v>
      </c>
      <c r="I3356" t="str">
        <f>_xlfn.XLOOKUP(tbl_OrderProduct[[#This Row],[OrderID]],tbl_Order[OrderID],tbl_Order[CustomerID])</f>
        <v>CUST0127</v>
      </c>
    </row>
    <row r="3357" spans="1:9" x14ac:dyDescent="0.4">
      <c r="A3357" t="s">
        <v>1564</v>
      </c>
      <c r="B3357" t="s">
        <v>164</v>
      </c>
      <c r="C3357" t="str">
        <f>_xlfn.XLOOKUP(tbl_OrderProduct[[#This Row],[ProductID]],tbl_Product[ProductID],tbl_Product[Category])</f>
        <v>Strategy</v>
      </c>
      <c r="D3357">
        <v>1</v>
      </c>
      <c r="E3357" s="3">
        <f>_xlfn.XLOOKUP(tbl_OrderProduct[[#This Row],[ProductID]],tbl_Product[ProductID],tbl_Product[ListPrice])*tbl_OrderProduct[[#This Row],[Quantity]]</f>
        <v>29</v>
      </c>
      <c r="F3357">
        <f>_xlfn.XLOOKUP(tbl_OrderProduct[[#This Row],[OrderID]],tbl_Order[OrderID],tbl_Order[Order Year])</f>
        <v>2024</v>
      </c>
      <c r="G3357" t="str">
        <f>_xlfn.XLOOKUP(tbl_OrderProduct[[#This Row],[OrderID]],tbl_Order[OrderID],tbl_Order[Order Month Name])</f>
        <v>Feb</v>
      </c>
      <c r="H3357" t="str">
        <f>_xlfn.XLOOKUP(tbl_OrderProduct[[#This Row],[ProductID]],tbl_Product[ProductID],tbl_Product[ProductName])</f>
        <v>Great Western Lookup</v>
      </c>
      <c r="I3357" t="str">
        <f>_xlfn.XLOOKUP(tbl_OrderProduct[[#This Row],[OrderID]],tbl_Order[OrderID],tbl_Order[CustomerID])</f>
        <v>CUST1252</v>
      </c>
    </row>
    <row r="3358" spans="1:9" x14ac:dyDescent="0.4">
      <c r="A3358" t="s">
        <v>1564</v>
      </c>
      <c r="B3358" t="s">
        <v>158</v>
      </c>
      <c r="C3358" t="str">
        <f>_xlfn.XLOOKUP(tbl_OrderProduct[[#This Row],[ProductID]],tbl_Product[ProductID],tbl_Product[Category])</f>
        <v>Classic</v>
      </c>
      <c r="D3358">
        <v>1</v>
      </c>
      <c r="E3358" s="3">
        <f>_xlfn.XLOOKUP(tbl_OrderProduct[[#This Row],[ProductID]],tbl_Product[ProductID],tbl_Product[ListPrice])*tbl_OrderProduct[[#This Row],[Quantity]]</f>
        <v>45</v>
      </c>
      <c r="F3358">
        <f>_xlfn.XLOOKUP(tbl_OrderProduct[[#This Row],[OrderID]],tbl_Order[OrderID],tbl_Order[Order Year])</f>
        <v>2024</v>
      </c>
      <c r="G3358" t="str">
        <f>_xlfn.XLOOKUP(tbl_OrderProduct[[#This Row],[OrderID]],tbl_Order[OrderID],tbl_Order[Order Month Name])</f>
        <v>Feb</v>
      </c>
      <c r="H3358" t="str">
        <f>_xlfn.XLOOKUP(tbl_OrderProduct[[#This Row],[ProductID]],tbl_Product[ProductID],tbl_Product[ProductName])</f>
        <v>Carcassone: Financial Quarters</v>
      </c>
      <c r="I3358" t="str">
        <f>_xlfn.XLOOKUP(tbl_OrderProduct[[#This Row],[OrderID]],tbl_Order[OrderID],tbl_Order[CustomerID])</f>
        <v>CUST1252</v>
      </c>
    </row>
    <row r="3359" spans="1:9" x14ac:dyDescent="0.4">
      <c r="A3359" t="s">
        <v>1565</v>
      </c>
      <c r="B3359" t="s">
        <v>6</v>
      </c>
      <c r="C3359" t="str">
        <f>_xlfn.XLOOKUP(tbl_OrderProduct[[#This Row],[ProductID]],tbl_Product[ProductID],tbl_Product[Category])</f>
        <v>Adventure</v>
      </c>
      <c r="D3359">
        <v>2</v>
      </c>
      <c r="E3359" s="3">
        <f>_xlfn.XLOOKUP(tbl_OrderProduct[[#This Row],[ProductID]],tbl_Product[ProductID],tbl_Product[ListPrice])*tbl_OrderProduct[[#This Row],[Quantity]]</f>
        <v>34</v>
      </c>
      <c r="F3359">
        <f>_xlfn.XLOOKUP(tbl_OrderProduct[[#This Row],[OrderID]],tbl_Order[OrderID],tbl_Order[Order Year])</f>
        <v>2024</v>
      </c>
      <c r="G3359" t="str">
        <f>_xlfn.XLOOKUP(tbl_OrderProduct[[#This Row],[OrderID]],tbl_Order[OrderID],tbl_Order[Order Month Name])</f>
        <v>Feb</v>
      </c>
      <c r="H3359" t="str">
        <f>_xlfn.XLOOKUP(tbl_OrderProduct[[#This Row],[ProductID]],tbl_Product[ProductID],tbl_Product[ProductName])</f>
        <v>Pivot &amp; Paper</v>
      </c>
      <c r="I3359" t="str">
        <f>_xlfn.XLOOKUP(tbl_OrderProduct[[#This Row],[OrderID]],tbl_Order[OrderID],tbl_Order[CustomerID])</f>
        <v>CUST1059</v>
      </c>
    </row>
    <row r="3360" spans="1:9" x14ac:dyDescent="0.4">
      <c r="A3360" t="s">
        <v>1565</v>
      </c>
      <c r="B3360" t="s">
        <v>136</v>
      </c>
      <c r="C3360" t="str">
        <f>_xlfn.XLOOKUP(tbl_OrderProduct[[#This Row],[ProductID]],tbl_Product[ProductID],tbl_Product[Category])</f>
        <v>Party</v>
      </c>
      <c r="D3360">
        <v>2</v>
      </c>
      <c r="E3360" s="3">
        <f>_xlfn.XLOOKUP(tbl_OrderProduct[[#This Row],[ProductID]],tbl_Product[ProductID],tbl_Product[ListPrice])*tbl_OrderProduct[[#This Row],[Quantity]]</f>
        <v>66</v>
      </c>
      <c r="F3360">
        <f>_xlfn.XLOOKUP(tbl_OrderProduct[[#This Row],[OrderID]],tbl_Order[OrderID],tbl_Order[Order Year])</f>
        <v>2024</v>
      </c>
      <c r="G3360" t="str">
        <f>_xlfn.XLOOKUP(tbl_OrderProduct[[#This Row],[OrderID]],tbl_Order[OrderID],tbl_Order[Order Month Name])</f>
        <v>Feb</v>
      </c>
      <c r="H3360" t="str">
        <f>_xlfn.XLOOKUP(tbl_OrderProduct[[#This Row],[ProductID]],tbl_Product[ProductID],tbl_Product[ProductName])</f>
        <v>Don't Split the Data</v>
      </c>
      <c r="I3360" t="str">
        <f>_xlfn.XLOOKUP(tbl_OrderProduct[[#This Row],[OrderID]],tbl_Order[OrderID],tbl_Order[CustomerID])</f>
        <v>CUST1059</v>
      </c>
    </row>
    <row r="3361" spans="1:9" x14ac:dyDescent="0.4">
      <c r="A3361" t="s">
        <v>1565</v>
      </c>
      <c r="B3361" t="s">
        <v>153</v>
      </c>
      <c r="C3361" t="str">
        <f>_xlfn.XLOOKUP(tbl_OrderProduct[[#This Row],[ProductID]],tbl_Product[ProductID],tbl_Product[Category])</f>
        <v>Strategy</v>
      </c>
      <c r="D3361">
        <v>2</v>
      </c>
      <c r="E3361" s="3">
        <f>_xlfn.XLOOKUP(tbl_OrderProduct[[#This Row],[ProductID]],tbl_Product[ProductID],tbl_Product[ListPrice])*tbl_OrderProduct[[#This Row],[Quantity]]</f>
        <v>75.900000000000006</v>
      </c>
      <c r="F3361">
        <f>_xlfn.XLOOKUP(tbl_OrderProduct[[#This Row],[OrderID]],tbl_Order[OrderID],tbl_Order[Order Year])</f>
        <v>2024</v>
      </c>
      <c r="G3361" t="str">
        <f>_xlfn.XLOOKUP(tbl_OrderProduct[[#This Row],[OrderID]],tbl_Order[OrderID],tbl_Order[Order Month Name])</f>
        <v>Feb</v>
      </c>
      <c r="H3361" t="str">
        <f>_xlfn.XLOOKUP(tbl_OrderProduct[[#This Row],[ProductID]],tbl_Product[ProductID],tbl_Product[ProductName])</f>
        <v>Sheetstorm</v>
      </c>
      <c r="I3361" t="str">
        <f>_xlfn.XLOOKUP(tbl_OrderProduct[[#This Row],[OrderID]],tbl_Order[OrderID],tbl_Order[CustomerID])</f>
        <v>CUST1059</v>
      </c>
    </row>
    <row r="3362" spans="1:9" x14ac:dyDescent="0.4">
      <c r="A3362" t="s">
        <v>1566</v>
      </c>
      <c r="B3362" t="s">
        <v>134</v>
      </c>
      <c r="C3362" t="str">
        <f>_xlfn.XLOOKUP(tbl_OrderProduct[[#This Row],[ProductID]],tbl_Product[ProductID],tbl_Product[Category])</f>
        <v>Co-op</v>
      </c>
      <c r="D3362">
        <v>1</v>
      </c>
      <c r="E3362" s="3">
        <f>_xlfn.XLOOKUP(tbl_OrderProduct[[#This Row],[ProductID]],tbl_Product[ProductID],tbl_Product[ListPrice])*tbl_OrderProduct[[#This Row],[Quantity]]</f>
        <v>33.5</v>
      </c>
      <c r="F3362">
        <f>_xlfn.XLOOKUP(tbl_OrderProduct[[#This Row],[OrderID]],tbl_Order[OrderID],tbl_Order[Order Year])</f>
        <v>2024</v>
      </c>
      <c r="G3362" t="str">
        <f>_xlfn.XLOOKUP(tbl_OrderProduct[[#This Row],[OrderID]],tbl_Order[OrderID],tbl_Order[Order Month Name])</f>
        <v>Feb</v>
      </c>
      <c r="H3362" t="str">
        <f>_xlfn.XLOOKUP(tbl_OrderProduct[[#This Row],[ProductID]],tbl_Product[ProductID],tbl_Product[ProductName])</f>
        <v>The Spill: Data Breach</v>
      </c>
      <c r="I3362" t="str">
        <f>_xlfn.XLOOKUP(tbl_OrderProduct[[#This Row],[OrderID]],tbl_Order[OrderID],tbl_Order[CustomerID])</f>
        <v>CUST0375</v>
      </c>
    </row>
    <row r="3363" spans="1:9" x14ac:dyDescent="0.4">
      <c r="A3363" t="s">
        <v>1566</v>
      </c>
      <c r="B3363" t="s">
        <v>138</v>
      </c>
      <c r="C3363" t="str">
        <f>_xlfn.XLOOKUP(tbl_OrderProduct[[#This Row],[ProductID]],tbl_Product[ProductID],tbl_Product[Category])</f>
        <v>Classic</v>
      </c>
      <c r="D3363">
        <v>1</v>
      </c>
      <c r="E3363" s="3">
        <f>_xlfn.XLOOKUP(tbl_OrderProduct[[#This Row],[ProductID]],tbl_Product[ProductID],tbl_Product[ListPrice])*tbl_OrderProduct[[#This Row],[Quantity]]</f>
        <v>62</v>
      </c>
      <c r="F3363">
        <f>_xlfn.XLOOKUP(tbl_OrderProduct[[#This Row],[OrderID]],tbl_Order[OrderID],tbl_Order[Order Year])</f>
        <v>2024</v>
      </c>
      <c r="G3363" t="str">
        <f>_xlfn.XLOOKUP(tbl_OrderProduct[[#This Row],[OrderID]],tbl_Order[OrderID],tbl_Order[Order Month Name])</f>
        <v>Feb</v>
      </c>
      <c r="H3363" t="str">
        <f>_xlfn.XLOOKUP(tbl_OrderProduct[[#This Row],[ProductID]],tbl_Product[ProductID],tbl_Product[ProductName])</f>
        <v>YahtSheets</v>
      </c>
      <c r="I3363" t="str">
        <f>_xlfn.XLOOKUP(tbl_OrderProduct[[#This Row],[OrderID]],tbl_Order[OrderID],tbl_Order[CustomerID])</f>
        <v>CUST0375</v>
      </c>
    </row>
    <row r="3364" spans="1:9" x14ac:dyDescent="0.4">
      <c r="A3364" t="s">
        <v>1566</v>
      </c>
      <c r="B3364" t="s">
        <v>147</v>
      </c>
      <c r="C3364" t="str">
        <f>_xlfn.XLOOKUP(tbl_OrderProduct[[#This Row],[ProductID]],tbl_Product[ProductID],tbl_Product[Category])</f>
        <v>Classic</v>
      </c>
      <c r="D3364">
        <v>2</v>
      </c>
      <c r="E3364" s="3">
        <f>_xlfn.XLOOKUP(tbl_OrderProduct[[#This Row],[ProductID]],tbl_Product[ProductID],tbl_Product[ListPrice])*tbl_OrderProduct[[#This Row],[Quantity]]</f>
        <v>81.900000000000006</v>
      </c>
      <c r="F3364">
        <f>_xlfn.XLOOKUP(tbl_OrderProduct[[#This Row],[OrderID]],tbl_Order[OrderID],tbl_Order[Order Year])</f>
        <v>2024</v>
      </c>
      <c r="G3364" t="str">
        <f>_xlfn.XLOOKUP(tbl_OrderProduct[[#This Row],[OrderID]],tbl_Order[OrderID],tbl_Order[Order Month Name])</f>
        <v>Feb</v>
      </c>
      <c r="H3364" t="str">
        <f>_xlfn.XLOOKUP(tbl_OrderProduct[[#This Row],[ProductID]],tbl_Product[ProductID],tbl_Product[ProductName])</f>
        <v>Formula Scrabble</v>
      </c>
      <c r="I3364" t="str">
        <f>_xlfn.XLOOKUP(tbl_OrderProduct[[#This Row],[OrderID]],tbl_Order[OrderID],tbl_Order[CustomerID])</f>
        <v>CUST0375</v>
      </c>
    </row>
    <row r="3365" spans="1:9" x14ac:dyDescent="0.4">
      <c r="A3365" t="s">
        <v>1566</v>
      </c>
      <c r="B3365" t="s">
        <v>158</v>
      </c>
      <c r="C3365" t="str">
        <f>_xlfn.XLOOKUP(tbl_OrderProduct[[#This Row],[ProductID]],tbl_Product[ProductID],tbl_Product[Category])</f>
        <v>Classic</v>
      </c>
      <c r="D3365">
        <v>1</v>
      </c>
      <c r="E3365" s="3">
        <f>_xlfn.XLOOKUP(tbl_OrderProduct[[#This Row],[ProductID]],tbl_Product[ProductID],tbl_Product[ListPrice])*tbl_OrderProduct[[#This Row],[Quantity]]</f>
        <v>45</v>
      </c>
      <c r="F3365">
        <f>_xlfn.XLOOKUP(tbl_OrderProduct[[#This Row],[OrderID]],tbl_Order[OrderID],tbl_Order[Order Year])</f>
        <v>2024</v>
      </c>
      <c r="G3365" t="str">
        <f>_xlfn.XLOOKUP(tbl_OrderProduct[[#This Row],[OrderID]],tbl_Order[OrderID],tbl_Order[Order Month Name])</f>
        <v>Feb</v>
      </c>
      <c r="H3365" t="str">
        <f>_xlfn.XLOOKUP(tbl_OrderProduct[[#This Row],[ProductID]],tbl_Product[ProductID],tbl_Product[ProductName])</f>
        <v>Carcassone: Financial Quarters</v>
      </c>
      <c r="I3365" t="str">
        <f>_xlfn.XLOOKUP(tbl_OrderProduct[[#This Row],[OrderID]],tbl_Order[OrderID],tbl_Order[CustomerID])</f>
        <v>CUST0375</v>
      </c>
    </row>
    <row r="3366" spans="1:9" x14ac:dyDescent="0.4">
      <c r="A3366" t="s">
        <v>1567</v>
      </c>
      <c r="B3366" t="s">
        <v>140</v>
      </c>
      <c r="C3366" t="str">
        <f>_xlfn.XLOOKUP(tbl_OrderProduct[[#This Row],[ProductID]],tbl_Product[ProductID],tbl_Product[Category])</f>
        <v>Strategy</v>
      </c>
      <c r="D3366">
        <v>1</v>
      </c>
      <c r="E3366" s="3">
        <f>_xlfn.XLOOKUP(tbl_OrderProduct[[#This Row],[ProductID]],tbl_Product[ProductID],tbl_Product[ListPrice])*tbl_OrderProduct[[#This Row],[Quantity]]</f>
        <v>63.49</v>
      </c>
      <c r="F3366">
        <f>_xlfn.XLOOKUP(tbl_OrderProduct[[#This Row],[OrderID]],tbl_Order[OrderID],tbl_Order[Order Year])</f>
        <v>2024</v>
      </c>
      <c r="G3366" t="str">
        <f>_xlfn.XLOOKUP(tbl_OrderProduct[[#This Row],[OrderID]],tbl_Order[OrderID],tbl_Order[Order Month Name])</f>
        <v>Feb</v>
      </c>
      <c r="H3366" t="str">
        <f>_xlfn.XLOOKUP(tbl_OrderProduct[[#This Row],[ProductID]],tbl_Product[ProductID],tbl_Product[ProductName])</f>
        <v>The Castles of Mad King Lambda</v>
      </c>
      <c r="I3366" t="str">
        <f>_xlfn.XLOOKUP(tbl_OrderProduct[[#This Row],[OrderID]],tbl_Order[OrderID],tbl_Order[CustomerID])</f>
        <v>CUST0314</v>
      </c>
    </row>
    <row r="3367" spans="1:9" x14ac:dyDescent="0.4">
      <c r="A3367" t="s">
        <v>1568</v>
      </c>
      <c r="B3367" t="s">
        <v>137</v>
      </c>
      <c r="C3367" t="str">
        <f>_xlfn.XLOOKUP(tbl_OrderProduct[[#This Row],[ProductID]],tbl_Product[ProductID],tbl_Product[Category])</f>
        <v>Classic</v>
      </c>
      <c r="D3367">
        <v>1</v>
      </c>
      <c r="E3367" s="3">
        <f>_xlfn.XLOOKUP(tbl_OrderProduct[[#This Row],[ProductID]],tbl_Product[ProductID],tbl_Product[ListPrice])*tbl_OrderProduct[[#This Row],[Quantity]]</f>
        <v>70.989999999999995</v>
      </c>
      <c r="F3367">
        <f>_xlfn.XLOOKUP(tbl_OrderProduct[[#This Row],[OrderID]],tbl_Order[OrderID],tbl_Order[Order Year])</f>
        <v>2024</v>
      </c>
      <c r="G3367" t="str">
        <f>_xlfn.XLOOKUP(tbl_OrderProduct[[#This Row],[OrderID]],tbl_Order[OrderID],tbl_Order[Order Month Name])</f>
        <v>Feb</v>
      </c>
      <c r="H3367" t="str">
        <f>_xlfn.XLOOKUP(tbl_OrderProduct[[#This Row],[ProductID]],tbl_Product[ProductID],tbl_Product[ProductName])</f>
        <v>Ticket to Ride: Financial Express</v>
      </c>
      <c r="I3367" t="str">
        <f>_xlfn.XLOOKUP(tbl_OrderProduct[[#This Row],[OrderID]],tbl_Order[OrderID],tbl_Order[CustomerID])</f>
        <v>CUST1283</v>
      </c>
    </row>
    <row r="3368" spans="1:9" x14ac:dyDescent="0.4">
      <c r="A3368" t="s">
        <v>1568</v>
      </c>
      <c r="B3368" t="s">
        <v>151</v>
      </c>
      <c r="C3368" t="str">
        <f>_xlfn.XLOOKUP(tbl_OrderProduct[[#This Row],[ProductID]],tbl_Product[ProductID],tbl_Product[Category])</f>
        <v>Adventure</v>
      </c>
      <c r="D3368">
        <v>2</v>
      </c>
      <c r="E3368" s="3">
        <f>_xlfn.XLOOKUP(tbl_OrderProduct[[#This Row],[ProductID]],tbl_Product[ProductID],tbl_Product[ListPrice])*tbl_OrderProduct[[#This Row],[Quantity]]</f>
        <v>121.9</v>
      </c>
      <c r="F3368">
        <f>_xlfn.XLOOKUP(tbl_OrderProduct[[#This Row],[OrderID]],tbl_Order[OrderID],tbl_Order[Order Year])</f>
        <v>2024</v>
      </c>
      <c r="G3368" t="str">
        <f>_xlfn.XLOOKUP(tbl_OrderProduct[[#This Row],[OrderID]],tbl_Order[OrderID],tbl_Order[Order Month Name])</f>
        <v>Feb</v>
      </c>
      <c r="H3368" t="str">
        <f>_xlfn.XLOOKUP(tbl_OrderProduct[[#This Row],[ProductID]],tbl_Product[ProductID],tbl_Product[ProductName])</f>
        <v>Unmatched: Analyst's Edition</v>
      </c>
      <c r="I3368" t="str">
        <f>_xlfn.XLOOKUP(tbl_OrderProduct[[#This Row],[OrderID]],tbl_Order[OrderID],tbl_Order[CustomerID])</f>
        <v>CUST1283</v>
      </c>
    </row>
    <row r="3369" spans="1:9" x14ac:dyDescent="0.4">
      <c r="A3369" t="s">
        <v>1569</v>
      </c>
      <c r="B3369" t="s">
        <v>145</v>
      </c>
      <c r="C3369" t="str">
        <f>_xlfn.XLOOKUP(tbl_OrderProduct[[#This Row],[ProductID]],tbl_Product[ProductID],tbl_Product[Category])</f>
        <v>Adventure</v>
      </c>
      <c r="D3369">
        <v>1</v>
      </c>
      <c r="E3369" s="3">
        <f>_xlfn.XLOOKUP(tbl_OrderProduct[[#This Row],[ProductID]],tbl_Product[ProductID],tbl_Product[ListPrice])*tbl_OrderProduct[[#This Row],[Quantity]]</f>
        <v>40.5</v>
      </c>
      <c r="F3369">
        <f>_xlfn.XLOOKUP(tbl_OrderProduct[[#This Row],[OrderID]],tbl_Order[OrderID],tbl_Order[Order Year])</f>
        <v>2024</v>
      </c>
      <c r="G3369" t="str">
        <f>_xlfn.XLOOKUP(tbl_OrderProduct[[#This Row],[OrderID]],tbl_Order[OrderID],tbl_Order[Order Month Name])</f>
        <v>Mar</v>
      </c>
      <c r="H3369" t="str">
        <f>_xlfn.XLOOKUP(tbl_OrderProduct[[#This Row],[ProductID]],tbl_Product[ProductID],tbl_Product[ProductName])</f>
        <v>Audit Call of Cthulhu</v>
      </c>
      <c r="I3369" t="str">
        <f>_xlfn.XLOOKUP(tbl_OrderProduct[[#This Row],[OrderID]],tbl_Order[OrderID],tbl_Order[CustomerID])</f>
        <v>CUST1027</v>
      </c>
    </row>
    <row r="3370" spans="1:9" x14ac:dyDescent="0.4">
      <c r="A3370" t="s">
        <v>1570</v>
      </c>
      <c r="B3370" t="s">
        <v>9</v>
      </c>
      <c r="C3370" t="str">
        <f>_xlfn.XLOOKUP(tbl_OrderProduct[[#This Row],[ProductID]],tbl_Product[ProductID],tbl_Product[Category])</f>
        <v>Strategy</v>
      </c>
      <c r="D3370">
        <v>2</v>
      </c>
      <c r="E3370" s="3">
        <f>_xlfn.XLOOKUP(tbl_OrderProduct[[#This Row],[ProductID]],tbl_Product[ProductID],tbl_Product[ListPrice])*tbl_OrderProduct[[#This Row],[Quantity]]</f>
        <v>147.9</v>
      </c>
      <c r="F3370">
        <f>_xlfn.XLOOKUP(tbl_OrderProduct[[#This Row],[OrderID]],tbl_Order[OrderID],tbl_Order[Order Year])</f>
        <v>2024</v>
      </c>
      <c r="G3370" t="str">
        <f>_xlfn.XLOOKUP(tbl_OrderProduct[[#This Row],[OrderID]],tbl_Order[OrderID],tbl_Order[Order Month Name])</f>
        <v>Mar</v>
      </c>
      <c r="H3370" t="str">
        <f>_xlfn.XLOOKUP(tbl_OrderProduct[[#This Row],[ProductID]],tbl_Product[ProductID],tbl_Product[ProductName])</f>
        <v>Tiny Epic Formulas</v>
      </c>
      <c r="I3370" t="str">
        <f>_xlfn.XLOOKUP(tbl_OrderProduct[[#This Row],[OrderID]],tbl_Order[OrderID],tbl_Order[CustomerID])</f>
        <v>CUST0835</v>
      </c>
    </row>
    <row r="3371" spans="1:9" x14ac:dyDescent="0.4">
      <c r="A3371" t="s">
        <v>1571</v>
      </c>
      <c r="B3371" t="s">
        <v>138</v>
      </c>
      <c r="C3371" t="str">
        <f>_xlfn.XLOOKUP(tbl_OrderProduct[[#This Row],[ProductID]],tbl_Product[ProductID],tbl_Product[Category])</f>
        <v>Classic</v>
      </c>
      <c r="D3371">
        <v>2</v>
      </c>
      <c r="E3371" s="3">
        <f>_xlfn.XLOOKUP(tbl_OrderProduct[[#This Row],[ProductID]],tbl_Product[ProductID],tbl_Product[ListPrice])*tbl_OrderProduct[[#This Row],[Quantity]]</f>
        <v>124</v>
      </c>
      <c r="F3371">
        <f>_xlfn.XLOOKUP(tbl_OrderProduct[[#This Row],[OrderID]],tbl_Order[OrderID],tbl_Order[Order Year])</f>
        <v>2024</v>
      </c>
      <c r="G3371" t="str">
        <f>_xlfn.XLOOKUP(tbl_OrderProduct[[#This Row],[OrderID]],tbl_Order[OrderID],tbl_Order[Order Month Name])</f>
        <v>Mar</v>
      </c>
      <c r="H3371" t="str">
        <f>_xlfn.XLOOKUP(tbl_OrderProduct[[#This Row],[ProductID]],tbl_Product[ProductID],tbl_Product[ProductName])</f>
        <v>YahtSheets</v>
      </c>
      <c r="I3371" t="str">
        <f>_xlfn.XLOOKUP(tbl_OrderProduct[[#This Row],[OrderID]],tbl_Order[OrderID],tbl_Order[CustomerID])</f>
        <v>CUST0397</v>
      </c>
    </row>
    <row r="3372" spans="1:9" x14ac:dyDescent="0.4">
      <c r="A3372" t="s">
        <v>1571</v>
      </c>
      <c r="B3372" t="s">
        <v>133</v>
      </c>
      <c r="C3372" t="str">
        <f>_xlfn.XLOOKUP(tbl_OrderProduct[[#This Row],[ProductID]],tbl_Product[ProductID],tbl_Product[Category])</f>
        <v>Adventure</v>
      </c>
      <c r="D3372">
        <v>1</v>
      </c>
      <c r="E3372" s="3">
        <f>_xlfn.XLOOKUP(tbl_OrderProduct[[#This Row],[ProductID]],tbl_Product[ProductID],tbl_Product[ListPrice])*tbl_OrderProduct[[#This Row],[Quantity]]</f>
        <v>23.95</v>
      </c>
      <c r="F3372">
        <f>_xlfn.XLOOKUP(tbl_OrderProduct[[#This Row],[OrderID]],tbl_Order[OrderID],tbl_Order[Order Year])</f>
        <v>2024</v>
      </c>
      <c r="G3372" t="str">
        <f>_xlfn.XLOOKUP(tbl_OrderProduct[[#This Row],[OrderID]],tbl_Order[OrderID],tbl_Order[Order Month Name])</f>
        <v>Mar</v>
      </c>
      <c r="H3372" t="str">
        <f>_xlfn.XLOOKUP(tbl_OrderProduct[[#This Row],[ProductID]],tbl_Product[ProductID],tbl_Product[ProductName])</f>
        <v>DataCraft: Fields &amp; Measures</v>
      </c>
      <c r="I3372" t="str">
        <f>_xlfn.XLOOKUP(tbl_OrderProduct[[#This Row],[OrderID]],tbl_Order[OrderID],tbl_Order[CustomerID])</f>
        <v>CUST0397</v>
      </c>
    </row>
    <row r="3373" spans="1:9" x14ac:dyDescent="0.4">
      <c r="A3373" t="s">
        <v>1571</v>
      </c>
      <c r="B3373" t="s">
        <v>135</v>
      </c>
      <c r="C3373" t="str">
        <f>_xlfn.XLOOKUP(tbl_OrderProduct[[#This Row],[ProductID]],tbl_Product[ProductID],tbl_Product[Category])</f>
        <v>Classic</v>
      </c>
      <c r="D3373">
        <v>2</v>
      </c>
      <c r="E3373" s="3">
        <f>_xlfn.XLOOKUP(tbl_OrderProduct[[#This Row],[ProductID]],tbl_Product[ProductID],tbl_Product[ListPrice])*tbl_OrderProduct[[#This Row],[Quantity]]</f>
        <v>33.979999999999997</v>
      </c>
      <c r="F3373">
        <f>_xlfn.XLOOKUP(tbl_OrderProduct[[#This Row],[OrderID]],tbl_Order[OrderID],tbl_Order[Order Year])</f>
        <v>2024</v>
      </c>
      <c r="G3373" t="str">
        <f>_xlfn.XLOOKUP(tbl_OrderProduct[[#This Row],[OrderID]],tbl_Order[OrderID],tbl_Order[Order Month Name])</f>
        <v>Mar</v>
      </c>
      <c r="H3373" t="str">
        <f>_xlfn.XLOOKUP(tbl_OrderProduct[[#This Row],[ProductID]],tbl_Product[ProductID],tbl_Product[ProductName])</f>
        <v>Monopoly: Pivot Table Edition</v>
      </c>
      <c r="I3373" t="str">
        <f>_xlfn.XLOOKUP(tbl_OrderProduct[[#This Row],[OrderID]],tbl_Order[OrderID],tbl_Order[CustomerID])</f>
        <v>CUST0397</v>
      </c>
    </row>
    <row r="3374" spans="1:9" x14ac:dyDescent="0.4">
      <c r="A3374" t="s">
        <v>1571</v>
      </c>
      <c r="B3374" t="s">
        <v>157</v>
      </c>
      <c r="C3374" t="str">
        <f>_xlfn.XLOOKUP(tbl_OrderProduct[[#This Row],[ProductID]],tbl_Product[ProductID],tbl_Product[Category])</f>
        <v>Strategy</v>
      </c>
      <c r="D3374">
        <v>1</v>
      </c>
      <c r="E3374" s="3">
        <f>_xlfn.XLOOKUP(tbl_OrderProduct[[#This Row],[ProductID]],tbl_Product[ProductID],tbl_Product[ListPrice])*tbl_OrderProduct[[#This Row],[Quantity]]</f>
        <v>47</v>
      </c>
      <c r="F3374">
        <f>_xlfn.XLOOKUP(tbl_OrderProduct[[#This Row],[OrderID]],tbl_Order[OrderID],tbl_Order[Order Year])</f>
        <v>2024</v>
      </c>
      <c r="G3374" t="str">
        <f>_xlfn.XLOOKUP(tbl_OrderProduct[[#This Row],[OrderID]],tbl_Order[OrderID],tbl_Order[Order Month Name])</f>
        <v>Mar</v>
      </c>
      <c r="H3374" t="str">
        <f>_xlfn.XLOOKUP(tbl_OrderProduct[[#This Row],[ProductID]],tbl_Product[ProductID],tbl_Product[ProductName])</f>
        <v>A Dasboard Contrived</v>
      </c>
      <c r="I3374" t="str">
        <f>_xlfn.XLOOKUP(tbl_OrderProduct[[#This Row],[OrderID]],tbl_Order[OrderID],tbl_Order[CustomerID])</f>
        <v>CUST0397</v>
      </c>
    </row>
    <row r="3375" spans="1:9" x14ac:dyDescent="0.4">
      <c r="A3375" t="s">
        <v>1572</v>
      </c>
      <c r="B3375" t="s">
        <v>134</v>
      </c>
      <c r="C3375" t="str">
        <f>_xlfn.XLOOKUP(tbl_OrderProduct[[#This Row],[ProductID]],tbl_Product[ProductID],tbl_Product[Category])</f>
        <v>Co-op</v>
      </c>
      <c r="D3375">
        <v>2</v>
      </c>
      <c r="E3375" s="3">
        <f>_xlfn.XLOOKUP(tbl_OrderProduct[[#This Row],[ProductID]],tbl_Product[ProductID],tbl_Product[ListPrice])*tbl_OrderProduct[[#This Row],[Quantity]]</f>
        <v>67</v>
      </c>
      <c r="F3375">
        <f>_xlfn.XLOOKUP(tbl_OrderProduct[[#This Row],[OrderID]],tbl_Order[OrderID],tbl_Order[Order Year])</f>
        <v>2024</v>
      </c>
      <c r="G3375" t="str">
        <f>_xlfn.XLOOKUP(tbl_OrderProduct[[#This Row],[OrderID]],tbl_Order[OrderID],tbl_Order[Order Month Name])</f>
        <v>Mar</v>
      </c>
      <c r="H3375" t="str">
        <f>_xlfn.XLOOKUP(tbl_OrderProduct[[#This Row],[ProductID]],tbl_Product[ProductID],tbl_Product[ProductName])</f>
        <v>The Spill: Data Breach</v>
      </c>
      <c r="I3375" t="str">
        <f>_xlfn.XLOOKUP(tbl_OrderProduct[[#This Row],[OrderID]],tbl_Order[OrderID],tbl_Order[CustomerID])</f>
        <v>CUST1195</v>
      </c>
    </row>
    <row r="3376" spans="1:9" x14ac:dyDescent="0.4">
      <c r="A3376" t="s">
        <v>1573</v>
      </c>
      <c r="B3376" t="s">
        <v>140</v>
      </c>
      <c r="C3376" t="str">
        <f>_xlfn.XLOOKUP(tbl_OrderProduct[[#This Row],[ProductID]],tbl_Product[ProductID],tbl_Product[Category])</f>
        <v>Strategy</v>
      </c>
      <c r="D3376">
        <v>1</v>
      </c>
      <c r="E3376" s="3">
        <f>_xlfn.XLOOKUP(tbl_OrderProduct[[#This Row],[ProductID]],tbl_Product[ProductID],tbl_Product[ListPrice])*tbl_OrderProduct[[#This Row],[Quantity]]</f>
        <v>63.49</v>
      </c>
      <c r="F3376">
        <f>_xlfn.XLOOKUP(tbl_OrderProduct[[#This Row],[OrderID]],tbl_Order[OrderID],tbl_Order[Order Year])</f>
        <v>2024</v>
      </c>
      <c r="G3376" t="str">
        <f>_xlfn.XLOOKUP(tbl_OrderProduct[[#This Row],[OrderID]],tbl_Order[OrderID],tbl_Order[Order Month Name])</f>
        <v>Mar</v>
      </c>
      <c r="H3376" t="str">
        <f>_xlfn.XLOOKUP(tbl_OrderProduct[[#This Row],[ProductID]],tbl_Product[ProductID],tbl_Product[ProductName])</f>
        <v>The Castles of Mad King Lambda</v>
      </c>
      <c r="I3376" t="str">
        <f>_xlfn.XLOOKUP(tbl_OrderProduct[[#This Row],[OrderID]],tbl_Order[OrderID],tbl_Order[CustomerID])</f>
        <v>CUST1145</v>
      </c>
    </row>
    <row r="3377" spans="1:9" x14ac:dyDescent="0.4">
      <c r="A3377" t="s">
        <v>1573</v>
      </c>
      <c r="B3377" t="s">
        <v>129</v>
      </c>
      <c r="C3377" t="str">
        <f>_xlfn.XLOOKUP(tbl_OrderProduct[[#This Row],[ProductID]],tbl_Product[ProductID],tbl_Product[Category])</f>
        <v>Party</v>
      </c>
      <c r="D3377">
        <v>1</v>
      </c>
      <c r="E3377" s="3">
        <f>_xlfn.XLOOKUP(tbl_OrderProduct[[#This Row],[ProductID]],tbl_Product[ProductID],tbl_Product[ListPrice])*tbl_OrderProduct[[#This Row],[Quantity]]</f>
        <v>49.49</v>
      </c>
      <c r="F3377">
        <f>_xlfn.XLOOKUP(tbl_OrderProduct[[#This Row],[OrderID]],tbl_Order[OrderID],tbl_Order[Order Year])</f>
        <v>2024</v>
      </c>
      <c r="G3377" t="str">
        <f>_xlfn.XLOOKUP(tbl_OrderProduct[[#This Row],[OrderID]],tbl_Order[OrderID],tbl_Order[Order Month Name])</f>
        <v>Mar</v>
      </c>
      <c r="H3377" t="str">
        <f>_xlfn.XLOOKUP(tbl_OrderProduct[[#This Row],[ProductID]],tbl_Product[ProductID],tbl_Product[ProductName])</f>
        <v>Fieldnames</v>
      </c>
      <c r="I3377" t="str">
        <f>_xlfn.XLOOKUP(tbl_OrderProduct[[#This Row],[OrderID]],tbl_Order[OrderID],tbl_Order[CustomerID])</f>
        <v>CUST1145</v>
      </c>
    </row>
    <row r="3378" spans="1:9" x14ac:dyDescent="0.4">
      <c r="A3378" t="s">
        <v>1574</v>
      </c>
      <c r="B3378" t="s">
        <v>157</v>
      </c>
      <c r="C3378" t="str">
        <f>_xlfn.XLOOKUP(tbl_OrderProduct[[#This Row],[ProductID]],tbl_Product[ProductID],tbl_Product[Category])</f>
        <v>Strategy</v>
      </c>
      <c r="D3378">
        <v>1</v>
      </c>
      <c r="E3378" s="3">
        <f>_xlfn.XLOOKUP(tbl_OrderProduct[[#This Row],[ProductID]],tbl_Product[ProductID],tbl_Product[ListPrice])*tbl_OrderProduct[[#This Row],[Quantity]]</f>
        <v>47</v>
      </c>
      <c r="F3378">
        <f>_xlfn.XLOOKUP(tbl_OrderProduct[[#This Row],[OrderID]],tbl_Order[OrderID],tbl_Order[Order Year])</f>
        <v>2024</v>
      </c>
      <c r="G3378" t="str">
        <f>_xlfn.XLOOKUP(tbl_OrderProduct[[#This Row],[OrderID]],tbl_Order[OrderID],tbl_Order[Order Month Name])</f>
        <v>Mar</v>
      </c>
      <c r="H3378" t="str">
        <f>_xlfn.XLOOKUP(tbl_OrderProduct[[#This Row],[ProductID]],tbl_Product[ProductID],tbl_Product[ProductName])</f>
        <v>A Dasboard Contrived</v>
      </c>
      <c r="I3378" t="str">
        <f>_xlfn.XLOOKUP(tbl_OrderProduct[[#This Row],[OrderID]],tbl_Order[OrderID],tbl_Order[CustomerID])</f>
        <v>CUST1231</v>
      </c>
    </row>
    <row r="3379" spans="1:9" x14ac:dyDescent="0.4">
      <c r="A3379" t="s">
        <v>1574</v>
      </c>
      <c r="B3379" t="s">
        <v>4</v>
      </c>
      <c r="C3379" t="str">
        <f>_xlfn.XLOOKUP(tbl_OrderProduct[[#This Row],[ProductID]],tbl_Product[ProductID],tbl_Product[Category])</f>
        <v>Strategy</v>
      </c>
      <c r="D3379">
        <v>1</v>
      </c>
      <c r="E3379" s="3">
        <f>_xlfn.XLOOKUP(tbl_OrderProduct[[#This Row],[ProductID]],tbl_Product[ProductID],tbl_Product[ListPrice])*tbl_OrderProduct[[#This Row],[Quantity]]</f>
        <v>34.99</v>
      </c>
      <c r="F3379">
        <f>_xlfn.XLOOKUP(tbl_OrderProduct[[#This Row],[OrderID]],tbl_Order[OrderID],tbl_Order[Order Year])</f>
        <v>2024</v>
      </c>
      <c r="G3379" t="str">
        <f>_xlfn.XLOOKUP(tbl_OrderProduct[[#This Row],[OrderID]],tbl_Order[OrderID],tbl_Order[Order Month Name])</f>
        <v>Mar</v>
      </c>
      <c r="H3379" t="str">
        <f>_xlfn.XLOOKUP(tbl_OrderProduct[[#This Row],[ProductID]],tbl_Product[ProductID],tbl_Product[ProductName])</f>
        <v>Root Cause Analysis</v>
      </c>
      <c r="I3379" t="str">
        <f>_xlfn.XLOOKUP(tbl_OrderProduct[[#This Row],[OrderID]],tbl_Order[OrderID],tbl_Order[CustomerID])</f>
        <v>CUST1231</v>
      </c>
    </row>
    <row r="3380" spans="1:9" x14ac:dyDescent="0.4">
      <c r="A3380" t="s">
        <v>1574</v>
      </c>
      <c r="B3380" t="s">
        <v>3</v>
      </c>
      <c r="C3380" t="str">
        <f>_xlfn.XLOOKUP(tbl_OrderProduct[[#This Row],[ProductID]],tbl_Product[ProductID],tbl_Product[Category])</f>
        <v>Co-op</v>
      </c>
      <c r="D3380">
        <v>2</v>
      </c>
      <c r="E3380" s="3">
        <f>_xlfn.XLOOKUP(tbl_OrderProduct[[#This Row],[ProductID]],tbl_Product[ProductID],tbl_Product[ListPrice])*tbl_OrderProduct[[#This Row],[Quantity]]</f>
        <v>69.900000000000006</v>
      </c>
      <c r="F3380">
        <f>_xlfn.XLOOKUP(tbl_OrderProduct[[#This Row],[OrderID]],tbl_Order[OrderID],tbl_Order[Order Year])</f>
        <v>2024</v>
      </c>
      <c r="G3380" t="str">
        <f>_xlfn.XLOOKUP(tbl_OrderProduct[[#This Row],[OrderID]],tbl_Order[OrderID],tbl_Order[Order Month Name])</f>
        <v>Mar</v>
      </c>
      <c r="H3380" t="str">
        <f>_xlfn.XLOOKUP(tbl_OrderProduct[[#This Row],[ProductID]],tbl_Product[ProductID],tbl_Product[ProductName])</f>
        <v>Pivot Panic!</v>
      </c>
      <c r="I3380" t="str">
        <f>_xlfn.XLOOKUP(tbl_OrderProduct[[#This Row],[OrderID]],tbl_Order[OrderID],tbl_Order[CustomerID])</f>
        <v>CUST1231</v>
      </c>
    </row>
    <row r="3381" spans="1:9" x14ac:dyDescent="0.4">
      <c r="A3381" t="s">
        <v>1574</v>
      </c>
      <c r="B3381" t="s">
        <v>135</v>
      </c>
      <c r="C3381" t="str">
        <f>_xlfn.XLOOKUP(tbl_OrderProduct[[#This Row],[ProductID]],tbl_Product[ProductID],tbl_Product[Category])</f>
        <v>Classic</v>
      </c>
      <c r="D3381">
        <v>1</v>
      </c>
      <c r="E3381" s="3">
        <f>_xlfn.XLOOKUP(tbl_OrderProduct[[#This Row],[ProductID]],tbl_Product[ProductID],tbl_Product[ListPrice])*tbl_OrderProduct[[#This Row],[Quantity]]</f>
        <v>16.989999999999998</v>
      </c>
      <c r="F3381">
        <f>_xlfn.XLOOKUP(tbl_OrderProduct[[#This Row],[OrderID]],tbl_Order[OrderID],tbl_Order[Order Year])</f>
        <v>2024</v>
      </c>
      <c r="G3381" t="str">
        <f>_xlfn.XLOOKUP(tbl_OrderProduct[[#This Row],[OrderID]],tbl_Order[OrderID],tbl_Order[Order Month Name])</f>
        <v>Mar</v>
      </c>
      <c r="H3381" t="str">
        <f>_xlfn.XLOOKUP(tbl_OrderProduct[[#This Row],[ProductID]],tbl_Product[ProductID],tbl_Product[ProductName])</f>
        <v>Monopoly: Pivot Table Edition</v>
      </c>
      <c r="I3381" t="str">
        <f>_xlfn.XLOOKUP(tbl_OrderProduct[[#This Row],[OrderID]],tbl_Order[OrderID],tbl_Order[CustomerID])</f>
        <v>CUST1231</v>
      </c>
    </row>
    <row r="3382" spans="1:9" x14ac:dyDescent="0.4">
      <c r="A3382" t="s">
        <v>1575</v>
      </c>
      <c r="B3382" t="s">
        <v>151</v>
      </c>
      <c r="C3382" t="str">
        <f>_xlfn.XLOOKUP(tbl_OrderProduct[[#This Row],[ProductID]],tbl_Product[ProductID],tbl_Product[Category])</f>
        <v>Adventure</v>
      </c>
      <c r="D3382">
        <v>2</v>
      </c>
      <c r="E3382" s="3">
        <f>_xlfn.XLOOKUP(tbl_OrderProduct[[#This Row],[ProductID]],tbl_Product[ProductID],tbl_Product[ListPrice])*tbl_OrderProduct[[#This Row],[Quantity]]</f>
        <v>121.9</v>
      </c>
      <c r="F3382">
        <f>_xlfn.XLOOKUP(tbl_OrderProduct[[#This Row],[OrderID]],tbl_Order[OrderID],tbl_Order[Order Year])</f>
        <v>2024</v>
      </c>
      <c r="G3382" t="str">
        <f>_xlfn.XLOOKUP(tbl_OrderProduct[[#This Row],[OrderID]],tbl_Order[OrderID],tbl_Order[Order Month Name])</f>
        <v>Mar</v>
      </c>
      <c r="H3382" t="str">
        <f>_xlfn.XLOOKUP(tbl_OrderProduct[[#This Row],[ProductID]],tbl_Product[ProductID],tbl_Product[ProductName])</f>
        <v>Unmatched: Analyst's Edition</v>
      </c>
      <c r="I3382" t="str">
        <f>_xlfn.XLOOKUP(tbl_OrderProduct[[#This Row],[OrderID]],tbl_Order[OrderID],tbl_Order[CustomerID])</f>
        <v>CUST1262</v>
      </c>
    </row>
    <row r="3383" spans="1:9" x14ac:dyDescent="0.4">
      <c r="A3383" t="s">
        <v>1575</v>
      </c>
      <c r="B3383" t="s">
        <v>5</v>
      </c>
      <c r="C3383" t="str">
        <f>_xlfn.XLOOKUP(tbl_OrderProduct[[#This Row],[ProductID]],tbl_Product[ProductID],tbl_Product[Category])</f>
        <v>Strategy</v>
      </c>
      <c r="D3383">
        <v>1</v>
      </c>
      <c r="E3383" s="3">
        <f>_xlfn.XLOOKUP(tbl_OrderProduct[[#This Row],[ProductID]],tbl_Product[ProductID],tbl_Product[ListPrice])*tbl_OrderProduct[[#This Row],[Quantity]]</f>
        <v>49.95</v>
      </c>
      <c r="F3383">
        <f>_xlfn.XLOOKUP(tbl_OrderProduct[[#This Row],[OrderID]],tbl_Order[OrderID],tbl_Order[Order Year])</f>
        <v>2024</v>
      </c>
      <c r="G3383" t="str">
        <f>_xlfn.XLOOKUP(tbl_OrderProduct[[#This Row],[OrderID]],tbl_Order[OrderID],tbl_Order[Order Month Name])</f>
        <v>Mar</v>
      </c>
      <c r="H3383" t="str">
        <f>_xlfn.XLOOKUP(tbl_OrderProduct[[#This Row],[ProductID]],tbl_Product[ProductID],tbl_Product[ProductName])</f>
        <v>Power B.I. the Board Game</v>
      </c>
      <c r="I3383" t="str">
        <f>_xlfn.XLOOKUP(tbl_OrderProduct[[#This Row],[OrderID]],tbl_Order[OrderID],tbl_Order[CustomerID])</f>
        <v>CUST1262</v>
      </c>
    </row>
    <row r="3384" spans="1:9" x14ac:dyDescent="0.4">
      <c r="A3384" t="s">
        <v>1575</v>
      </c>
      <c r="B3384" t="s">
        <v>129</v>
      </c>
      <c r="C3384" t="str">
        <f>_xlfn.XLOOKUP(tbl_OrderProduct[[#This Row],[ProductID]],tbl_Product[ProductID],tbl_Product[Category])</f>
        <v>Party</v>
      </c>
      <c r="D3384">
        <v>2</v>
      </c>
      <c r="E3384" s="3">
        <f>_xlfn.XLOOKUP(tbl_OrderProduct[[#This Row],[ProductID]],tbl_Product[ProductID],tbl_Product[ListPrice])*tbl_OrderProduct[[#This Row],[Quantity]]</f>
        <v>98.98</v>
      </c>
      <c r="F3384">
        <f>_xlfn.XLOOKUP(tbl_OrderProduct[[#This Row],[OrderID]],tbl_Order[OrderID],tbl_Order[Order Year])</f>
        <v>2024</v>
      </c>
      <c r="G3384" t="str">
        <f>_xlfn.XLOOKUP(tbl_OrderProduct[[#This Row],[OrderID]],tbl_Order[OrderID],tbl_Order[Order Month Name])</f>
        <v>Mar</v>
      </c>
      <c r="H3384" t="str">
        <f>_xlfn.XLOOKUP(tbl_OrderProduct[[#This Row],[ProductID]],tbl_Product[ProductID],tbl_Product[ProductName])</f>
        <v>Fieldnames</v>
      </c>
      <c r="I3384" t="str">
        <f>_xlfn.XLOOKUP(tbl_OrderProduct[[#This Row],[OrderID]],tbl_Order[OrderID],tbl_Order[CustomerID])</f>
        <v>CUST1262</v>
      </c>
    </row>
    <row r="3385" spans="1:9" x14ac:dyDescent="0.4">
      <c r="A3385" t="s">
        <v>1576</v>
      </c>
      <c r="B3385" t="s">
        <v>137</v>
      </c>
      <c r="C3385" t="str">
        <f>_xlfn.XLOOKUP(tbl_OrderProduct[[#This Row],[ProductID]],tbl_Product[ProductID],tbl_Product[Category])</f>
        <v>Classic</v>
      </c>
      <c r="D3385">
        <v>2</v>
      </c>
      <c r="E3385" s="3">
        <f>_xlfn.XLOOKUP(tbl_OrderProduct[[#This Row],[ProductID]],tbl_Product[ProductID],tbl_Product[ListPrice])*tbl_OrderProduct[[#This Row],[Quantity]]</f>
        <v>141.97999999999999</v>
      </c>
      <c r="F3385">
        <f>_xlfn.XLOOKUP(tbl_OrderProduct[[#This Row],[OrderID]],tbl_Order[OrderID],tbl_Order[Order Year])</f>
        <v>2024</v>
      </c>
      <c r="G3385" t="str">
        <f>_xlfn.XLOOKUP(tbl_OrderProduct[[#This Row],[OrderID]],tbl_Order[OrderID],tbl_Order[Order Month Name])</f>
        <v>Mar</v>
      </c>
      <c r="H3385" t="str">
        <f>_xlfn.XLOOKUP(tbl_OrderProduct[[#This Row],[ProductID]],tbl_Product[ProductID],tbl_Product[ProductName])</f>
        <v>Ticket to Ride: Financial Express</v>
      </c>
      <c r="I3385" t="str">
        <f>_xlfn.XLOOKUP(tbl_OrderProduct[[#This Row],[OrderID]],tbl_Order[OrderID],tbl_Order[CustomerID])</f>
        <v>CUST0566</v>
      </c>
    </row>
    <row r="3386" spans="1:9" x14ac:dyDescent="0.4">
      <c r="A3386" t="s">
        <v>1576</v>
      </c>
      <c r="B3386" t="s">
        <v>144</v>
      </c>
      <c r="C3386" t="str">
        <f>_xlfn.XLOOKUP(tbl_OrderProduct[[#This Row],[ProductID]],tbl_Product[ProductID],tbl_Product[Category])</f>
        <v>Strategy</v>
      </c>
      <c r="D3386">
        <v>2</v>
      </c>
      <c r="E3386" s="3">
        <f>_xlfn.XLOOKUP(tbl_OrderProduct[[#This Row],[ProductID]],tbl_Product[ProductID],tbl_Product[ListPrice])*tbl_OrderProduct[[#This Row],[Quantity]]</f>
        <v>129.9</v>
      </c>
      <c r="F3386">
        <f>_xlfn.XLOOKUP(tbl_OrderProduct[[#This Row],[OrderID]],tbl_Order[OrderID],tbl_Order[Order Year])</f>
        <v>2024</v>
      </c>
      <c r="G3386" t="str">
        <f>_xlfn.XLOOKUP(tbl_OrderProduct[[#This Row],[OrderID]],tbl_Order[OrderID],tbl_Order[Order Month Name])</f>
        <v>Mar</v>
      </c>
      <c r="H3386" t="str">
        <f>_xlfn.XLOOKUP(tbl_OrderProduct[[#This Row],[ProductID]],tbl_Product[ProductID],tbl_Product[ProductName])</f>
        <v>Between Two Spreadsheets</v>
      </c>
      <c r="I3386" t="str">
        <f>_xlfn.XLOOKUP(tbl_OrderProduct[[#This Row],[OrderID]],tbl_Order[OrderID],tbl_Order[CustomerID])</f>
        <v>CUST0566</v>
      </c>
    </row>
    <row r="3387" spans="1:9" x14ac:dyDescent="0.4">
      <c r="A3387" t="s">
        <v>1577</v>
      </c>
      <c r="B3387" t="s">
        <v>9</v>
      </c>
      <c r="C3387" t="str">
        <f>_xlfn.XLOOKUP(tbl_OrderProduct[[#This Row],[ProductID]],tbl_Product[ProductID],tbl_Product[Category])</f>
        <v>Strategy</v>
      </c>
      <c r="D3387">
        <v>1</v>
      </c>
      <c r="E3387" s="3">
        <f>_xlfn.XLOOKUP(tbl_OrderProduct[[#This Row],[ProductID]],tbl_Product[ProductID],tbl_Product[ListPrice])*tbl_OrderProduct[[#This Row],[Quantity]]</f>
        <v>73.95</v>
      </c>
      <c r="F3387">
        <f>_xlfn.XLOOKUP(tbl_OrderProduct[[#This Row],[OrderID]],tbl_Order[OrderID],tbl_Order[Order Year])</f>
        <v>2024</v>
      </c>
      <c r="G3387" t="str">
        <f>_xlfn.XLOOKUP(tbl_OrderProduct[[#This Row],[OrderID]],tbl_Order[OrderID],tbl_Order[Order Month Name])</f>
        <v>Mar</v>
      </c>
      <c r="H3387" t="str">
        <f>_xlfn.XLOOKUP(tbl_OrderProduct[[#This Row],[ProductID]],tbl_Product[ProductID],tbl_Product[ProductName])</f>
        <v>Tiny Epic Formulas</v>
      </c>
      <c r="I3387" t="str">
        <f>_xlfn.XLOOKUP(tbl_OrderProduct[[#This Row],[OrderID]],tbl_Order[OrderID],tbl_Order[CustomerID])</f>
        <v>CUST0576</v>
      </c>
    </row>
    <row r="3388" spans="1:9" x14ac:dyDescent="0.4">
      <c r="A3388" t="s">
        <v>1578</v>
      </c>
      <c r="B3388" t="s">
        <v>11</v>
      </c>
      <c r="C3388" t="str">
        <f>_xlfn.XLOOKUP(tbl_OrderProduct[[#This Row],[ProductID]],tbl_Product[ProductID],tbl_Product[Category])</f>
        <v>Adventure</v>
      </c>
      <c r="D3388">
        <v>2</v>
      </c>
      <c r="E3388" s="3">
        <f>_xlfn.XLOOKUP(tbl_OrderProduct[[#This Row],[ProductID]],tbl_Product[ProductID],tbl_Product[ListPrice])*tbl_OrderProduct[[#This Row],[Quantity]]</f>
        <v>39.9</v>
      </c>
      <c r="F3388">
        <f>_xlfn.XLOOKUP(tbl_OrderProduct[[#This Row],[OrderID]],tbl_Order[OrderID],tbl_Order[Order Year])</f>
        <v>2024</v>
      </c>
      <c r="G3388" t="str">
        <f>_xlfn.XLOOKUP(tbl_OrderProduct[[#This Row],[OrderID]],tbl_Order[OrderID],tbl_Order[Order Month Name])</f>
        <v>Mar</v>
      </c>
      <c r="H3388" t="str">
        <f>_xlfn.XLOOKUP(tbl_OrderProduct[[#This Row],[ProductID]],tbl_Product[ProductID],tbl_Product[ProductName])</f>
        <v>Dungeons &amp; Datasets</v>
      </c>
      <c r="I3388" t="str">
        <f>_xlfn.XLOOKUP(tbl_OrderProduct[[#This Row],[OrderID]],tbl_Order[OrderID],tbl_Order[CustomerID])</f>
        <v>CUST0761</v>
      </c>
    </row>
    <row r="3389" spans="1:9" x14ac:dyDescent="0.4">
      <c r="A3389" t="s">
        <v>1579</v>
      </c>
      <c r="B3389" t="s">
        <v>157</v>
      </c>
      <c r="C3389" t="str">
        <f>_xlfn.XLOOKUP(tbl_OrderProduct[[#This Row],[ProductID]],tbl_Product[ProductID],tbl_Product[Category])</f>
        <v>Strategy</v>
      </c>
      <c r="D3389">
        <v>1</v>
      </c>
      <c r="E3389" s="3">
        <f>_xlfn.XLOOKUP(tbl_OrderProduct[[#This Row],[ProductID]],tbl_Product[ProductID],tbl_Product[ListPrice])*tbl_OrderProduct[[#This Row],[Quantity]]</f>
        <v>47</v>
      </c>
      <c r="F3389">
        <f>_xlfn.XLOOKUP(tbl_OrderProduct[[#This Row],[OrderID]],tbl_Order[OrderID],tbl_Order[Order Year])</f>
        <v>2024</v>
      </c>
      <c r="G3389" t="str">
        <f>_xlfn.XLOOKUP(tbl_OrderProduct[[#This Row],[OrderID]],tbl_Order[OrderID],tbl_Order[Order Month Name])</f>
        <v>Mar</v>
      </c>
      <c r="H3389" t="str">
        <f>_xlfn.XLOOKUP(tbl_OrderProduct[[#This Row],[ProductID]],tbl_Product[ProductID],tbl_Product[ProductName])</f>
        <v>A Dasboard Contrived</v>
      </c>
      <c r="I3389" t="str">
        <f>_xlfn.XLOOKUP(tbl_OrderProduct[[#This Row],[OrderID]],tbl_Order[OrderID],tbl_Order[CustomerID])</f>
        <v>CUST0180</v>
      </c>
    </row>
    <row r="3390" spans="1:9" x14ac:dyDescent="0.4">
      <c r="A3390" t="s">
        <v>1579</v>
      </c>
      <c r="B3390" t="s">
        <v>148</v>
      </c>
      <c r="C3390" t="str">
        <f>_xlfn.XLOOKUP(tbl_OrderProduct[[#This Row],[ProductID]],tbl_Product[ProductID],tbl_Product[Category])</f>
        <v>Strategy</v>
      </c>
      <c r="D3390">
        <v>1</v>
      </c>
      <c r="E3390" s="3">
        <f>_xlfn.XLOOKUP(tbl_OrderProduct[[#This Row],[ProductID]],tbl_Product[ProductID],tbl_Product[ListPrice])*tbl_OrderProduct[[#This Row],[Quantity]]</f>
        <v>20.49</v>
      </c>
      <c r="F3390">
        <f>_xlfn.XLOOKUP(tbl_OrderProduct[[#This Row],[OrderID]],tbl_Order[OrderID],tbl_Order[Order Year])</f>
        <v>2024</v>
      </c>
      <c r="G3390" t="str">
        <f>_xlfn.XLOOKUP(tbl_OrderProduct[[#This Row],[OrderID]],tbl_Order[OrderID],tbl_Order[Order Month Name])</f>
        <v>Mar</v>
      </c>
      <c r="H3390" t="str">
        <f>_xlfn.XLOOKUP(tbl_OrderProduct[[#This Row],[ProductID]],tbl_Product[ProductID],tbl_Product[ProductName])</f>
        <v>Cashflow Cascadia</v>
      </c>
      <c r="I3390" t="str">
        <f>_xlfn.XLOOKUP(tbl_OrderProduct[[#This Row],[OrderID]],tbl_Order[OrderID],tbl_Order[CustomerID])</f>
        <v>CUST0180</v>
      </c>
    </row>
    <row r="3391" spans="1:9" x14ac:dyDescent="0.4">
      <c r="A3391" t="s">
        <v>1580</v>
      </c>
      <c r="B3391" t="s">
        <v>163</v>
      </c>
      <c r="C3391" t="str">
        <f>_xlfn.XLOOKUP(tbl_OrderProduct[[#This Row],[ProductID]],tbl_Product[ProductID],tbl_Product[Category])</f>
        <v>Party</v>
      </c>
      <c r="D3391">
        <v>1</v>
      </c>
      <c r="E3391" s="3">
        <f>_xlfn.XLOOKUP(tbl_OrderProduct[[#This Row],[ProductID]],tbl_Product[ProductID],tbl_Product[ListPrice])*tbl_OrderProduct[[#This Row],[Quantity]]</f>
        <v>38</v>
      </c>
      <c r="F3391">
        <f>_xlfn.XLOOKUP(tbl_OrderProduct[[#This Row],[OrderID]],tbl_Order[OrderID],tbl_Order[Order Year])</f>
        <v>2024</v>
      </c>
      <c r="G3391" t="str">
        <f>_xlfn.XLOOKUP(tbl_OrderProduct[[#This Row],[OrderID]],tbl_Order[OrderID],tbl_Order[Order Month Name])</f>
        <v>Mar</v>
      </c>
      <c r="H3391" t="str">
        <f>_xlfn.XLOOKUP(tbl_OrderProduct[[#This Row],[ProductID]],tbl_Product[ProductID],tbl_Product[ProductName])</f>
        <v>Charts Against Humanity</v>
      </c>
      <c r="I3391" t="str">
        <f>_xlfn.XLOOKUP(tbl_OrderProduct[[#This Row],[OrderID]],tbl_Order[OrderID],tbl_Order[CustomerID])</f>
        <v>CUST0838</v>
      </c>
    </row>
    <row r="3392" spans="1:9" x14ac:dyDescent="0.4">
      <c r="A3392" t="s">
        <v>1580</v>
      </c>
      <c r="B3392" t="s">
        <v>6</v>
      </c>
      <c r="C3392" t="str">
        <f>_xlfn.XLOOKUP(tbl_OrderProduct[[#This Row],[ProductID]],tbl_Product[ProductID],tbl_Product[Category])</f>
        <v>Adventure</v>
      </c>
      <c r="D3392">
        <v>1</v>
      </c>
      <c r="E3392" s="3">
        <f>_xlfn.XLOOKUP(tbl_OrderProduct[[#This Row],[ProductID]],tbl_Product[ProductID],tbl_Product[ListPrice])*tbl_OrderProduct[[#This Row],[Quantity]]</f>
        <v>17</v>
      </c>
      <c r="F3392">
        <f>_xlfn.XLOOKUP(tbl_OrderProduct[[#This Row],[OrderID]],tbl_Order[OrderID],tbl_Order[Order Year])</f>
        <v>2024</v>
      </c>
      <c r="G3392" t="str">
        <f>_xlfn.XLOOKUP(tbl_OrderProduct[[#This Row],[OrderID]],tbl_Order[OrderID],tbl_Order[Order Month Name])</f>
        <v>Mar</v>
      </c>
      <c r="H3392" t="str">
        <f>_xlfn.XLOOKUP(tbl_OrderProduct[[#This Row],[ProductID]],tbl_Product[ProductID],tbl_Product[ProductName])</f>
        <v>Pivot &amp; Paper</v>
      </c>
      <c r="I3392" t="str">
        <f>_xlfn.XLOOKUP(tbl_OrderProduct[[#This Row],[OrderID]],tbl_Order[OrderID],tbl_Order[CustomerID])</f>
        <v>CUST0838</v>
      </c>
    </row>
    <row r="3393" spans="1:9" x14ac:dyDescent="0.4">
      <c r="A3393" t="s">
        <v>1580</v>
      </c>
      <c r="B3393" t="s">
        <v>4</v>
      </c>
      <c r="C3393" t="str">
        <f>_xlfn.XLOOKUP(tbl_OrderProduct[[#This Row],[ProductID]],tbl_Product[ProductID],tbl_Product[Category])</f>
        <v>Strategy</v>
      </c>
      <c r="D3393">
        <v>1</v>
      </c>
      <c r="E3393" s="3">
        <f>_xlfn.XLOOKUP(tbl_OrderProduct[[#This Row],[ProductID]],tbl_Product[ProductID],tbl_Product[ListPrice])*tbl_OrderProduct[[#This Row],[Quantity]]</f>
        <v>34.99</v>
      </c>
      <c r="F3393">
        <f>_xlfn.XLOOKUP(tbl_OrderProduct[[#This Row],[OrderID]],tbl_Order[OrderID],tbl_Order[Order Year])</f>
        <v>2024</v>
      </c>
      <c r="G3393" t="str">
        <f>_xlfn.XLOOKUP(tbl_OrderProduct[[#This Row],[OrderID]],tbl_Order[OrderID],tbl_Order[Order Month Name])</f>
        <v>Mar</v>
      </c>
      <c r="H3393" t="str">
        <f>_xlfn.XLOOKUP(tbl_OrderProduct[[#This Row],[ProductID]],tbl_Product[ProductID],tbl_Product[ProductName])</f>
        <v>Root Cause Analysis</v>
      </c>
      <c r="I3393" t="str">
        <f>_xlfn.XLOOKUP(tbl_OrderProduct[[#This Row],[OrderID]],tbl_Order[OrderID],tbl_Order[CustomerID])</f>
        <v>CUST0838</v>
      </c>
    </row>
    <row r="3394" spans="1:9" x14ac:dyDescent="0.4">
      <c r="A3394" t="s">
        <v>1581</v>
      </c>
      <c r="B3394" t="s">
        <v>152</v>
      </c>
      <c r="C3394" t="str">
        <f>_xlfn.XLOOKUP(tbl_OrderProduct[[#This Row],[ProductID]],tbl_Product[ProductID],tbl_Product[Category])</f>
        <v>Party</v>
      </c>
      <c r="D3394">
        <v>2</v>
      </c>
      <c r="E3394" s="3">
        <f>_xlfn.XLOOKUP(tbl_OrderProduct[[#This Row],[ProductID]],tbl_Product[ProductID],tbl_Product[ListPrice])*tbl_OrderProduct[[#This Row],[Quantity]]</f>
        <v>119.9</v>
      </c>
      <c r="F3394">
        <f>_xlfn.XLOOKUP(tbl_OrderProduct[[#This Row],[OrderID]],tbl_Order[OrderID],tbl_Order[Order Year])</f>
        <v>2024</v>
      </c>
      <c r="G3394" t="str">
        <f>_xlfn.XLOOKUP(tbl_OrderProduct[[#This Row],[OrderID]],tbl_Order[OrderID],tbl_Order[Order Month Name])</f>
        <v>Mar</v>
      </c>
      <c r="H3394" t="str">
        <f>_xlfn.XLOOKUP(tbl_OrderProduct[[#This Row],[ProductID]],tbl_Product[ProductID],tbl_Product[ProductName])</f>
        <v>Formulate!</v>
      </c>
      <c r="I3394" t="str">
        <f>_xlfn.XLOOKUP(tbl_OrderProduct[[#This Row],[OrderID]],tbl_Order[OrderID],tbl_Order[CustomerID])</f>
        <v>CUST0103</v>
      </c>
    </row>
    <row r="3395" spans="1:9" x14ac:dyDescent="0.4">
      <c r="A3395" t="s">
        <v>1581</v>
      </c>
      <c r="B3395" t="s">
        <v>129</v>
      </c>
      <c r="C3395" t="str">
        <f>_xlfn.XLOOKUP(tbl_OrderProduct[[#This Row],[ProductID]],tbl_Product[ProductID],tbl_Product[Category])</f>
        <v>Party</v>
      </c>
      <c r="D3395">
        <v>1</v>
      </c>
      <c r="E3395" s="3">
        <f>_xlfn.XLOOKUP(tbl_OrderProduct[[#This Row],[ProductID]],tbl_Product[ProductID],tbl_Product[ListPrice])*tbl_OrderProduct[[#This Row],[Quantity]]</f>
        <v>49.49</v>
      </c>
      <c r="F3395">
        <f>_xlfn.XLOOKUP(tbl_OrderProduct[[#This Row],[OrderID]],tbl_Order[OrderID],tbl_Order[Order Year])</f>
        <v>2024</v>
      </c>
      <c r="G3395" t="str">
        <f>_xlfn.XLOOKUP(tbl_OrderProduct[[#This Row],[OrderID]],tbl_Order[OrderID],tbl_Order[Order Month Name])</f>
        <v>Mar</v>
      </c>
      <c r="H3395" t="str">
        <f>_xlfn.XLOOKUP(tbl_OrderProduct[[#This Row],[ProductID]],tbl_Product[ProductID],tbl_Product[ProductName])</f>
        <v>Fieldnames</v>
      </c>
      <c r="I3395" t="str">
        <f>_xlfn.XLOOKUP(tbl_OrderProduct[[#This Row],[OrderID]],tbl_Order[OrderID],tbl_Order[CustomerID])</f>
        <v>CUST0103</v>
      </c>
    </row>
    <row r="3396" spans="1:9" x14ac:dyDescent="0.4">
      <c r="A3396" t="s">
        <v>1581</v>
      </c>
      <c r="B3396" t="s">
        <v>135</v>
      </c>
      <c r="C3396" t="str">
        <f>_xlfn.XLOOKUP(tbl_OrderProduct[[#This Row],[ProductID]],tbl_Product[ProductID],tbl_Product[Category])</f>
        <v>Classic</v>
      </c>
      <c r="D3396">
        <v>2</v>
      </c>
      <c r="E3396" s="3">
        <f>_xlfn.XLOOKUP(tbl_OrderProduct[[#This Row],[ProductID]],tbl_Product[ProductID],tbl_Product[ListPrice])*tbl_OrderProduct[[#This Row],[Quantity]]</f>
        <v>33.979999999999997</v>
      </c>
      <c r="F3396">
        <f>_xlfn.XLOOKUP(tbl_OrderProduct[[#This Row],[OrderID]],tbl_Order[OrderID],tbl_Order[Order Year])</f>
        <v>2024</v>
      </c>
      <c r="G3396" t="str">
        <f>_xlfn.XLOOKUP(tbl_OrderProduct[[#This Row],[OrderID]],tbl_Order[OrderID],tbl_Order[Order Month Name])</f>
        <v>Mar</v>
      </c>
      <c r="H3396" t="str">
        <f>_xlfn.XLOOKUP(tbl_OrderProduct[[#This Row],[ProductID]],tbl_Product[ProductID],tbl_Product[ProductName])</f>
        <v>Monopoly: Pivot Table Edition</v>
      </c>
      <c r="I3396" t="str">
        <f>_xlfn.XLOOKUP(tbl_OrderProduct[[#This Row],[OrderID]],tbl_Order[OrderID],tbl_Order[CustomerID])</f>
        <v>CUST0103</v>
      </c>
    </row>
    <row r="3397" spans="1:9" x14ac:dyDescent="0.4">
      <c r="A3397" t="s">
        <v>1581</v>
      </c>
      <c r="B3397" t="s">
        <v>153</v>
      </c>
      <c r="C3397" t="str">
        <f>_xlfn.XLOOKUP(tbl_OrderProduct[[#This Row],[ProductID]],tbl_Product[ProductID],tbl_Product[Category])</f>
        <v>Strategy</v>
      </c>
      <c r="D3397">
        <v>2</v>
      </c>
      <c r="E3397" s="3">
        <f>_xlfn.XLOOKUP(tbl_OrderProduct[[#This Row],[ProductID]],tbl_Product[ProductID],tbl_Product[ListPrice])*tbl_OrderProduct[[#This Row],[Quantity]]</f>
        <v>75.900000000000006</v>
      </c>
      <c r="F3397">
        <f>_xlfn.XLOOKUP(tbl_OrderProduct[[#This Row],[OrderID]],tbl_Order[OrderID],tbl_Order[Order Year])</f>
        <v>2024</v>
      </c>
      <c r="G3397" t="str">
        <f>_xlfn.XLOOKUP(tbl_OrderProduct[[#This Row],[OrderID]],tbl_Order[OrderID],tbl_Order[Order Month Name])</f>
        <v>Mar</v>
      </c>
      <c r="H3397" t="str">
        <f>_xlfn.XLOOKUP(tbl_OrderProduct[[#This Row],[ProductID]],tbl_Product[ProductID],tbl_Product[ProductName])</f>
        <v>Sheetstorm</v>
      </c>
      <c r="I3397" t="str">
        <f>_xlfn.XLOOKUP(tbl_OrderProduct[[#This Row],[OrderID]],tbl_Order[OrderID],tbl_Order[CustomerID])</f>
        <v>CUST0103</v>
      </c>
    </row>
    <row r="3398" spans="1:9" x14ac:dyDescent="0.4">
      <c r="A3398" t="s">
        <v>1582</v>
      </c>
      <c r="B3398" t="s">
        <v>10</v>
      </c>
      <c r="C3398" t="str">
        <f>_xlfn.XLOOKUP(tbl_OrderProduct[[#This Row],[ProductID]],tbl_Product[ProductID],tbl_Product[Category])</f>
        <v>Party</v>
      </c>
      <c r="D3398">
        <v>1</v>
      </c>
      <c r="E3398" s="3">
        <f>_xlfn.XLOOKUP(tbl_OrderProduct[[#This Row],[ProductID]],tbl_Product[ProductID],tbl_Product[ListPrice])*tbl_OrderProduct[[#This Row],[Quantity]]</f>
        <v>49</v>
      </c>
      <c r="F3398">
        <f>_xlfn.XLOOKUP(tbl_OrderProduct[[#This Row],[OrderID]],tbl_Order[OrderID],tbl_Order[Order Year])</f>
        <v>2024</v>
      </c>
      <c r="G3398" t="str">
        <f>_xlfn.XLOOKUP(tbl_OrderProduct[[#This Row],[OrderID]],tbl_Order[OrderID],tbl_Order[Order Month Name])</f>
        <v>Apr</v>
      </c>
      <c r="H3398" t="str">
        <f>_xlfn.XLOOKUP(tbl_OrderProduct[[#This Row],[ProductID]],tbl_Product[ProductID],tbl_Product[ProductName])</f>
        <v>Pivot or Perish</v>
      </c>
      <c r="I3398" t="str">
        <f>_xlfn.XLOOKUP(tbl_OrderProduct[[#This Row],[OrderID]],tbl_Order[OrderID],tbl_Order[CustomerID])</f>
        <v>CUST1252</v>
      </c>
    </row>
    <row r="3399" spans="1:9" x14ac:dyDescent="0.4">
      <c r="A3399" t="s">
        <v>1582</v>
      </c>
      <c r="B3399" t="s">
        <v>130</v>
      </c>
      <c r="C3399" t="str">
        <f>_xlfn.XLOOKUP(tbl_OrderProduct[[#This Row],[ProductID]],tbl_Product[ProductID],tbl_Product[Category])</f>
        <v>Strategy</v>
      </c>
      <c r="D3399">
        <v>1</v>
      </c>
      <c r="E3399" s="3">
        <f>_xlfn.XLOOKUP(tbl_OrderProduct[[#This Row],[ProductID]],tbl_Product[ProductID],tbl_Product[ListPrice])*tbl_OrderProduct[[#This Row],[Quantity]]</f>
        <v>15.5</v>
      </c>
      <c r="F3399">
        <f>_xlfn.XLOOKUP(tbl_OrderProduct[[#This Row],[OrderID]],tbl_Order[OrderID],tbl_Order[Order Year])</f>
        <v>2024</v>
      </c>
      <c r="G3399" t="str">
        <f>_xlfn.XLOOKUP(tbl_OrderProduct[[#This Row],[OrderID]],tbl_Order[OrderID],tbl_Order[Order Month Name])</f>
        <v>Apr</v>
      </c>
      <c r="H3399" t="str">
        <f>_xlfn.XLOOKUP(tbl_OrderProduct[[#This Row],[ProductID]],tbl_Product[ProductID],tbl_Product[ProductName])</f>
        <v>Brass: Budget</v>
      </c>
      <c r="I3399" t="str">
        <f>_xlfn.XLOOKUP(tbl_OrderProduct[[#This Row],[OrderID]],tbl_Order[OrderID],tbl_Order[CustomerID])</f>
        <v>CUST1252</v>
      </c>
    </row>
    <row r="3400" spans="1:9" x14ac:dyDescent="0.4">
      <c r="A3400" t="s">
        <v>1583</v>
      </c>
      <c r="B3400" t="s">
        <v>140</v>
      </c>
      <c r="C3400" t="str">
        <f>_xlfn.XLOOKUP(tbl_OrderProduct[[#This Row],[ProductID]],tbl_Product[ProductID],tbl_Product[Category])</f>
        <v>Strategy</v>
      </c>
      <c r="D3400">
        <v>2</v>
      </c>
      <c r="E3400" s="3">
        <f>_xlfn.XLOOKUP(tbl_OrderProduct[[#This Row],[ProductID]],tbl_Product[ProductID],tbl_Product[ListPrice])*tbl_OrderProduct[[#This Row],[Quantity]]</f>
        <v>126.98</v>
      </c>
      <c r="F3400">
        <f>_xlfn.XLOOKUP(tbl_OrderProduct[[#This Row],[OrderID]],tbl_Order[OrderID],tbl_Order[Order Year])</f>
        <v>2024</v>
      </c>
      <c r="G3400" t="str">
        <f>_xlfn.XLOOKUP(tbl_OrderProduct[[#This Row],[OrderID]],tbl_Order[OrderID],tbl_Order[Order Month Name])</f>
        <v>Apr</v>
      </c>
      <c r="H3400" t="str">
        <f>_xlfn.XLOOKUP(tbl_OrderProduct[[#This Row],[ProductID]],tbl_Product[ProductID],tbl_Product[ProductName])</f>
        <v>The Castles of Mad King Lambda</v>
      </c>
      <c r="I3400" t="str">
        <f>_xlfn.XLOOKUP(tbl_OrderProduct[[#This Row],[OrderID]],tbl_Order[OrderID],tbl_Order[CustomerID])</f>
        <v>CUST0912</v>
      </c>
    </row>
    <row r="3401" spans="1:9" x14ac:dyDescent="0.4">
      <c r="A3401" t="s">
        <v>1583</v>
      </c>
      <c r="B3401" t="s">
        <v>11</v>
      </c>
      <c r="C3401" t="str">
        <f>_xlfn.XLOOKUP(tbl_OrderProduct[[#This Row],[ProductID]],tbl_Product[ProductID],tbl_Product[Category])</f>
        <v>Adventure</v>
      </c>
      <c r="D3401">
        <v>1</v>
      </c>
      <c r="E3401" s="3">
        <f>_xlfn.XLOOKUP(tbl_OrderProduct[[#This Row],[ProductID]],tbl_Product[ProductID],tbl_Product[ListPrice])*tbl_OrderProduct[[#This Row],[Quantity]]</f>
        <v>19.95</v>
      </c>
      <c r="F3401">
        <f>_xlfn.XLOOKUP(tbl_OrderProduct[[#This Row],[OrderID]],tbl_Order[OrderID],tbl_Order[Order Year])</f>
        <v>2024</v>
      </c>
      <c r="G3401" t="str">
        <f>_xlfn.XLOOKUP(tbl_OrderProduct[[#This Row],[OrderID]],tbl_Order[OrderID],tbl_Order[Order Month Name])</f>
        <v>Apr</v>
      </c>
      <c r="H3401" t="str">
        <f>_xlfn.XLOOKUP(tbl_OrderProduct[[#This Row],[ProductID]],tbl_Product[ProductID],tbl_Product[ProductName])</f>
        <v>Dungeons &amp; Datasets</v>
      </c>
      <c r="I3401" t="str">
        <f>_xlfn.XLOOKUP(tbl_OrderProduct[[#This Row],[OrderID]],tbl_Order[OrderID],tbl_Order[CustomerID])</f>
        <v>CUST0912</v>
      </c>
    </row>
    <row r="3402" spans="1:9" x14ac:dyDescent="0.4">
      <c r="A3402" t="s">
        <v>1583</v>
      </c>
      <c r="B3402" t="s">
        <v>5</v>
      </c>
      <c r="C3402" t="str">
        <f>_xlfn.XLOOKUP(tbl_OrderProduct[[#This Row],[ProductID]],tbl_Product[ProductID],tbl_Product[Category])</f>
        <v>Strategy</v>
      </c>
      <c r="D3402">
        <v>1</v>
      </c>
      <c r="E3402" s="3">
        <f>_xlfn.XLOOKUP(tbl_OrderProduct[[#This Row],[ProductID]],tbl_Product[ProductID],tbl_Product[ListPrice])*tbl_OrderProduct[[#This Row],[Quantity]]</f>
        <v>49.95</v>
      </c>
      <c r="F3402">
        <f>_xlfn.XLOOKUP(tbl_OrderProduct[[#This Row],[OrderID]],tbl_Order[OrderID],tbl_Order[Order Year])</f>
        <v>2024</v>
      </c>
      <c r="G3402" t="str">
        <f>_xlfn.XLOOKUP(tbl_OrderProduct[[#This Row],[OrderID]],tbl_Order[OrderID],tbl_Order[Order Month Name])</f>
        <v>Apr</v>
      </c>
      <c r="H3402" t="str">
        <f>_xlfn.XLOOKUP(tbl_OrderProduct[[#This Row],[ProductID]],tbl_Product[ProductID],tbl_Product[ProductName])</f>
        <v>Power B.I. the Board Game</v>
      </c>
      <c r="I3402" t="str">
        <f>_xlfn.XLOOKUP(tbl_OrderProduct[[#This Row],[OrderID]],tbl_Order[OrderID],tbl_Order[CustomerID])</f>
        <v>CUST0912</v>
      </c>
    </row>
    <row r="3403" spans="1:9" x14ac:dyDescent="0.4">
      <c r="A3403" t="s">
        <v>1583</v>
      </c>
      <c r="B3403" t="s">
        <v>145</v>
      </c>
      <c r="C3403" t="str">
        <f>_xlfn.XLOOKUP(tbl_OrderProduct[[#This Row],[ProductID]],tbl_Product[ProductID],tbl_Product[Category])</f>
        <v>Adventure</v>
      </c>
      <c r="D3403">
        <v>1</v>
      </c>
      <c r="E3403" s="3">
        <f>_xlfn.XLOOKUP(tbl_OrderProduct[[#This Row],[ProductID]],tbl_Product[ProductID],tbl_Product[ListPrice])*tbl_OrderProduct[[#This Row],[Quantity]]</f>
        <v>40.5</v>
      </c>
      <c r="F3403">
        <f>_xlfn.XLOOKUP(tbl_OrderProduct[[#This Row],[OrderID]],tbl_Order[OrderID],tbl_Order[Order Year])</f>
        <v>2024</v>
      </c>
      <c r="G3403" t="str">
        <f>_xlfn.XLOOKUP(tbl_OrderProduct[[#This Row],[OrderID]],tbl_Order[OrderID],tbl_Order[Order Month Name])</f>
        <v>Apr</v>
      </c>
      <c r="H3403" t="str">
        <f>_xlfn.XLOOKUP(tbl_OrderProduct[[#This Row],[ProductID]],tbl_Product[ProductID],tbl_Product[ProductName])</f>
        <v>Audit Call of Cthulhu</v>
      </c>
      <c r="I3403" t="str">
        <f>_xlfn.XLOOKUP(tbl_OrderProduct[[#This Row],[OrderID]],tbl_Order[OrderID],tbl_Order[CustomerID])</f>
        <v>CUST0912</v>
      </c>
    </row>
    <row r="3404" spans="1:9" x14ac:dyDescent="0.4">
      <c r="A3404" t="s">
        <v>1584</v>
      </c>
      <c r="B3404" t="s">
        <v>150</v>
      </c>
      <c r="C3404" t="str">
        <f>_xlfn.XLOOKUP(tbl_OrderProduct[[#This Row],[ProductID]],tbl_Product[ProductID],tbl_Product[Category])</f>
        <v>Party</v>
      </c>
      <c r="D3404">
        <v>1</v>
      </c>
      <c r="E3404" s="3">
        <f>_xlfn.XLOOKUP(tbl_OrderProduct[[#This Row],[ProductID]],tbl_Product[ProductID],tbl_Product[ListPrice])*tbl_OrderProduct[[#This Row],[Quantity]]</f>
        <v>35</v>
      </c>
      <c r="F3404">
        <f>_xlfn.XLOOKUP(tbl_OrderProduct[[#This Row],[OrderID]],tbl_Order[OrderID],tbl_Order[Order Year])</f>
        <v>2024</v>
      </c>
      <c r="G3404" t="str">
        <f>_xlfn.XLOOKUP(tbl_OrderProduct[[#This Row],[OrderID]],tbl_Order[OrderID],tbl_Order[Order Month Name])</f>
        <v>Apr</v>
      </c>
      <c r="H3404" t="str">
        <f>_xlfn.XLOOKUP(tbl_OrderProduct[[#This Row],[ProductID]],tbl_Product[ProductID],tbl_Product[ProductName])</f>
        <v>Data: The Resistance</v>
      </c>
      <c r="I3404" t="str">
        <f>_xlfn.XLOOKUP(tbl_OrderProduct[[#This Row],[OrderID]],tbl_Order[OrderID],tbl_Order[CustomerID])</f>
        <v>CUST0972</v>
      </c>
    </row>
    <row r="3405" spans="1:9" x14ac:dyDescent="0.4">
      <c r="A3405" t="s">
        <v>1585</v>
      </c>
      <c r="B3405" t="s">
        <v>150</v>
      </c>
      <c r="C3405" t="str">
        <f>_xlfn.XLOOKUP(tbl_OrderProduct[[#This Row],[ProductID]],tbl_Product[ProductID],tbl_Product[Category])</f>
        <v>Party</v>
      </c>
      <c r="D3405">
        <v>1</v>
      </c>
      <c r="E3405" s="3">
        <f>_xlfn.XLOOKUP(tbl_OrderProduct[[#This Row],[ProductID]],tbl_Product[ProductID],tbl_Product[ListPrice])*tbl_OrderProduct[[#This Row],[Quantity]]</f>
        <v>35</v>
      </c>
      <c r="F3405">
        <f>_xlfn.XLOOKUP(tbl_OrderProduct[[#This Row],[OrderID]],tbl_Order[OrderID],tbl_Order[Order Year])</f>
        <v>2024</v>
      </c>
      <c r="G3405" t="str">
        <f>_xlfn.XLOOKUP(tbl_OrderProduct[[#This Row],[OrderID]],tbl_Order[OrderID],tbl_Order[Order Month Name])</f>
        <v>Apr</v>
      </c>
      <c r="H3405" t="str">
        <f>_xlfn.XLOOKUP(tbl_OrderProduct[[#This Row],[ProductID]],tbl_Product[ProductID],tbl_Product[ProductName])</f>
        <v>Data: The Resistance</v>
      </c>
      <c r="I3405" t="str">
        <f>_xlfn.XLOOKUP(tbl_OrderProduct[[#This Row],[OrderID]],tbl_Order[OrderID],tbl_Order[CustomerID])</f>
        <v>CUST0814</v>
      </c>
    </row>
    <row r="3406" spans="1:9" x14ac:dyDescent="0.4">
      <c r="A3406" t="s">
        <v>1585</v>
      </c>
      <c r="B3406" t="s">
        <v>165</v>
      </c>
      <c r="C3406" t="str">
        <f>_xlfn.XLOOKUP(tbl_OrderProduct[[#This Row],[ProductID]],tbl_Product[ProductID],tbl_Product[Category])</f>
        <v>Party</v>
      </c>
      <c r="D3406">
        <v>1</v>
      </c>
      <c r="E3406" s="3">
        <f>_xlfn.XLOOKUP(tbl_OrderProduct[[#This Row],[ProductID]],tbl_Product[ProductID],tbl_Product[ListPrice])*tbl_OrderProduct[[#This Row],[Quantity]]</f>
        <v>26.49</v>
      </c>
      <c r="F3406">
        <f>_xlfn.XLOOKUP(tbl_OrderProduct[[#This Row],[OrderID]],tbl_Order[OrderID],tbl_Order[Order Year])</f>
        <v>2024</v>
      </c>
      <c r="G3406" t="str">
        <f>_xlfn.XLOOKUP(tbl_OrderProduct[[#This Row],[OrderID]],tbl_Order[OrderID],tbl_Order[Order Month Name])</f>
        <v>Apr</v>
      </c>
      <c r="H3406" t="str">
        <f>_xlfn.XLOOKUP(tbl_OrderProduct[[#This Row],[ProductID]],tbl_Product[ProductID],tbl_Product[ProductName])</f>
        <v>Dashboard Wavelength</v>
      </c>
      <c r="I3406" t="str">
        <f>_xlfn.XLOOKUP(tbl_OrderProduct[[#This Row],[OrderID]],tbl_Order[OrderID],tbl_Order[CustomerID])</f>
        <v>CUST0814</v>
      </c>
    </row>
    <row r="3407" spans="1:9" x14ac:dyDescent="0.4">
      <c r="A3407" t="s">
        <v>1585</v>
      </c>
      <c r="B3407" t="s">
        <v>133</v>
      </c>
      <c r="C3407" t="str">
        <f>_xlfn.XLOOKUP(tbl_OrderProduct[[#This Row],[ProductID]],tbl_Product[ProductID],tbl_Product[Category])</f>
        <v>Adventure</v>
      </c>
      <c r="D3407">
        <v>1</v>
      </c>
      <c r="E3407" s="3">
        <f>_xlfn.XLOOKUP(tbl_OrderProduct[[#This Row],[ProductID]],tbl_Product[ProductID],tbl_Product[ListPrice])*tbl_OrderProduct[[#This Row],[Quantity]]</f>
        <v>23.95</v>
      </c>
      <c r="F3407">
        <f>_xlfn.XLOOKUP(tbl_OrderProduct[[#This Row],[OrderID]],tbl_Order[OrderID],tbl_Order[Order Year])</f>
        <v>2024</v>
      </c>
      <c r="G3407" t="str">
        <f>_xlfn.XLOOKUP(tbl_OrderProduct[[#This Row],[OrderID]],tbl_Order[OrderID],tbl_Order[Order Month Name])</f>
        <v>Apr</v>
      </c>
      <c r="H3407" t="str">
        <f>_xlfn.XLOOKUP(tbl_OrderProduct[[#This Row],[ProductID]],tbl_Product[ProductID],tbl_Product[ProductName])</f>
        <v>DataCraft: Fields &amp; Measures</v>
      </c>
      <c r="I3407" t="str">
        <f>_xlfn.XLOOKUP(tbl_OrderProduct[[#This Row],[OrderID]],tbl_Order[OrderID],tbl_Order[CustomerID])</f>
        <v>CUST0814</v>
      </c>
    </row>
    <row r="3408" spans="1:9" x14ac:dyDescent="0.4">
      <c r="A3408" t="s">
        <v>1585</v>
      </c>
      <c r="B3408" t="s">
        <v>160</v>
      </c>
      <c r="C3408" t="str">
        <f>_xlfn.XLOOKUP(tbl_OrderProduct[[#This Row],[ProductID]],tbl_Product[ProductID],tbl_Product[Category])</f>
        <v>Co-op</v>
      </c>
      <c r="D3408">
        <v>2</v>
      </c>
      <c r="E3408" s="3">
        <f>_xlfn.XLOOKUP(tbl_OrderProduct[[#This Row],[ProductID]],tbl_Product[ProductID],tbl_Product[ListPrice])*tbl_OrderProduct[[#This Row],[Quantity]]</f>
        <v>76.98</v>
      </c>
      <c r="F3408">
        <f>_xlfn.XLOOKUP(tbl_OrderProduct[[#This Row],[OrderID]],tbl_Order[OrderID],tbl_Order[Order Year])</f>
        <v>2024</v>
      </c>
      <c r="G3408" t="str">
        <f>_xlfn.XLOOKUP(tbl_OrderProduct[[#This Row],[OrderID]],tbl_Order[OrderID],tbl_Order[Order Month Name])</f>
        <v>Apr</v>
      </c>
      <c r="H3408" t="str">
        <f>_xlfn.XLOOKUP(tbl_OrderProduct[[#This Row],[ProductID]],tbl_Product[ProductID],tbl_Product[ProductName])</f>
        <v>Forbidden Functions</v>
      </c>
      <c r="I3408" t="str">
        <f>_xlfn.XLOOKUP(tbl_OrderProduct[[#This Row],[OrderID]],tbl_Order[OrderID],tbl_Order[CustomerID])</f>
        <v>CUST0814</v>
      </c>
    </row>
    <row r="3409" spans="1:9" x14ac:dyDescent="0.4">
      <c r="A3409" t="s">
        <v>1585</v>
      </c>
      <c r="B3409" t="s">
        <v>10</v>
      </c>
      <c r="C3409" t="str">
        <f>_xlfn.XLOOKUP(tbl_OrderProduct[[#This Row],[ProductID]],tbl_Product[ProductID],tbl_Product[Category])</f>
        <v>Party</v>
      </c>
      <c r="D3409">
        <v>1</v>
      </c>
      <c r="E3409" s="3">
        <f>_xlfn.XLOOKUP(tbl_OrderProduct[[#This Row],[ProductID]],tbl_Product[ProductID],tbl_Product[ListPrice])*tbl_OrderProduct[[#This Row],[Quantity]]</f>
        <v>49</v>
      </c>
      <c r="F3409">
        <f>_xlfn.XLOOKUP(tbl_OrderProduct[[#This Row],[OrderID]],tbl_Order[OrderID],tbl_Order[Order Year])</f>
        <v>2024</v>
      </c>
      <c r="G3409" t="str">
        <f>_xlfn.XLOOKUP(tbl_OrderProduct[[#This Row],[OrderID]],tbl_Order[OrderID],tbl_Order[Order Month Name])</f>
        <v>Apr</v>
      </c>
      <c r="H3409" t="str">
        <f>_xlfn.XLOOKUP(tbl_OrderProduct[[#This Row],[ProductID]],tbl_Product[ProductID],tbl_Product[ProductName])</f>
        <v>Pivot or Perish</v>
      </c>
      <c r="I3409" t="str">
        <f>_xlfn.XLOOKUP(tbl_OrderProduct[[#This Row],[OrderID]],tbl_Order[OrderID],tbl_Order[CustomerID])</f>
        <v>CUST0814</v>
      </c>
    </row>
    <row r="3410" spans="1:9" x14ac:dyDescent="0.4">
      <c r="A3410" t="s">
        <v>1586</v>
      </c>
      <c r="B3410" t="s">
        <v>133</v>
      </c>
      <c r="C3410" t="str">
        <f>_xlfn.XLOOKUP(tbl_OrderProduct[[#This Row],[ProductID]],tbl_Product[ProductID],tbl_Product[Category])</f>
        <v>Adventure</v>
      </c>
      <c r="D3410">
        <v>1</v>
      </c>
      <c r="E3410" s="3">
        <f>_xlfn.XLOOKUP(tbl_OrderProduct[[#This Row],[ProductID]],tbl_Product[ProductID],tbl_Product[ListPrice])*tbl_OrderProduct[[#This Row],[Quantity]]</f>
        <v>23.95</v>
      </c>
      <c r="F3410">
        <f>_xlfn.XLOOKUP(tbl_OrderProduct[[#This Row],[OrderID]],tbl_Order[OrderID],tbl_Order[Order Year])</f>
        <v>2024</v>
      </c>
      <c r="G3410" t="str">
        <f>_xlfn.XLOOKUP(tbl_OrderProduct[[#This Row],[OrderID]],tbl_Order[OrderID],tbl_Order[Order Month Name])</f>
        <v>Apr</v>
      </c>
      <c r="H3410" t="str">
        <f>_xlfn.XLOOKUP(tbl_OrderProduct[[#This Row],[ProductID]],tbl_Product[ProductID],tbl_Product[ProductName])</f>
        <v>DataCraft: Fields &amp; Measures</v>
      </c>
      <c r="I3410" t="str">
        <f>_xlfn.XLOOKUP(tbl_OrderProduct[[#This Row],[OrderID]],tbl_Order[OrderID],tbl_Order[CustomerID])</f>
        <v>CUST1157</v>
      </c>
    </row>
    <row r="3411" spans="1:9" x14ac:dyDescent="0.4">
      <c r="A3411" t="s">
        <v>1587</v>
      </c>
      <c r="B3411" t="s">
        <v>156</v>
      </c>
      <c r="C3411" t="str">
        <f>_xlfn.XLOOKUP(tbl_OrderProduct[[#This Row],[ProductID]],tbl_Product[ProductID],tbl_Product[Category])</f>
        <v>Strategy</v>
      </c>
      <c r="D3411">
        <v>1</v>
      </c>
      <c r="E3411" s="3">
        <f>_xlfn.XLOOKUP(tbl_OrderProduct[[#This Row],[ProductID]],tbl_Product[ProductID],tbl_Product[ListPrice])*tbl_OrderProduct[[#This Row],[Quantity]]</f>
        <v>40.99</v>
      </c>
      <c r="F3411">
        <f>_xlfn.XLOOKUP(tbl_OrderProduct[[#This Row],[OrderID]],tbl_Order[OrderID],tbl_Order[Order Year])</f>
        <v>2024</v>
      </c>
      <c r="G3411" t="str">
        <f>_xlfn.XLOOKUP(tbl_OrderProduct[[#This Row],[OrderID]],tbl_Order[OrderID],tbl_Order[Order Month Name])</f>
        <v>Apr</v>
      </c>
      <c r="H3411" t="str">
        <f>_xlfn.XLOOKUP(tbl_OrderProduct[[#This Row],[ProductID]],tbl_Product[ProductID],tbl_Product[ProductName])</f>
        <v>Cells of Caledonia</v>
      </c>
      <c r="I3411" t="str">
        <f>_xlfn.XLOOKUP(tbl_OrderProduct[[#This Row],[OrderID]],tbl_Order[OrderID],tbl_Order[CustomerID])</f>
        <v>CUST1030</v>
      </c>
    </row>
    <row r="3412" spans="1:9" x14ac:dyDescent="0.4">
      <c r="A3412" t="s">
        <v>1588</v>
      </c>
      <c r="B3412" t="s">
        <v>144</v>
      </c>
      <c r="C3412" t="str">
        <f>_xlfn.XLOOKUP(tbl_OrderProduct[[#This Row],[ProductID]],tbl_Product[ProductID],tbl_Product[Category])</f>
        <v>Strategy</v>
      </c>
      <c r="D3412">
        <v>2</v>
      </c>
      <c r="E3412" s="3">
        <f>_xlfn.XLOOKUP(tbl_OrderProduct[[#This Row],[ProductID]],tbl_Product[ProductID],tbl_Product[ListPrice])*tbl_OrderProduct[[#This Row],[Quantity]]</f>
        <v>129.9</v>
      </c>
      <c r="F3412">
        <f>_xlfn.XLOOKUP(tbl_OrderProduct[[#This Row],[OrderID]],tbl_Order[OrderID],tbl_Order[Order Year])</f>
        <v>2024</v>
      </c>
      <c r="G3412" t="str">
        <f>_xlfn.XLOOKUP(tbl_OrderProduct[[#This Row],[OrderID]],tbl_Order[OrderID],tbl_Order[Order Month Name])</f>
        <v>Apr</v>
      </c>
      <c r="H3412" t="str">
        <f>_xlfn.XLOOKUP(tbl_OrderProduct[[#This Row],[ProductID]],tbl_Product[ProductID],tbl_Product[ProductName])</f>
        <v>Between Two Spreadsheets</v>
      </c>
      <c r="I3412" t="str">
        <f>_xlfn.XLOOKUP(tbl_OrderProduct[[#This Row],[OrderID]],tbl_Order[OrderID],tbl_Order[CustomerID])</f>
        <v>CUST0918</v>
      </c>
    </row>
    <row r="3413" spans="1:9" x14ac:dyDescent="0.4">
      <c r="A3413" t="s">
        <v>1588</v>
      </c>
      <c r="B3413" t="s">
        <v>140</v>
      </c>
      <c r="C3413" t="str">
        <f>_xlfn.XLOOKUP(tbl_OrderProduct[[#This Row],[ProductID]],tbl_Product[ProductID],tbl_Product[Category])</f>
        <v>Strategy</v>
      </c>
      <c r="D3413">
        <v>1</v>
      </c>
      <c r="E3413" s="3">
        <f>_xlfn.XLOOKUP(tbl_OrderProduct[[#This Row],[ProductID]],tbl_Product[ProductID],tbl_Product[ListPrice])*tbl_OrderProduct[[#This Row],[Quantity]]</f>
        <v>63.49</v>
      </c>
      <c r="F3413">
        <f>_xlfn.XLOOKUP(tbl_OrderProduct[[#This Row],[OrderID]],tbl_Order[OrderID],tbl_Order[Order Year])</f>
        <v>2024</v>
      </c>
      <c r="G3413" t="str">
        <f>_xlfn.XLOOKUP(tbl_OrderProduct[[#This Row],[OrderID]],tbl_Order[OrderID],tbl_Order[Order Month Name])</f>
        <v>Apr</v>
      </c>
      <c r="H3413" t="str">
        <f>_xlfn.XLOOKUP(tbl_OrderProduct[[#This Row],[ProductID]],tbl_Product[ProductID],tbl_Product[ProductName])</f>
        <v>The Castles of Mad King Lambda</v>
      </c>
      <c r="I3413" t="str">
        <f>_xlfn.XLOOKUP(tbl_OrderProduct[[#This Row],[OrderID]],tbl_Order[OrderID],tbl_Order[CustomerID])</f>
        <v>CUST0918</v>
      </c>
    </row>
    <row r="3414" spans="1:9" x14ac:dyDescent="0.4">
      <c r="A3414" t="s">
        <v>1589</v>
      </c>
      <c r="B3414" t="s">
        <v>157</v>
      </c>
      <c r="C3414" t="str">
        <f>_xlfn.XLOOKUP(tbl_OrderProduct[[#This Row],[ProductID]],tbl_Product[ProductID],tbl_Product[Category])</f>
        <v>Strategy</v>
      </c>
      <c r="D3414">
        <v>1</v>
      </c>
      <c r="E3414" s="3">
        <f>_xlfn.XLOOKUP(tbl_OrderProduct[[#This Row],[ProductID]],tbl_Product[ProductID],tbl_Product[ListPrice])*tbl_OrderProduct[[#This Row],[Quantity]]</f>
        <v>47</v>
      </c>
      <c r="F3414">
        <f>_xlfn.XLOOKUP(tbl_OrderProduct[[#This Row],[OrderID]],tbl_Order[OrderID],tbl_Order[Order Year])</f>
        <v>2024</v>
      </c>
      <c r="G3414" t="str">
        <f>_xlfn.XLOOKUP(tbl_OrderProduct[[#This Row],[OrderID]],tbl_Order[OrderID],tbl_Order[Order Month Name])</f>
        <v>Apr</v>
      </c>
      <c r="H3414" t="str">
        <f>_xlfn.XLOOKUP(tbl_OrderProduct[[#This Row],[ProductID]],tbl_Product[ProductID],tbl_Product[ProductName])</f>
        <v>A Dasboard Contrived</v>
      </c>
      <c r="I3414" t="str">
        <f>_xlfn.XLOOKUP(tbl_OrderProduct[[#This Row],[OrderID]],tbl_Order[OrderID],tbl_Order[CustomerID])</f>
        <v>CUST0159</v>
      </c>
    </row>
    <row r="3415" spans="1:9" x14ac:dyDescent="0.4">
      <c r="A3415" t="s">
        <v>1589</v>
      </c>
      <c r="B3415" t="s">
        <v>135</v>
      </c>
      <c r="C3415" t="str">
        <f>_xlfn.XLOOKUP(tbl_OrderProduct[[#This Row],[ProductID]],tbl_Product[ProductID],tbl_Product[Category])</f>
        <v>Classic</v>
      </c>
      <c r="D3415">
        <v>2</v>
      </c>
      <c r="E3415" s="3">
        <f>_xlfn.XLOOKUP(tbl_OrderProduct[[#This Row],[ProductID]],tbl_Product[ProductID],tbl_Product[ListPrice])*tbl_OrderProduct[[#This Row],[Quantity]]</f>
        <v>33.979999999999997</v>
      </c>
      <c r="F3415">
        <f>_xlfn.XLOOKUP(tbl_OrderProduct[[#This Row],[OrderID]],tbl_Order[OrderID],tbl_Order[Order Year])</f>
        <v>2024</v>
      </c>
      <c r="G3415" t="str">
        <f>_xlfn.XLOOKUP(tbl_OrderProduct[[#This Row],[OrderID]],tbl_Order[OrderID],tbl_Order[Order Month Name])</f>
        <v>Apr</v>
      </c>
      <c r="H3415" t="str">
        <f>_xlfn.XLOOKUP(tbl_OrderProduct[[#This Row],[ProductID]],tbl_Product[ProductID],tbl_Product[ProductName])</f>
        <v>Monopoly: Pivot Table Edition</v>
      </c>
      <c r="I3415" t="str">
        <f>_xlfn.XLOOKUP(tbl_OrderProduct[[#This Row],[OrderID]],tbl_Order[OrderID],tbl_Order[CustomerID])</f>
        <v>CUST0159</v>
      </c>
    </row>
    <row r="3416" spans="1:9" x14ac:dyDescent="0.4">
      <c r="A3416" t="s">
        <v>1589</v>
      </c>
      <c r="B3416" t="s">
        <v>152</v>
      </c>
      <c r="C3416" t="str">
        <f>_xlfn.XLOOKUP(tbl_OrderProduct[[#This Row],[ProductID]],tbl_Product[ProductID],tbl_Product[Category])</f>
        <v>Party</v>
      </c>
      <c r="D3416">
        <v>1</v>
      </c>
      <c r="E3416" s="3">
        <f>_xlfn.XLOOKUP(tbl_OrderProduct[[#This Row],[ProductID]],tbl_Product[ProductID],tbl_Product[ListPrice])*tbl_OrderProduct[[#This Row],[Quantity]]</f>
        <v>59.95</v>
      </c>
      <c r="F3416">
        <f>_xlfn.XLOOKUP(tbl_OrderProduct[[#This Row],[OrderID]],tbl_Order[OrderID],tbl_Order[Order Year])</f>
        <v>2024</v>
      </c>
      <c r="G3416" t="str">
        <f>_xlfn.XLOOKUP(tbl_OrderProduct[[#This Row],[OrderID]],tbl_Order[OrderID],tbl_Order[Order Month Name])</f>
        <v>Apr</v>
      </c>
      <c r="H3416" t="str">
        <f>_xlfn.XLOOKUP(tbl_OrderProduct[[#This Row],[ProductID]],tbl_Product[ProductID],tbl_Product[ProductName])</f>
        <v>Formulate!</v>
      </c>
      <c r="I3416" t="str">
        <f>_xlfn.XLOOKUP(tbl_OrderProduct[[#This Row],[OrderID]],tbl_Order[OrderID],tbl_Order[CustomerID])</f>
        <v>CUST0159</v>
      </c>
    </row>
    <row r="3417" spans="1:9" x14ac:dyDescent="0.4">
      <c r="A3417" t="s">
        <v>1590</v>
      </c>
      <c r="B3417" t="s">
        <v>149</v>
      </c>
      <c r="C3417" t="str">
        <f>_xlfn.XLOOKUP(tbl_OrderProduct[[#This Row],[ProductID]],tbl_Product[ProductID],tbl_Product[Category])</f>
        <v>Co-op</v>
      </c>
      <c r="D3417">
        <v>1</v>
      </c>
      <c r="E3417" s="3">
        <f>_xlfn.XLOOKUP(tbl_OrderProduct[[#This Row],[ProductID]],tbl_Product[ProductID],tbl_Product[ListPrice])*tbl_OrderProduct[[#This Row],[Quantity]]</f>
        <v>20.99</v>
      </c>
      <c r="F3417">
        <f>_xlfn.XLOOKUP(tbl_OrderProduct[[#This Row],[OrderID]],tbl_Order[OrderID],tbl_Order[Order Year])</f>
        <v>2024</v>
      </c>
      <c r="G3417" t="str">
        <f>_xlfn.XLOOKUP(tbl_OrderProduct[[#This Row],[OrderID]],tbl_Order[OrderID],tbl_Order[Order Month Name])</f>
        <v>Apr</v>
      </c>
      <c r="H3417" t="str">
        <f>_xlfn.XLOOKUP(tbl_OrderProduct[[#This Row],[ProductID]],tbl_Product[ProductID],tbl_Product[ProductName])</f>
        <v>Pandemic: #REF! Outbreak</v>
      </c>
      <c r="I3417" t="str">
        <f>_xlfn.XLOOKUP(tbl_OrderProduct[[#This Row],[OrderID]],tbl_Order[OrderID],tbl_Order[CustomerID])</f>
        <v>CUST0302</v>
      </c>
    </row>
    <row r="3418" spans="1:9" x14ac:dyDescent="0.4">
      <c r="A3418" t="s">
        <v>1591</v>
      </c>
      <c r="B3418" t="s">
        <v>156</v>
      </c>
      <c r="C3418" t="str">
        <f>_xlfn.XLOOKUP(tbl_OrderProduct[[#This Row],[ProductID]],tbl_Product[ProductID],tbl_Product[Category])</f>
        <v>Strategy</v>
      </c>
      <c r="D3418">
        <v>3</v>
      </c>
      <c r="E3418" s="3">
        <f>_xlfn.XLOOKUP(tbl_OrderProduct[[#This Row],[ProductID]],tbl_Product[ProductID],tbl_Product[ListPrice])*tbl_OrderProduct[[#This Row],[Quantity]]</f>
        <v>122.97</v>
      </c>
      <c r="F3418">
        <f>_xlfn.XLOOKUP(tbl_OrderProduct[[#This Row],[OrderID]],tbl_Order[OrderID],tbl_Order[Order Year])</f>
        <v>2024</v>
      </c>
      <c r="G3418" t="str">
        <f>_xlfn.XLOOKUP(tbl_OrderProduct[[#This Row],[OrderID]],tbl_Order[OrderID],tbl_Order[Order Month Name])</f>
        <v>Apr</v>
      </c>
      <c r="H3418" t="str">
        <f>_xlfn.XLOOKUP(tbl_OrderProduct[[#This Row],[ProductID]],tbl_Product[ProductID],tbl_Product[ProductName])</f>
        <v>Cells of Caledonia</v>
      </c>
      <c r="I3418" t="str">
        <f>_xlfn.XLOOKUP(tbl_OrderProduct[[#This Row],[OrderID]],tbl_Order[OrderID],tbl_Order[CustomerID])</f>
        <v>CUST0667</v>
      </c>
    </row>
    <row r="3419" spans="1:9" x14ac:dyDescent="0.4">
      <c r="A3419" t="s">
        <v>1591</v>
      </c>
      <c r="B3419" t="s">
        <v>8</v>
      </c>
      <c r="C3419" t="str">
        <f>_xlfn.XLOOKUP(tbl_OrderProduct[[#This Row],[ProductID]],tbl_Product[ProductID],tbl_Product[Category])</f>
        <v>Adventure</v>
      </c>
      <c r="D3419">
        <v>1</v>
      </c>
      <c r="E3419" s="3">
        <f>_xlfn.XLOOKUP(tbl_OrderProduct[[#This Row],[ProductID]],tbl_Product[ProductID],tbl_Product[ListPrice])*tbl_OrderProduct[[#This Row],[Quantity]]</f>
        <v>54.5</v>
      </c>
      <c r="F3419">
        <f>_xlfn.XLOOKUP(tbl_OrderProduct[[#This Row],[OrderID]],tbl_Order[OrderID],tbl_Order[Order Year])</f>
        <v>2024</v>
      </c>
      <c r="G3419" t="str">
        <f>_xlfn.XLOOKUP(tbl_OrderProduct[[#This Row],[OrderID]],tbl_Order[OrderID],tbl_Order[Order Month Name])</f>
        <v>Apr</v>
      </c>
      <c r="H3419" t="str">
        <f>_xlfn.XLOOKUP(tbl_OrderProduct[[#This Row],[ProductID]],tbl_Product[ProductID],tbl_Product[ProductName])</f>
        <v>Spreadsheets &amp; Sidequests</v>
      </c>
      <c r="I3419" t="str">
        <f>_xlfn.XLOOKUP(tbl_OrderProduct[[#This Row],[OrderID]],tbl_Order[OrderID],tbl_Order[CustomerID])</f>
        <v>CUST0667</v>
      </c>
    </row>
    <row r="3420" spans="1:9" x14ac:dyDescent="0.4">
      <c r="A3420" t="s">
        <v>1592</v>
      </c>
      <c r="B3420" t="s">
        <v>9</v>
      </c>
      <c r="C3420" t="str">
        <f>_xlfn.XLOOKUP(tbl_OrderProduct[[#This Row],[ProductID]],tbl_Product[ProductID],tbl_Product[Category])</f>
        <v>Strategy</v>
      </c>
      <c r="D3420">
        <v>1</v>
      </c>
      <c r="E3420" s="3">
        <f>_xlfn.XLOOKUP(tbl_OrderProduct[[#This Row],[ProductID]],tbl_Product[ProductID],tbl_Product[ListPrice])*tbl_OrderProduct[[#This Row],[Quantity]]</f>
        <v>73.95</v>
      </c>
      <c r="F3420">
        <f>_xlfn.XLOOKUP(tbl_OrderProduct[[#This Row],[OrderID]],tbl_Order[OrderID],tbl_Order[Order Year])</f>
        <v>2024</v>
      </c>
      <c r="G3420" t="str">
        <f>_xlfn.XLOOKUP(tbl_OrderProduct[[#This Row],[OrderID]],tbl_Order[OrderID],tbl_Order[Order Month Name])</f>
        <v>Apr</v>
      </c>
      <c r="H3420" t="str">
        <f>_xlfn.XLOOKUP(tbl_OrderProduct[[#This Row],[ProductID]],tbl_Product[ProductID],tbl_Product[ProductName])</f>
        <v>Tiny Epic Formulas</v>
      </c>
      <c r="I3420" t="str">
        <f>_xlfn.XLOOKUP(tbl_OrderProduct[[#This Row],[OrderID]],tbl_Order[OrderID],tbl_Order[CustomerID])</f>
        <v>CUST1221</v>
      </c>
    </row>
    <row r="3421" spans="1:9" x14ac:dyDescent="0.4">
      <c r="A3421" t="s">
        <v>1592</v>
      </c>
      <c r="B3421" t="s">
        <v>149</v>
      </c>
      <c r="C3421" t="str">
        <f>_xlfn.XLOOKUP(tbl_OrderProduct[[#This Row],[ProductID]],tbl_Product[ProductID],tbl_Product[Category])</f>
        <v>Co-op</v>
      </c>
      <c r="D3421">
        <v>1</v>
      </c>
      <c r="E3421" s="3">
        <f>_xlfn.XLOOKUP(tbl_OrderProduct[[#This Row],[ProductID]],tbl_Product[ProductID],tbl_Product[ListPrice])*tbl_OrderProduct[[#This Row],[Quantity]]</f>
        <v>20.99</v>
      </c>
      <c r="F3421">
        <f>_xlfn.XLOOKUP(tbl_OrderProduct[[#This Row],[OrderID]],tbl_Order[OrderID],tbl_Order[Order Year])</f>
        <v>2024</v>
      </c>
      <c r="G3421" t="str">
        <f>_xlfn.XLOOKUP(tbl_OrderProduct[[#This Row],[OrderID]],tbl_Order[OrderID],tbl_Order[Order Month Name])</f>
        <v>Apr</v>
      </c>
      <c r="H3421" t="str">
        <f>_xlfn.XLOOKUP(tbl_OrderProduct[[#This Row],[ProductID]],tbl_Product[ProductID],tbl_Product[ProductName])</f>
        <v>Pandemic: #REF! Outbreak</v>
      </c>
      <c r="I3421" t="str">
        <f>_xlfn.XLOOKUP(tbl_OrderProduct[[#This Row],[OrderID]],tbl_Order[OrderID],tbl_Order[CustomerID])</f>
        <v>CUST1221</v>
      </c>
    </row>
    <row r="3422" spans="1:9" x14ac:dyDescent="0.4">
      <c r="A3422" t="s">
        <v>1593</v>
      </c>
      <c r="B3422" t="s">
        <v>129</v>
      </c>
      <c r="C3422" t="str">
        <f>_xlfn.XLOOKUP(tbl_OrderProduct[[#This Row],[ProductID]],tbl_Product[ProductID],tbl_Product[Category])</f>
        <v>Party</v>
      </c>
      <c r="D3422">
        <v>1</v>
      </c>
      <c r="E3422" s="3">
        <f>_xlfn.XLOOKUP(tbl_OrderProduct[[#This Row],[ProductID]],tbl_Product[ProductID],tbl_Product[ListPrice])*tbl_OrderProduct[[#This Row],[Quantity]]</f>
        <v>49.49</v>
      </c>
      <c r="F3422">
        <f>_xlfn.XLOOKUP(tbl_OrderProduct[[#This Row],[OrderID]],tbl_Order[OrderID],tbl_Order[Order Year])</f>
        <v>2024</v>
      </c>
      <c r="G3422" t="str">
        <f>_xlfn.XLOOKUP(tbl_OrderProduct[[#This Row],[OrderID]],tbl_Order[OrderID],tbl_Order[Order Month Name])</f>
        <v>Apr</v>
      </c>
      <c r="H3422" t="str">
        <f>_xlfn.XLOOKUP(tbl_OrderProduct[[#This Row],[ProductID]],tbl_Product[ProductID],tbl_Product[ProductName])</f>
        <v>Fieldnames</v>
      </c>
      <c r="I3422" t="str">
        <f>_xlfn.XLOOKUP(tbl_OrderProduct[[#This Row],[OrderID]],tbl_Order[OrderID],tbl_Order[CustomerID])</f>
        <v>CUST1099</v>
      </c>
    </row>
    <row r="3423" spans="1:9" x14ac:dyDescent="0.4">
      <c r="A3423" t="s">
        <v>1593</v>
      </c>
      <c r="B3423" t="s">
        <v>7</v>
      </c>
      <c r="C3423" t="str">
        <f>_xlfn.XLOOKUP(tbl_OrderProduct[[#This Row],[ProductID]],tbl_Product[ProductID],tbl_Product[Category])</f>
        <v>Strategy</v>
      </c>
      <c r="D3423">
        <v>2</v>
      </c>
      <c r="E3423" s="3">
        <f>_xlfn.XLOOKUP(tbl_OrderProduct[[#This Row],[ProductID]],tbl_Product[ProductID],tbl_Product[ListPrice])*tbl_OrderProduct[[#This Row],[Quantity]]</f>
        <v>106</v>
      </c>
      <c r="F3423">
        <f>_xlfn.XLOOKUP(tbl_OrderProduct[[#This Row],[OrderID]],tbl_Order[OrderID],tbl_Order[Order Year])</f>
        <v>2024</v>
      </c>
      <c r="G3423" t="str">
        <f>_xlfn.XLOOKUP(tbl_OrderProduct[[#This Row],[OrderID]],tbl_Order[OrderID],tbl_Order[Order Month Name])</f>
        <v>Apr</v>
      </c>
      <c r="H3423" t="str">
        <f>_xlfn.XLOOKUP(tbl_OrderProduct[[#This Row],[ProductID]],tbl_Product[ProductID],tbl_Product[ProductName])</f>
        <v>Evercell</v>
      </c>
      <c r="I3423" t="str">
        <f>_xlfn.XLOOKUP(tbl_OrderProduct[[#This Row],[OrderID]],tbl_Order[OrderID],tbl_Order[CustomerID])</f>
        <v>CUST1099</v>
      </c>
    </row>
    <row r="3424" spans="1:9" x14ac:dyDescent="0.4">
      <c r="A3424" t="s">
        <v>1594</v>
      </c>
      <c r="B3424" t="s">
        <v>144</v>
      </c>
      <c r="C3424" t="str">
        <f>_xlfn.XLOOKUP(tbl_OrderProduct[[#This Row],[ProductID]],tbl_Product[ProductID],tbl_Product[Category])</f>
        <v>Strategy</v>
      </c>
      <c r="D3424">
        <v>1</v>
      </c>
      <c r="E3424" s="3">
        <f>_xlfn.XLOOKUP(tbl_OrderProduct[[#This Row],[ProductID]],tbl_Product[ProductID],tbl_Product[ListPrice])*tbl_OrderProduct[[#This Row],[Quantity]]</f>
        <v>64.95</v>
      </c>
      <c r="F3424">
        <f>_xlfn.XLOOKUP(tbl_OrderProduct[[#This Row],[OrderID]],tbl_Order[OrderID],tbl_Order[Order Year])</f>
        <v>2024</v>
      </c>
      <c r="G3424" t="str">
        <f>_xlfn.XLOOKUP(tbl_OrderProduct[[#This Row],[OrderID]],tbl_Order[OrderID],tbl_Order[Order Month Name])</f>
        <v>Apr</v>
      </c>
      <c r="H3424" t="str">
        <f>_xlfn.XLOOKUP(tbl_OrderProduct[[#This Row],[ProductID]],tbl_Product[ProductID],tbl_Product[ProductName])</f>
        <v>Between Two Spreadsheets</v>
      </c>
      <c r="I3424" t="str">
        <f>_xlfn.XLOOKUP(tbl_OrderProduct[[#This Row],[OrderID]],tbl_Order[OrderID],tbl_Order[CustomerID])</f>
        <v>CUST1229</v>
      </c>
    </row>
    <row r="3425" spans="1:9" x14ac:dyDescent="0.4">
      <c r="A3425" t="s">
        <v>1595</v>
      </c>
      <c r="B3425" t="s">
        <v>162</v>
      </c>
      <c r="C3425" t="str">
        <f>_xlfn.XLOOKUP(tbl_OrderProduct[[#This Row],[ProductID]],tbl_Product[ProductID],tbl_Product[Category])</f>
        <v>Strategy</v>
      </c>
      <c r="D3425">
        <v>1</v>
      </c>
      <c r="E3425" s="3">
        <f>_xlfn.XLOOKUP(tbl_OrderProduct[[#This Row],[ProductID]],tbl_Product[ProductID],tbl_Product[ListPrice])*tbl_OrderProduct[[#This Row],[Quantity]]</f>
        <v>17.5</v>
      </c>
      <c r="F3425">
        <f>_xlfn.XLOOKUP(tbl_OrderProduct[[#This Row],[OrderID]],tbl_Order[OrderID],tbl_Order[Order Year])</f>
        <v>2024</v>
      </c>
      <c r="G3425" t="str">
        <f>_xlfn.XLOOKUP(tbl_OrderProduct[[#This Row],[OrderID]],tbl_Order[OrderID],tbl_Order[Order Month Name])</f>
        <v>Apr</v>
      </c>
      <c r="H3425" t="str">
        <f>_xlfn.XLOOKUP(tbl_OrderProduct[[#This Row],[ProductID]],tbl_Product[ProductID],tbl_Product[ProductName])</f>
        <v>Spreadsheet Legacy</v>
      </c>
      <c r="I3425" t="str">
        <f>_xlfn.XLOOKUP(tbl_OrderProduct[[#This Row],[OrderID]],tbl_Order[OrderID],tbl_Order[CustomerID])</f>
        <v>CUST0119</v>
      </c>
    </row>
    <row r="3426" spans="1:9" x14ac:dyDescent="0.4">
      <c r="A3426" t="s">
        <v>1596</v>
      </c>
      <c r="B3426" t="s">
        <v>135</v>
      </c>
      <c r="C3426" t="str">
        <f>_xlfn.XLOOKUP(tbl_OrderProduct[[#This Row],[ProductID]],tbl_Product[ProductID],tbl_Product[Category])</f>
        <v>Classic</v>
      </c>
      <c r="D3426">
        <v>1</v>
      </c>
      <c r="E3426" s="3">
        <f>_xlfn.XLOOKUP(tbl_OrderProduct[[#This Row],[ProductID]],tbl_Product[ProductID],tbl_Product[ListPrice])*tbl_OrderProduct[[#This Row],[Quantity]]</f>
        <v>16.989999999999998</v>
      </c>
      <c r="F3426">
        <f>_xlfn.XLOOKUP(tbl_OrderProduct[[#This Row],[OrderID]],tbl_Order[OrderID],tbl_Order[Order Year])</f>
        <v>2024</v>
      </c>
      <c r="G3426" t="str">
        <f>_xlfn.XLOOKUP(tbl_OrderProduct[[#This Row],[OrderID]],tbl_Order[OrderID],tbl_Order[Order Month Name])</f>
        <v>Apr</v>
      </c>
      <c r="H3426" t="str">
        <f>_xlfn.XLOOKUP(tbl_OrderProduct[[#This Row],[ProductID]],tbl_Product[ProductID],tbl_Product[ProductName])</f>
        <v>Monopoly: Pivot Table Edition</v>
      </c>
      <c r="I3426" t="str">
        <f>_xlfn.XLOOKUP(tbl_OrderProduct[[#This Row],[OrderID]],tbl_Order[OrderID],tbl_Order[CustomerID])</f>
        <v>CUST0159</v>
      </c>
    </row>
    <row r="3427" spans="1:9" x14ac:dyDescent="0.4">
      <c r="A3427" t="s">
        <v>1596</v>
      </c>
      <c r="B3427" t="s">
        <v>160</v>
      </c>
      <c r="C3427" t="str">
        <f>_xlfn.XLOOKUP(tbl_OrderProduct[[#This Row],[ProductID]],tbl_Product[ProductID],tbl_Product[Category])</f>
        <v>Co-op</v>
      </c>
      <c r="D3427">
        <v>1</v>
      </c>
      <c r="E3427" s="3">
        <f>_xlfn.XLOOKUP(tbl_OrderProduct[[#This Row],[ProductID]],tbl_Product[ProductID],tbl_Product[ListPrice])*tbl_OrderProduct[[#This Row],[Quantity]]</f>
        <v>38.49</v>
      </c>
      <c r="F3427">
        <f>_xlfn.XLOOKUP(tbl_OrderProduct[[#This Row],[OrderID]],tbl_Order[OrderID],tbl_Order[Order Year])</f>
        <v>2024</v>
      </c>
      <c r="G3427" t="str">
        <f>_xlfn.XLOOKUP(tbl_OrderProduct[[#This Row],[OrderID]],tbl_Order[OrderID],tbl_Order[Order Month Name])</f>
        <v>Apr</v>
      </c>
      <c r="H3427" t="str">
        <f>_xlfn.XLOOKUP(tbl_OrderProduct[[#This Row],[ProductID]],tbl_Product[ProductID],tbl_Product[ProductName])</f>
        <v>Forbidden Functions</v>
      </c>
      <c r="I3427" t="str">
        <f>_xlfn.XLOOKUP(tbl_OrderProduct[[#This Row],[OrderID]],tbl_Order[OrderID],tbl_Order[CustomerID])</f>
        <v>CUST0159</v>
      </c>
    </row>
    <row r="3428" spans="1:9" x14ac:dyDescent="0.4">
      <c r="A3428" t="s">
        <v>1597</v>
      </c>
      <c r="B3428" t="s">
        <v>133</v>
      </c>
      <c r="C3428" t="str">
        <f>_xlfn.XLOOKUP(tbl_OrderProduct[[#This Row],[ProductID]],tbl_Product[ProductID],tbl_Product[Category])</f>
        <v>Adventure</v>
      </c>
      <c r="D3428">
        <v>1</v>
      </c>
      <c r="E3428" s="3">
        <f>_xlfn.XLOOKUP(tbl_OrderProduct[[#This Row],[ProductID]],tbl_Product[ProductID],tbl_Product[ListPrice])*tbl_OrderProduct[[#This Row],[Quantity]]</f>
        <v>23.95</v>
      </c>
      <c r="F3428">
        <f>_xlfn.XLOOKUP(tbl_OrderProduct[[#This Row],[OrderID]],tbl_Order[OrderID],tbl_Order[Order Year])</f>
        <v>2024</v>
      </c>
      <c r="G3428" t="str">
        <f>_xlfn.XLOOKUP(tbl_OrderProduct[[#This Row],[OrderID]],tbl_Order[OrderID],tbl_Order[Order Month Name])</f>
        <v>Apr</v>
      </c>
      <c r="H3428" t="str">
        <f>_xlfn.XLOOKUP(tbl_OrderProduct[[#This Row],[ProductID]],tbl_Product[ProductID],tbl_Product[ProductName])</f>
        <v>DataCraft: Fields &amp; Measures</v>
      </c>
      <c r="I3428" t="str">
        <f>_xlfn.XLOOKUP(tbl_OrderProduct[[#This Row],[OrderID]],tbl_Order[OrderID],tbl_Order[CustomerID])</f>
        <v>CUST0236</v>
      </c>
    </row>
    <row r="3429" spans="1:9" x14ac:dyDescent="0.4">
      <c r="A3429" t="s">
        <v>1598</v>
      </c>
      <c r="B3429" t="s">
        <v>156</v>
      </c>
      <c r="C3429" t="str">
        <f>_xlfn.XLOOKUP(tbl_OrderProduct[[#This Row],[ProductID]],tbl_Product[ProductID],tbl_Product[Category])</f>
        <v>Strategy</v>
      </c>
      <c r="D3429">
        <v>1</v>
      </c>
      <c r="E3429" s="3">
        <f>_xlfn.XLOOKUP(tbl_OrderProduct[[#This Row],[ProductID]],tbl_Product[ProductID],tbl_Product[ListPrice])*tbl_OrderProduct[[#This Row],[Quantity]]</f>
        <v>40.99</v>
      </c>
      <c r="F3429">
        <f>_xlfn.XLOOKUP(tbl_OrderProduct[[#This Row],[OrderID]],tbl_Order[OrderID],tbl_Order[Order Year])</f>
        <v>2024</v>
      </c>
      <c r="G3429" t="str">
        <f>_xlfn.XLOOKUP(tbl_OrderProduct[[#This Row],[OrderID]],tbl_Order[OrderID],tbl_Order[Order Month Name])</f>
        <v>May</v>
      </c>
      <c r="H3429" t="str">
        <f>_xlfn.XLOOKUP(tbl_OrderProduct[[#This Row],[ProductID]],tbl_Product[ProductID],tbl_Product[ProductName])</f>
        <v>Cells of Caledonia</v>
      </c>
      <c r="I3429" t="str">
        <f>_xlfn.XLOOKUP(tbl_OrderProduct[[#This Row],[OrderID]],tbl_Order[OrderID],tbl_Order[CustomerID])</f>
        <v>CUST0027</v>
      </c>
    </row>
    <row r="3430" spans="1:9" x14ac:dyDescent="0.4">
      <c r="A3430" t="s">
        <v>1599</v>
      </c>
      <c r="B3430" t="s">
        <v>4</v>
      </c>
      <c r="C3430" t="str">
        <f>_xlfn.XLOOKUP(tbl_OrderProduct[[#This Row],[ProductID]],tbl_Product[ProductID],tbl_Product[Category])</f>
        <v>Strategy</v>
      </c>
      <c r="D3430">
        <v>2</v>
      </c>
      <c r="E3430" s="3">
        <f>_xlfn.XLOOKUP(tbl_OrderProduct[[#This Row],[ProductID]],tbl_Product[ProductID],tbl_Product[ListPrice])*tbl_OrderProduct[[#This Row],[Quantity]]</f>
        <v>69.98</v>
      </c>
      <c r="F3430">
        <f>_xlfn.XLOOKUP(tbl_OrderProduct[[#This Row],[OrderID]],tbl_Order[OrderID],tbl_Order[Order Year])</f>
        <v>2024</v>
      </c>
      <c r="G3430" t="str">
        <f>_xlfn.XLOOKUP(tbl_OrderProduct[[#This Row],[OrderID]],tbl_Order[OrderID],tbl_Order[Order Month Name])</f>
        <v>May</v>
      </c>
      <c r="H3430" t="str">
        <f>_xlfn.XLOOKUP(tbl_OrderProduct[[#This Row],[ProductID]],tbl_Product[ProductID],tbl_Product[ProductName])</f>
        <v>Root Cause Analysis</v>
      </c>
      <c r="I3430" t="str">
        <f>_xlfn.XLOOKUP(tbl_OrderProduct[[#This Row],[OrderID]],tbl_Order[OrderID],tbl_Order[CustomerID])</f>
        <v>CUST0751</v>
      </c>
    </row>
    <row r="3431" spans="1:9" x14ac:dyDescent="0.4">
      <c r="A3431" t="s">
        <v>1600</v>
      </c>
      <c r="B3431" t="s">
        <v>141</v>
      </c>
      <c r="C3431" t="str">
        <f>_xlfn.XLOOKUP(tbl_OrderProduct[[#This Row],[ProductID]],tbl_Product[ProductID],tbl_Product[Category])</f>
        <v>Strategy</v>
      </c>
      <c r="D3431">
        <v>1</v>
      </c>
      <c r="E3431" s="3">
        <f>_xlfn.XLOOKUP(tbl_OrderProduct[[#This Row],[ProductID]],tbl_Product[ProductID],tbl_Product[ListPrice])*tbl_OrderProduct[[#This Row],[Quantity]]</f>
        <v>24</v>
      </c>
      <c r="F3431">
        <f>_xlfn.XLOOKUP(tbl_OrderProduct[[#This Row],[OrderID]],tbl_Order[OrderID],tbl_Order[Order Year])</f>
        <v>2024</v>
      </c>
      <c r="G3431" t="str">
        <f>_xlfn.XLOOKUP(tbl_OrderProduct[[#This Row],[OrderID]],tbl_Order[OrderID],tbl_Order[Order Month Name])</f>
        <v>May</v>
      </c>
      <c r="H3431" t="str">
        <f>_xlfn.XLOOKUP(tbl_OrderProduct[[#This Row],[ProductID]],tbl_Product[ProductID],tbl_Product[ProductName])</f>
        <v>Wingspanalytics</v>
      </c>
      <c r="I3431" t="str">
        <f>_xlfn.XLOOKUP(tbl_OrderProduct[[#This Row],[OrderID]],tbl_Order[OrderID],tbl_Order[CustomerID])</f>
        <v>CUST1007</v>
      </c>
    </row>
    <row r="3432" spans="1:9" x14ac:dyDescent="0.4">
      <c r="A3432" t="s">
        <v>1601</v>
      </c>
      <c r="B3432" t="s">
        <v>142</v>
      </c>
      <c r="C3432" t="str">
        <f>_xlfn.XLOOKUP(tbl_OrderProduct[[#This Row],[ProductID]],tbl_Product[ProductID],tbl_Product[Category])</f>
        <v>Classic</v>
      </c>
      <c r="D3432">
        <v>1</v>
      </c>
      <c r="E3432" s="3">
        <f>_xlfn.XLOOKUP(tbl_OrderProduct[[#This Row],[ProductID]],tbl_Product[ProductID],tbl_Product[ListPrice])*tbl_OrderProduct[[#This Row],[Quantity]]</f>
        <v>49.49</v>
      </c>
      <c r="F3432">
        <f>_xlfn.XLOOKUP(tbl_OrderProduct[[#This Row],[OrderID]],tbl_Order[OrderID],tbl_Order[Order Year])</f>
        <v>2024</v>
      </c>
      <c r="G3432" t="str">
        <f>_xlfn.XLOOKUP(tbl_OrderProduct[[#This Row],[OrderID]],tbl_Order[OrderID],tbl_Order[Order Month Name])</f>
        <v>May</v>
      </c>
      <c r="H3432" t="str">
        <f>_xlfn.XLOOKUP(tbl_OrderProduct[[#This Row],[ProductID]],tbl_Product[ProductID],tbl_Product[ProductName])</f>
        <v>Don't Wake the Stakeholders</v>
      </c>
      <c r="I3432" t="str">
        <f>_xlfn.XLOOKUP(tbl_OrderProduct[[#This Row],[OrderID]],tbl_Order[OrderID],tbl_Order[CustomerID])</f>
        <v>CUST0545</v>
      </c>
    </row>
    <row r="3433" spans="1:9" x14ac:dyDescent="0.4">
      <c r="A3433" t="s">
        <v>1601</v>
      </c>
      <c r="B3433" t="s">
        <v>9</v>
      </c>
      <c r="C3433" t="str">
        <f>_xlfn.XLOOKUP(tbl_OrderProduct[[#This Row],[ProductID]],tbl_Product[ProductID],tbl_Product[Category])</f>
        <v>Strategy</v>
      </c>
      <c r="D3433">
        <v>2</v>
      </c>
      <c r="E3433" s="3">
        <f>_xlfn.XLOOKUP(tbl_OrderProduct[[#This Row],[ProductID]],tbl_Product[ProductID],tbl_Product[ListPrice])*tbl_OrderProduct[[#This Row],[Quantity]]</f>
        <v>147.9</v>
      </c>
      <c r="F3433">
        <f>_xlfn.XLOOKUP(tbl_OrderProduct[[#This Row],[OrderID]],tbl_Order[OrderID],tbl_Order[Order Year])</f>
        <v>2024</v>
      </c>
      <c r="G3433" t="str">
        <f>_xlfn.XLOOKUP(tbl_OrderProduct[[#This Row],[OrderID]],tbl_Order[OrderID],tbl_Order[Order Month Name])</f>
        <v>May</v>
      </c>
      <c r="H3433" t="str">
        <f>_xlfn.XLOOKUP(tbl_OrderProduct[[#This Row],[ProductID]],tbl_Product[ProductID],tbl_Product[ProductName])</f>
        <v>Tiny Epic Formulas</v>
      </c>
      <c r="I3433" t="str">
        <f>_xlfn.XLOOKUP(tbl_OrderProduct[[#This Row],[OrderID]],tbl_Order[OrderID],tbl_Order[CustomerID])</f>
        <v>CUST0545</v>
      </c>
    </row>
    <row r="3434" spans="1:9" x14ac:dyDescent="0.4">
      <c r="A3434" t="s">
        <v>1601</v>
      </c>
      <c r="B3434" t="s">
        <v>130</v>
      </c>
      <c r="C3434" t="str">
        <f>_xlfn.XLOOKUP(tbl_OrderProduct[[#This Row],[ProductID]],tbl_Product[ProductID],tbl_Product[Category])</f>
        <v>Strategy</v>
      </c>
      <c r="D3434">
        <v>1</v>
      </c>
      <c r="E3434" s="3">
        <f>_xlfn.XLOOKUP(tbl_OrderProduct[[#This Row],[ProductID]],tbl_Product[ProductID],tbl_Product[ListPrice])*tbl_OrderProduct[[#This Row],[Quantity]]</f>
        <v>15.5</v>
      </c>
      <c r="F3434">
        <f>_xlfn.XLOOKUP(tbl_OrderProduct[[#This Row],[OrderID]],tbl_Order[OrderID],tbl_Order[Order Year])</f>
        <v>2024</v>
      </c>
      <c r="G3434" t="str">
        <f>_xlfn.XLOOKUP(tbl_OrderProduct[[#This Row],[OrderID]],tbl_Order[OrderID],tbl_Order[Order Month Name])</f>
        <v>May</v>
      </c>
      <c r="H3434" t="str">
        <f>_xlfn.XLOOKUP(tbl_OrderProduct[[#This Row],[ProductID]],tbl_Product[ProductID],tbl_Product[ProductName])</f>
        <v>Brass: Budget</v>
      </c>
      <c r="I3434" t="str">
        <f>_xlfn.XLOOKUP(tbl_OrderProduct[[#This Row],[OrderID]],tbl_Order[OrderID],tbl_Order[CustomerID])</f>
        <v>CUST0545</v>
      </c>
    </row>
    <row r="3435" spans="1:9" x14ac:dyDescent="0.4">
      <c r="A3435" t="s">
        <v>1602</v>
      </c>
      <c r="B3435" t="s">
        <v>3</v>
      </c>
      <c r="C3435" t="str">
        <f>_xlfn.XLOOKUP(tbl_OrderProduct[[#This Row],[ProductID]],tbl_Product[ProductID],tbl_Product[Category])</f>
        <v>Co-op</v>
      </c>
      <c r="D3435">
        <v>2</v>
      </c>
      <c r="E3435" s="3">
        <f>_xlfn.XLOOKUP(tbl_OrderProduct[[#This Row],[ProductID]],tbl_Product[ProductID],tbl_Product[ListPrice])*tbl_OrderProduct[[#This Row],[Quantity]]</f>
        <v>69.900000000000006</v>
      </c>
      <c r="F3435">
        <f>_xlfn.XLOOKUP(tbl_OrderProduct[[#This Row],[OrderID]],tbl_Order[OrderID],tbl_Order[Order Year])</f>
        <v>2024</v>
      </c>
      <c r="G3435" t="str">
        <f>_xlfn.XLOOKUP(tbl_OrderProduct[[#This Row],[OrderID]],tbl_Order[OrderID],tbl_Order[Order Month Name])</f>
        <v>May</v>
      </c>
      <c r="H3435" t="str">
        <f>_xlfn.XLOOKUP(tbl_OrderProduct[[#This Row],[ProductID]],tbl_Product[ProductID],tbl_Product[ProductName])</f>
        <v>Pivot Panic!</v>
      </c>
      <c r="I3435" t="str">
        <f>_xlfn.XLOOKUP(tbl_OrderProduct[[#This Row],[OrderID]],tbl_Order[OrderID],tbl_Order[CustomerID])</f>
        <v>CUST0662</v>
      </c>
    </row>
    <row r="3436" spans="1:9" x14ac:dyDescent="0.4">
      <c r="A3436" t="s">
        <v>1603</v>
      </c>
      <c r="B3436" t="s">
        <v>141</v>
      </c>
      <c r="C3436" t="str">
        <f>_xlfn.XLOOKUP(tbl_OrderProduct[[#This Row],[ProductID]],tbl_Product[ProductID],tbl_Product[Category])</f>
        <v>Strategy</v>
      </c>
      <c r="D3436">
        <v>1</v>
      </c>
      <c r="E3436" s="3">
        <f>_xlfn.XLOOKUP(tbl_OrderProduct[[#This Row],[ProductID]],tbl_Product[ProductID],tbl_Product[ListPrice])*tbl_OrderProduct[[#This Row],[Quantity]]</f>
        <v>24</v>
      </c>
      <c r="F3436">
        <f>_xlfn.XLOOKUP(tbl_OrderProduct[[#This Row],[OrderID]],tbl_Order[OrderID],tbl_Order[Order Year])</f>
        <v>2024</v>
      </c>
      <c r="G3436" t="str">
        <f>_xlfn.XLOOKUP(tbl_OrderProduct[[#This Row],[OrderID]],tbl_Order[OrderID],tbl_Order[Order Month Name])</f>
        <v>May</v>
      </c>
      <c r="H3436" t="str">
        <f>_xlfn.XLOOKUP(tbl_OrderProduct[[#This Row],[ProductID]],tbl_Product[ProductID],tbl_Product[ProductName])</f>
        <v>Wingspanalytics</v>
      </c>
      <c r="I3436" t="str">
        <f>_xlfn.XLOOKUP(tbl_OrderProduct[[#This Row],[OrderID]],tbl_Order[OrderID],tbl_Order[CustomerID])</f>
        <v>CUST0275</v>
      </c>
    </row>
    <row r="3437" spans="1:9" x14ac:dyDescent="0.4">
      <c r="A3437" t="s">
        <v>1604</v>
      </c>
      <c r="B3437" t="s">
        <v>129</v>
      </c>
      <c r="C3437" t="str">
        <f>_xlfn.XLOOKUP(tbl_OrderProduct[[#This Row],[ProductID]],tbl_Product[ProductID],tbl_Product[Category])</f>
        <v>Party</v>
      </c>
      <c r="D3437">
        <v>2</v>
      </c>
      <c r="E3437" s="3">
        <f>_xlfn.XLOOKUP(tbl_OrderProduct[[#This Row],[ProductID]],tbl_Product[ProductID],tbl_Product[ListPrice])*tbl_OrderProduct[[#This Row],[Quantity]]</f>
        <v>98.98</v>
      </c>
      <c r="F3437">
        <f>_xlfn.XLOOKUP(tbl_OrderProduct[[#This Row],[OrderID]],tbl_Order[OrderID],tbl_Order[Order Year])</f>
        <v>2024</v>
      </c>
      <c r="G3437" t="str">
        <f>_xlfn.XLOOKUP(tbl_OrderProduct[[#This Row],[OrderID]],tbl_Order[OrderID],tbl_Order[Order Month Name])</f>
        <v>May</v>
      </c>
      <c r="H3437" t="str">
        <f>_xlfn.XLOOKUP(tbl_OrderProduct[[#This Row],[ProductID]],tbl_Product[ProductID],tbl_Product[ProductName])</f>
        <v>Fieldnames</v>
      </c>
      <c r="I3437" t="str">
        <f>_xlfn.XLOOKUP(tbl_OrderProduct[[#This Row],[OrderID]],tbl_Order[OrderID],tbl_Order[CustomerID])</f>
        <v>CUST1240</v>
      </c>
    </row>
    <row r="3438" spans="1:9" x14ac:dyDescent="0.4">
      <c r="A3438" t="s">
        <v>1604</v>
      </c>
      <c r="B3438" t="s">
        <v>144</v>
      </c>
      <c r="C3438" t="str">
        <f>_xlfn.XLOOKUP(tbl_OrderProduct[[#This Row],[ProductID]],tbl_Product[ProductID],tbl_Product[Category])</f>
        <v>Strategy</v>
      </c>
      <c r="D3438">
        <v>2</v>
      </c>
      <c r="E3438" s="3">
        <f>_xlfn.XLOOKUP(tbl_OrderProduct[[#This Row],[ProductID]],tbl_Product[ProductID],tbl_Product[ListPrice])*tbl_OrderProduct[[#This Row],[Quantity]]</f>
        <v>129.9</v>
      </c>
      <c r="F3438">
        <f>_xlfn.XLOOKUP(tbl_OrderProduct[[#This Row],[OrderID]],tbl_Order[OrderID],tbl_Order[Order Year])</f>
        <v>2024</v>
      </c>
      <c r="G3438" t="str">
        <f>_xlfn.XLOOKUP(tbl_OrderProduct[[#This Row],[OrderID]],tbl_Order[OrderID],tbl_Order[Order Month Name])</f>
        <v>May</v>
      </c>
      <c r="H3438" t="str">
        <f>_xlfn.XLOOKUP(tbl_OrderProduct[[#This Row],[ProductID]],tbl_Product[ProductID],tbl_Product[ProductName])</f>
        <v>Between Two Spreadsheets</v>
      </c>
      <c r="I3438" t="str">
        <f>_xlfn.XLOOKUP(tbl_OrderProduct[[#This Row],[OrderID]],tbl_Order[OrderID],tbl_Order[CustomerID])</f>
        <v>CUST1240</v>
      </c>
    </row>
    <row r="3439" spans="1:9" x14ac:dyDescent="0.4">
      <c r="A3439" t="s">
        <v>1604</v>
      </c>
      <c r="B3439" t="s">
        <v>147</v>
      </c>
      <c r="C3439" t="str">
        <f>_xlfn.XLOOKUP(tbl_OrderProduct[[#This Row],[ProductID]],tbl_Product[ProductID],tbl_Product[Category])</f>
        <v>Classic</v>
      </c>
      <c r="D3439">
        <v>1</v>
      </c>
      <c r="E3439" s="3">
        <f>_xlfn.XLOOKUP(tbl_OrderProduct[[#This Row],[ProductID]],tbl_Product[ProductID],tbl_Product[ListPrice])*tbl_OrderProduct[[#This Row],[Quantity]]</f>
        <v>40.950000000000003</v>
      </c>
      <c r="F3439">
        <f>_xlfn.XLOOKUP(tbl_OrderProduct[[#This Row],[OrderID]],tbl_Order[OrderID],tbl_Order[Order Year])</f>
        <v>2024</v>
      </c>
      <c r="G3439" t="str">
        <f>_xlfn.XLOOKUP(tbl_OrderProduct[[#This Row],[OrderID]],tbl_Order[OrderID],tbl_Order[Order Month Name])</f>
        <v>May</v>
      </c>
      <c r="H3439" t="str">
        <f>_xlfn.XLOOKUP(tbl_OrderProduct[[#This Row],[ProductID]],tbl_Product[ProductID],tbl_Product[ProductName])</f>
        <v>Formula Scrabble</v>
      </c>
      <c r="I3439" t="str">
        <f>_xlfn.XLOOKUP(tbl_OrderProduct[[#This Row],[OrderID]],tbl_Order[OrderID],tbl_Order[CustomerID])</f>
        <v>CUST1240</v>
      </c>
    </row>
    <row r="3440" spans="1:9" x14ac:dyDescent="0.4">
      <c r="A3440" t="s">
        <v>1605</v>
      </c>
      <c r="B3440" t="s">
        <v>8</v>
      </c>
      <c r="C3440" t="str">
        <f>_xlfn.XLOOKUP(tbl_OrderProduct[[#This Row],[ProductID]],tbl_Product[ProductID],tbl_Product[Category])</f>
        <v>Adventure</v>
      </c>
      <c r="D3440">
        <v>2</v>
      </c>
      <c r="E3440" s="3">
        <f>_xlfn.XLOOKUP(tbl_OrderProduct[[#This Row],[ProductID]],tbl_Product[ProductID],tbl_Product[ListPrice])*tbl_OrderProduct[[#This Row],[Quantity]]</f>
        <v>109</v>
      </c>
      <c r="F3440">
        <f>_xlfn.XLOOKUP(tbl_OrderProduct[[#This Row],[OrderID]],tbl_Order[OrderID],tbl_Order[Order Year])</f>
        <v>2024</v>
      </c>
      <c r="G3440" t="str">
        <f>_xlfn.XLOOKUP(tbl_OrderProduct[[#This Row],[OrderID]],tbl_Order[OrderID],tbl_Order[Order Month Name])</f>
        <v>May</v>
      </c>
      <c r="H3440" t="str">
        <f>_xlfn.XLOOKUP(tbl_OrderProduct[[#This Row],[ProductID]],tbl_Product[ProductID],tbl_Product[ProductName])</f>
        <v>Spreadsheets &amp; Sidequests</v>
      </c>
      <c r="I3440" t="str">
        <f>_xlfn.XLOOKUP(tbl_OrderProduct[[#This Row],[OrderID]],tbl_Order[OrderID],tbl_Order[CustomerID])</f>
        <v>CUST1014</v>
      </c>
    </row>
    <row r="3441" spans="1:9" x14ac:dyDescent="0.4">
      <c r="A3441" t="s">
        <v>1605</v>
      </c>
      <c r="B3441" t="s">
        <v>153</v>
      </c>
      <c r="C3441" t="str">
        <f>_xlfn.XLOOKUP(tbl_OrderProduct[[#This Row],[ProductID]],tbl_Product[ProductID],tbl_Product[Category])</f>
        <v>Strategy</v>
      </c>
      <c r="D3441">
        <v>2</v>
      </c>
      <c r="E3441" s="3">
        <f>_xlfn.XLOOKUP(tbl_OrderProduct[[#This Row],[ProductID]],tbl_Product[ProductID],tbl_Product[ListPrice])*tbl_OrderProduct[[#This Row],[Quantity]]</f>
        <v>75.900000000000006</v>
      </c>
      <c r="F3441">
        <f>_xlfn.XLOOKUP(tbl_OrderProduct[[#This Row],[OrderID]],tbl_Order[OrderID],tbl_Order[Order Year])</f>
        <v>2024</v>
      </c>
      <c r="G3441" t="str">
        <f>_xlfn.XLOOKUP(tbl_OrderProduct[[#This Row],[OrderID]],tbl_Order[OrderID],tbl_Order[Order Month Name])</f>
        <v>May</v>
      </c>
      <c r="H3441" t="str">
        <f>_xlfn.XLOOKUP(tbl_OrderProduct[[#This Row],[ProductID]],tbl_Product[ProductID],tbl_Product[ProductName])</f>
        <v>Sheetstorm</v>
      </c>
      <c r="I3441" t="str">
        <f>_xlfn.XLOOKUP(tbl_OrderProduct[[#This Row],[OrderID]],tbl_Order[OrderID],tbl_Order[CustomerID])</f>
        <v>CUST1014</v>
      </c>
    </row>
    <row r="3442" spans="1:9" x14ac:dyDescent="0.4">
      <c r="A3442" t="s">
        <v>1605</v>
      </c>
      <c r="B3442" t="s">
        <v>130</v>
      </c>
      <c r="C3442" t="str">
        <f>_xlfn.XLOOKUP(tbl_OrderProduct[[#This Row],[ProductID]],tbl_Product[ProductID],tbl_Product[Category])</f>
        <v>Strategy</v>
      </c>
      <c r="D3442">
        <v>1</v>
      </c>
      <c r="E3442" s="3">
        <f>_xlfn.XLOOKUP(tbl_OrderProduct[[#This Row],[ProductID]],tbl_Product[ProductID],tbl_Product[ListPrice])*tbl_OrderProduct[[#This Row],[Quantity]]</f>
        <v>15.5</v>
      </c>
      <c r="F3442">
        <f>_xlfn.XLOOKUP(tbl_OrderProduct[[#This Row],[OrderID]],tbl_Order[OrderID],tbl_Order[Order Year])</f>
        <v>2024</v>
      </c>
      <c r="G3442" t="str">
        <f>_xlfn.XLOOKUP(tbl_OrderProduct[[#This Row],[OrderID]],tbl_Order[OrderID],tbl_Order[Order Month Name])</f>
        <v>May</v>
      </c>
      <c r="H3442" t="str">
        <f>_xlfn.XLOOKUP(tbl_OrderProduct[[#This Row],[ProductID]],tbl_Product[ProductID],tbl_Product[ProductName])</f>
        <v>Brass: Budget</v>
      </c>
      <c r="I3442" t="str">
        <f>_xlfn.XLOOKUP(tbl_OrderProduct[[#This Row],[OrderID]],tbl_Order[OrderID],tbl_Order[CustomerID])</f>
        <v>CUST1014</v>
      </c>
    </row>
    <row r="3443" spans="1:9" x14ac:dyDescent="0.4">
      <c r="A3443" t="s">
        <v>1606</v>
      </c>
      <c r="B3443" t="s">
        <v>10</v>
      </c>
      <c r="C3443" t="str">
        <f>_xlfn.XLOOKUP(tbl_OrderProduct[[#This Row],[ProductID]],tbl_Product[ProductID],tbl_Product[Category])</f>
        <v>Party</v>
      </c>
      <c r="D3443">
        <v>1</v>
      </c>
      <c r="E3443" s="3">
        <f>_xlfn.XLOOKUP(tbl_OrderProduct[[#This Row],[ProductID]],tbl_Product[ProductID],tbl_Product[ListPrice])*tbl_OrderProduct[[#This Row],[Quantity]]</f>
        <v>49</v>
      </c>
      <c r="F3443">
        <f>_xlfn.XLOOKUP(tbl_OrderProduct[[#This Row],[OrderID]],tbl_Order[OrderID],tbl_Order[Order Year])</f>
        <v>2024</v>
      </c>
      <c r="G3443" t="str">
        <f>_xlfn.XLOOKUP(tbl_OrderProduct[[#This Row],[OrderID]],tbl_Order[OrderID],tbl_Order[Order Month Name])</f>
        <v>May</v>
      </c>
      <c r="H3443" t="str">
        <f>_xlfn.XLOOKUP(tbl_OrderProduct[[#This Row],[ProductID]],tbl_Product[ProductID],tbl_Product[ProductName])</f>
        <v>Pivot or Perish</v>
      </c>
      <c r="I3443" t="str">
        <f>_xlfn.XLOOKUP(tbl_OrderProduct[[#This Row],[OrderID]],tbl_Order[OrderID],tbl_Order[CustomerID])</f>
        <v>CUST0134</v>
      </c>
    </row>
    <row r="3444" spans="1:9" x14ac:dyDescent="0.4">
      <c r="A3444" t="s">
        <v>1606</v>
      </c>
      <c r="B3444" t="s">
        <v>8</v>
      </c>
      <c r="C3444" t="str">
        <f>_xlfn.XLOOKUP(tbl_OrderProduct[[#This Row],[ProductID]],tbl_Product[ProductID],tbl_Product[Category])</f>
        <v>Adventure</v>
      </c>
      <c r="D3444">
        <v>3</v>
      </c>
      <c r="E3444" s="3">
        <f>_xlfn.XLOOKUP(tbl_OrderProduct[[#This Row],[ProductID]],tbl_Product[ProductID],tbl_Product[ListPrice])*tbl_OrderProduct[[#This Row],[Quantity]]</f>
        <v>163.5</v>
      </c>
      <c r="F3444">
        <f>_xlfn.XLOOKUP(tbl_OrderProduct[[#This Row],[OrderID]],tbl_Order[OrderID],tbl_Order[Order Year])</f>
        <v>2024</v>
      </c>
      <c r="G3444" t="str">
        <f>_xlfn.XLOOKUP(tbl_OrderProduct[[#This Row],[OrderID]],tbl_Order[OrderID],tbl_Order[Order Month Name])</f>
        <v>May</v>
      </c>
      <c r="H3444" t="str">
        <f>_xlfn.XLOOKUP(tbl_OrderProduct[[#This Row],[ProductID]],tbl_Product[ProductID],tbl_Product[ProductName])</f>
        <v>Spreadsheets &amp; Sidequests</v>
      </c>
      <c r="I3444" t="str">
        <f>_xlfn.XLOOKUP(tbl_OrderProduct[[#This Row],[OrderID]],tbl_Order[OrderID],tbl_Order[CustomerID])</f>
        <v>CUST0134</v>
      </c>
    </row>
    <row r="3445" spans="1:9" x14ac:dyDescent="0.4">
      <c r="A3445" t="s">
        <v>1607</v>
      </c>
      <c r="B3445" t="s">
        <v>136</v>
      </c>
      <c r="C3445" t="str">
        <f>_xlfn.XLOOKUP(tbl_OrderProduct[[#This Row],[ProductID]],tbl_Product[ProductID],tbl_Product[Category])</f>
        <v>Party</v>
      </c>
      <c r="D3445">
        <v>1</v>
      </c>
      <c r="E3445" s="3">
        <f>_xlfn.XLOOKUP(tbl_OrderProduct[[#This Row],[ProductID]],tbl_Product[ProductID],tbl_Product[ListPrice])*tbl_OrderProduct[[#This Row],[Quantity]]</f>
        <v>33</v>
      </c>
      <c r="F3445">
        <f>_xlfn.XLOOKUP(tbl_OrderProduct[[#This Row],[OrderID]],tbl_Order[OrderID],tbl_Order[Order Year])</f>
        <v>2024</v>
      </c>
      <c r="G3445" t="str">
        <f>_xlfn.XLOOKUP(tbl_OrderProduct[[#This Row],[OrderID]],tbl_Order[OrderID],tbl_Order[Order Month Name])</f>
        <v>May</v>
      </c>
      <c r="H3445" t="str">
        <f>_xlfn.XLOOKUP(tbl_OrderProduct[[#This Row],[ProductID]],tbl_Product[ProductID],tbl_Product[ProductName])</f>
        <v>Don't Split the Data</v>
      </c>
      <c r="I3445" t="str">
        <f>_xlfn.XLOOKUP(tbl_OrderProduct[[#This Row],[OrderID]],tbl_Order[OrderID],tbl_Order[CustomerID])</f>
        <v>CUST1119</v>
      </c>
    </row>
    <row r="3446" spans="1:9" x14ac:dyDescent="0.4">
      <c r="A3446" t="s">
        <v>1607</v>
      </c>
      <c r="B3446" t="s">
        <v>165</v>
      </c>
      <c r="C3446" t="str">
        <f>_xlfn.XLOOKUP(tbl_OrderProduct[[#This Row],[ProductID]],tbl_Product[ProductID],tbl_Product[Category])</f>
        <v>Party</v>
      </c>
      <c r="D3446">
        <v>2</v>
      </c>
      <c r="E3446" s="3">
        <f>_xlfn.XLOOKUP(tbl_OrderProduct[[#This Row],[ProductID]],tbl_Product[ProductID],tbl_Product[ListPrice])*tbl_OrderProduct[[#This Row],[Quantity]]</f>
        <v>52.98</v>
      </c>
      <c r="F3446">
        <f>_xlfn.XLOOKUP(tbl_OrderProduct[[#This Row],[OrderID]],tbl_Order[OrderID],tbl_Order[Order Year])</f>
        <v>2024</v>
      </c>
      <c r="G3446" t="str">
        <f>_xlfn.XLOOKUP(tbl_OrderProduct[[#This Row],[OrderID]],tbl_Order[OrderID],tbl_Order[Order Month Name])</f>
        <v>May</v>
      </c>
      <c r="H3446" t="str">
        <f>_xlfn.XLOOKUP(tbl_OrderProduct[[#This Row],[ProductID]],tbl_Product[ProductID],tbl_Product[ProductName])</f>
        <v>Dashboard Wavelength</v>
      </c>
      <c r="I3446" t="str">
        <f>_xlfn.XLOOKUP(tbl_OrderProduct[[#This Row],[OrderID]],tbl_Order[OrderID],tbl_Order[CustomerID])</f>
        <v>CUST1119</v>
      </c>
    </row>
    <row r="3447" spans="1:9" x14ac:dyDescent="0.4">
      <c r="A3447" t="s">
        <v>1607</v>
      </c>
      <c r="B3447" t="s">
        <v>135</v>
      </c>
      <c r="C3447" t="str">
        <f>_xlfn.XLOOKUP(tbl_OrderProduct[[#This Row],[ProductID]],tbl_Product[ProductID],tbl_Product[Category])</f>
        <v>Classic</v>
      </c>
      <c r="D3447">
        <v>1</v>
      </c>
      <c r="E3447" s="3">
        <f>_xlfn.XLOOKUP(tbl_OrderProduct[[#This Row],[ProductID]],tbl_Product[ProductID],tbl_Product[ListPrice])*tbl_OrderProduct[[#This Row],[Quantity]]</f>
        <v>16.989999999999998</v>
      </c>
      <c r="F3447">
        <f>_xlfn.XLOOKUP(tbl_OrderProduct[[#This Row],[OrderID]],tbl_Order[OrderID],tbl_Order[Order Year])</f>
        <v>2024</v>
      </c>
      <c r="G3447" t="str">
        <f>_xlfn.XLOOKUP(tbl_OrderProduct[[#This Row],[OrderID]],tbl_Order[OrderID],tbl_Order[Order Month Name])</f>
        <v>May</v>
      </c>
      <c r="H3447" t="str">
        <f>_xlfn.XLOOKUP(tbl_OrderProduct[[#This Row],[ProductID]],tbl_Product[ProductID],tbl_Product[ProductName])</f>
        <v>Monopoly: Pivot Table Edition</v>
      </c>
      <c r="I3447" t="str">
        <f>_xlfn.XLOOKUP(tbl_OrderProduct[[#This Row],[OrderID]],tbl_Order[OrderID],tbl_Order[CustomerID])</f>
        <v>CUST1119</v>
      </c>
    </row>
    <row r="3448" spans="1:9" x14ac:dyDescent="0.4">
      <c r="A3448" t="s">
        <v>1608</v>
      </c>
      <c r="B3448" t="s">
        <v>154</v>
      </c>
      <c r="C3448" t="str">
        <f>_xlfn.XLOOKUP(tbl_OrderProduct[[#This Row],[ProductID]],tbl_Product[ProductID],tbl_Product[Category])</f>
        <v>Strategy</v>
      </c>
      <c r="D3448">
        <v>1</v>
      </c>
      <c r="E3448" s="3">
        <f>_xlfn.XLOOKUP(tbl_OrderProduct[[#This Row],[ProductID]],tbl_Product[ProductID],tbl_Product[ListPrice])*tbl_OrderProduct[[#This Row],[Quantity]]</f>
        <v>31</v>
      </c>
      <c r="F3448">
        <f>_xlfn.XLOOKUP(tbl_OrderProduct[[#This Row],[OrderID]],tbl_Order[OrderID],tbl_Order[Order Year])</f>
        <v>2024</v>
      </c>
      <c r="G3448" t="str">
        <f>_xlfn.XLOOKUP(tbl_OrderProduct[[#This Row],[OrderID]],tbl_Order[OrderID],tbl_Order[Order Month Name])</f>
        <v>May</v>
      </c>
      <c r="H3448" t="str">
        <f>_xlfn.XLOOKUP(tbl_OrderProduct[[#This Row],[ProductID]],tbl_Product[ProductID],tbl_Product[ProductName])</f>
        <v>Roll for Regression</v>
      </c>
      <c r="I3448" t="str">
        <f>_xlfn.XLOOKUP(tbl_OrderProduct[[#This Row],[OrderID]],tbl_Order[OrderID],tbl_Order[CustomerID])</f>
        <v>CUST0303</v>
      </c>
    </row>
    <row r="3449" spans="1:9" x14ac:dyDescent="0.4">
      <c r="A3449" t="s">
        <v>1608</v>
      </c>
      <c r="B3449" t="s">
        <v>135</v>
      </c>
      <c r="C3449" t="str">
        <f>_xlfn.XLOOKUP(tbl_OrderProduct[[#This Row],[ProductID]],tbl_Product[ProductID],tbl_Product[Category])</f>
        <v>Classic</v>
      </c>
      <c r="D3449">
        <v>1</v>
      </c>
      <c r="E3449" s="3">
        <f>_xlfn.XLOOKUP(tbl_OrderProduct[[#This Row],[ProductID]],tbl_Product[ProductID],tbl_Product[ListPrice])*tbl_OrderProduct[[#This Row],[Quantity]]</f>
        <v>16.989999999999998</v>
      </c>
      <c r="F3449">
        <f>_xlfn.XLOOKUP(tbl_OrderProduct[[#This Row],[OrderID]],tbl_Order[OrderID],tbl_Order[Order Year])</f>
        <v>2024</v>
      </c>
      <c r="G3449" t="str">
        <f>_xlfn.XLOOKUP(tbl_OrderProduct[[#This Row],[OrderID]],tbl_Order[OrderID],tbl_Order[Order Month Name])</f>
        <v>May</v>
      </c>
      <c r="H3449" t="str">
        <f>_xlfn.XLOOKUP(tbl_OrderProduct[[#This Row],[ProductID]],tbl_Product[ProductID],tbl_Product[ProductName])</f>
        <v>Monopoly: Pivot Table Edition</v>
      </c>
      <c r="I3449" t="str">
        <f>_xlfn.XLOOKUP(tbl_OrderProduct[[#This Row],[OrderID]],tbl_Order[OrderID],tbl_Order[CustomerID])</f>
        <v>CUST0303</v>
      </c>
    </row>
    <row r="3450" spans="1:9" x14ac:dyDescent="0.4">
      <c r="A3450" t="s">
        <v>1609</v>
      </c>
      <c r="B3450" t="s">
        <v>139</v>
      </c>
      <c r="C3450" t="str">
        <f>_xlfn.XLOOKUP(tbl_OrderProduct[[#This Row],[ProductID]],tbl_Product[ProductID],tbl_Product[Category])</f>
        <v>Strategy</v>
      </c>
      <c r="D3450">
        <v>2</v>
      </c>
      <c r="E3450" s="3">
        <f>_xlfn.XLOOKUP(tbl_OrderProduct[[#This Row],[ProductID]],tbl_Product[ProductID],tbl_Product[ListPrice])*tbl_OrderProduct[[#This Row],[Quantity]]</f>
        <v>109.98</v>
      </c>
      <c r="F3450">
        <f>_xlfn.XLOOKUP(tbl_OrderProduct[[#This Row],[OrderID]],tbl_Order[OrderID],tbl_Order[Order Year])</f>
        <v>2024</v>
      </c>
      <c r="G3450" t="str">
        <f>_xlfn.XLOOKUP(tbl_OrderProduct[[#This Row],[OrderID]],tbl_Order[OrderID],tbl_Order[Order Month Name])</f>
        <v>May</v>
      </c>
      <c r="H3450" t="str">
        <f>_xlfn.XLOOKUP(tbl_OrderProduct[[#This Row],[ProductID]],tbl_Product[ProductID],tbl_Product[ProductName])</f>
        <v>Azul: Pie Chart Edition</v>
      </c>
      <c r="I3450" t="str">
        <f>_xlfn.XLOOKUP(tbl_OrderProduct[[#This Row],[OrderID]],tbl_Order[OrderID],tbl_Order[CustomerID])</f>
        <v>CUST0204</v>
      </c>
    </row>
    <row r="3451" spans="1:9" x14ac:dyDescent="0.4">
      <c r="A3451" t="s">
        <v>1610</v>
      </c>
      <c r="B3451" t="s">
        <v>9</v>
      </c>
      <c r="C3451" t="str">
        <f>_xlfn.XLOOKUP(tbl_OrderProduct[[#This Row],[ProductID]],tbl_Product[ProductID],tbl_Product[Category])</f>
        <v>Strategy</v>
      </c>
      <c r="D3451">
        <v>1</v>
      </c>
      <c r="E3451" s="3">
        <f>_xlfn.XLOOKUP(tbl_OrderProduct[[#This Row],[ProductID]],tbl_Product[ProductID],tbl_Product[ListPrice])*tbl_OrderProduct[[#This Row],[Quantity]]</f>
        <v>73.95</v>
      </c>
      <c r="F3451">
        <f>_xlfn.XLOOKUP(tbl_OrderProduct[[#This Row],[OrderID]],tbl_Order[OrderID],tbl_Order[Order Year])</f>
        <v>2024</v>
      </c>
      <c r="G3451" t="str">
        <f>_xlfn.XLOOKUP(tbl_OrderProduct[[#This Row],[OrderID]],tbl_Order[OrderID],tbl_Order[Order Month Name])</f>
        <v>May</v>
      </c>
      <c r="H3451" t="str">
        <f>_xlfn.XLOOKUP(tbl_OrderProduct[[#This Row],[ProductID]],tbl_Product[ProductID],tbl_Product[ProductName])</f>
        <v>Tiny Epic Formulas</v>
      </c>
      <c r="I3451" t="str">
        <f>_xlfn.XLOOKUP(tbl_OrderProduct[[#This Row],[OrderID]],tbl_Order[OrderID],tbl_Order[CustomerID])</f>
        <v>CUST0757</v>
      </c>
    </row>
    <row r="3452" spans="1:9" x14ac:dyDescent="0.4">
      <c r="A3452" t="s">
        <v>1610</v>
      </c>
      <c r="B3452" t="s">
        <v>163</v>
      </c>
      <c r="C3452" t="str">
        <f>_xlfn.XLOOKUP(tbl_OrderProduct[[#This Row],[ProductID]],tbl_Product[ProductID],tbl_Product[Category])</f>
        <v>Party</v>
      </c>
      <c r="D3452">
        <v>1</v>
      </c>
      <c r="E3452" s="3">
        <f>_xlfn.XLOOKUP(tbl_OrderProduct[[#This Row],[ProductID]],tbl_Product[ProductID],tbl_Product[ListPrice])*tbl_OrderProduct[[#This Row],[Quantity]]</f>
        <v>38</v>
      </c>
      <c r="F3452">
        <f>_xlfn.XLOOKUP(tbl_OrderProduct[[#This Row],[OrderID]],tbl_Order[OrderID],tbl_Order[Order Year])</f>
        <v>2024</v>
      </c>
      <c r="G3452" t="str">
        <f>_xlfn.XLOOKUP(tbl_OrderProduct[[#This Row],[OrderID]],tbl_Order[OrderID],tbl_Order[Order Month Name])</f>
        <v>May</v>
      </c>
      <c r="H3452" t="str">
        <f>_xlfn.XLOOKUP(tbl_OrderProduct[[#This Row],[ProductID]],tbl_Product[ProductID],tbl_Product[ProductName])</f>
        <v>Charts Against Humanity</v>
      </c>
      <c r="I3452" t="str">
        <f>_xlfn.XLOOKUP(tbl_OrderProduct[[#This Row],[OrderID]],tbl_Order[OrderID],tbl_Order[CustomerID])</f>
        <v>CUST0757</v>
      </c>
    </row>
    <row r="3453" spans="1:9" x14ac:dyDescent="0.4">
      <c r="A3453" t="s">
        <v>1610</v>
      </c>
      <c r="B3453" t="s">
        <v>11</v>
      </c>
      <c r="C3453" t="str">
        <f>_xlfn.XLOOKUP(tbl_OrderProduct[[#This Row],[ProductID]],tbl_Product[ProductID],tbl_Product[Category])</f>
        <v>Adventure</v>
      </c>
      <c r="D3453">
        <v>2</v>
      </c>
      <c r="E3453" s="3">
        <f>_xlfn.XLOOKUP(tbl_OrderProduct[[#This Row],[ProductID]],tbl_Product[ProductID],tbl_Product[ListPrice])*tbl_OrderProduct[[#This Row],[Quantity]]</f>
        <v>39.9</v>
      </c>
      <c r="F3453">
        <f>_xlfn.XLOOKUP(tbl_OrderProduct[[#This Row],[OrderID]],tbl_Order[OrderID],tbl_Order[Order Year])</f>
        <v>2024</v>
      </c>
      <c r="G3453" t="str">
        <f>_xlfn.XLOOKUP(tbl_OrderProduct[[#This Row],[OrderID]],tbl_Order[OrderID],tbl_Order[Order Month Name])</f>
        <v>May</v>
      </c>
      <c r="H3453" t="str">
        <f>_xlfn.XLOOKUP(tbl_OrderProduct[[#This Row],[ProductID]],tbl_Product[ProductID],tbl_Product[ProductName])</f>
        <v>Dungeons &amp; Datasets</v>
      </c>
      <c r="I3453" t="str">
        <f>_xlfn.XLOOKUP(tbl_OrderProduct[[#This Row],[OrderID]],tbl_Order[OrderID],tbl_Order[CustomerID])</f>
        <v>CUST0757</v>
      </c>
    </row>
    <row r="3454" spans="1:9" x14ac:dyDescent="0.4">
      <c r="A3454" t="s">
        <v>1611</v>
      </c>
      <c r="B3454" t="s">
        <v>133</v>
      </c>
      <c r="C3454" t="str">
        <f>_xlfn.XLOOKUP(tbl_OrderProduct[[#This Row],[ProductID]],tbl_Product[ProductID],tbl_Product[Category])</f>
        <v>Adventure</v>
      </c>
      <c r="D3454">
        <v>1</v>
      </c>
      <c r="E3454" s="3">
        <f>_xlfn.XLOOKUP(tbl_OrderProduct[[#This Row],[ProductID]],tbl_Product[ProductID],tbl_Product[ListPrice])*tbl_OrderProduct[[#This Row],[Quantity]]</f>
        <v>23.95</v>
      </c>
      <c r="F3454">
        <f>_xlfn.XLOOKUP(tbl_OrderProduct[[#This Row],[OrderID]],tbl_Order[OrderID],tbl_Order[Order Year])</f>
        <v>2024</v>
      </c>
      <c r="G3454" t="str">
        <f>_xlfn.XLOOKUP(tbl_OrderProduct[[#This Row],[OrderID]],tbl_Order[OrderID],tbl_Order[Order Month Name])</f>
        <v>May</v>
      </c>
      <c r="H3454" t="str">
        <f>_xlfn.XLOOKUP(tbl_OrderProduct[[#This Row],[ProductID]],tbl_Product[ProductID],tbl_Product[ProductName])</f>
        <v>DataCraft: Fields &amp; Measures</v>
      </c>
      <c r="I3454" t="str">
        <f>_xlfn.XLOOKUP(tbl_OrderProduct[[#This Row],[OrderID]],tbl_Order[OrderID],tbl_Order[CustomerID])</f>
        <v>CUST1132</v>
      </c>
    </row>
    <row r="3455" spans="1:9" x14ac:dyDescent="0.4">
      <c r="A3455" t="s">
        <v>1611</v>
      </c>
      <c r="B3455" t="s">
        <v>144</v>
      </c>
      <c r="C3455" t="str">
        <f>_xlfn.XLOOKUP(tbl_OrderProduct[[#This Row],[ProductID]],tbl_Product[ProductID],tbl_Product[Category])</f>
        <v>Strategy</v>
      </c>
      <c r="D3455">
        <v>3</v>
      </c>
      <c r="E3455" s="3">
        <f>_xlfn.XLOOKUP(tbl_OrderProduct[[#This Row],[ProductID]],tbl_Product[ProductID],tbl_Product[ListPrice])*tbl_OrderProduct[[#This Row],[Quantity]]</f>
        <v>194.85000000000002</v>
      </c>
      <c r="F3455">
        <f>_xlfn.XLOOKUP(tbl_OrderProduct[[#This Row],[OrderID]],tbl_Order[OrderID],tbl_Order[Order Year])</f>
        <v>2024</v>
      </c>
      <c r="G3455" t="str">
        <f>_xlfn.XLOOKUP(tbl_OrderProduct[[#This Row],[OrderID]],tbl_Order[OrderID],tbl_Order[Order Month Name])</f>
        <v>May</v>
      </c>
      <c r="H3455" t="str">
        <f>_xlfn.XLOOKUP(tbl_OrderProduct[[#This Row],[ProductID]],tbl_Product[ProductID],tbl_Product[ProductName])</f>
        <v>Between Two Spreadsheets</v>
      </c>
      <c r="I3455" t="str">
        <f>_xlfn.XLOOKUP(tbl_OrderProduct[[#This Row],[OrderID]],tbl_Order[OrderID],tbl_Order[CustomerID])</f>
        <v>CUST1132</v>
      </c>
    </row>
    <row r="3456" spans="1:9" x14ac:dyDescent="0.4">
      <c r="A3456" t="s">
        <v>1611</v>
      </c>
      <c r="B3456" t="s">
        <v>151</v>
      </c>
      <c r="C3456" t="str">
        <f>_xlfn.XLOOKUP(tbl_OrderProduct[[#This Row],[ProductID]],tbl_Product[ProductID],tbl_Product[Category])</f>
        <v>Adventure</v>
      </c>
      <c r="D3456">
        <v>1</v>
      </c>
      <c r="E3456" s="3">
        <f>_xlfn.XLOOKUP(tbl_OrderProduct[[#This Row],[ProductID]],tbl_Product[ProductID],tbl_Product[ListPrice])*tbl_OrderProduct[[#This Row],[Quantity]]</f>
        <v>60.95</v>
      </c>
      <c r="F3456">
        <f>_xlfn.XLOOKUP(tbl_OrderProduct[[#This Row],[OrderID]],tbl_Order[OrderID],tbl_Order[Order Year])</f>
        <v>2024</v>
      </c>
      <c r="G3456" t="str">
        <f>_xlfn.XLOOKUP(tbl_OrderProduct[[#This Row],[OrderID]],tbl_Order[OrderID],tbl_Order[Order Month Name])</f>
        <v>May</v>
      </c>
      <c r="H3456" t="str">
        <f>_xlfn.XLOOKUP(tbl_OrderProduct[[#This Row],[ProductID]],tbl_Product[ProductID],tbl_Product[ProductName])</f>
        <v>Unmatched: Analyst's Edition</v>
      </c>
      <c r="I3456" t="str">
        <f>_xlfn.XLOOKUP(tbl_OrderProduct[[#This Row],[OrderID]],tbl_Order[OrderID],tbl_Order[CustomerID])</f>
        <v>CUST1132</v>
      </c>
    </row>
    <row r="3457" spans="1:9" x14ac:dyDescent="0.4">
      <c r="A3457" t="s">
        <v>1611</v>
      </c>
      <c r="B3457" t="s">
        <v>159</v>
      </c>
      <c r="C3457" t="str">
        <f>_xlfn.XLOOKUP(tbl_OrderProduct[[#This Row],[ProductID]],tbl_Product[ProductID],tbl_Product[Category])</f>
        <v>Strategy</v>
      </c>
      <c r="D3457">
        <v>1</v>
      </c>
      <c r="E3457" s="3">
        <f>_xlfn.XLOOKUP(tbl_OrderProduct[[#This Row],[ProductID]],tbl_Product[ProductID],tbl_Product[ListPrice])*tbl_OrderProduct[[#This Row],[Quantity]]</f>
        <v>58</v>
      </c>
      <c r="F3457">
        <f>_xlfn.XLOOKUP(tbl_OrderProduct[[#This Row],[OrderID]],tbl_Order[OrderID],tbl_Order[Order Year])</f>
        <v>2024</v>
      </c>
      <c r="G3457" t="str">
        <f>_xlfn.XLOOKUP(tbl_OrderProduct[[#This Row],[OrderID]],tbl_Order[OrderID],tbl_Order[Order Month Name])</f>
        <v>May</v>
      </c>
      <c r="H3457" t="str">
        <f>_xlfn.XLOOKUP(tbl_OrderProduct[[#This Row],[ProductID]],tbl_Product[ProductID],tbl_Product[ProductName])</f>
        <v>Welcome To … The Dashboard</v>
      </c>
      <c r="I3457" t="str">
        <f>_xlfn.XLOOKUP(tbl_OrderProduct[[#This Row],[OrderID]],tbl_Order[OrderID],tbl_Order[CustomerID])</f>
        <v>CUST1132</v>
      </c>
    </row>
    <row r="3458" spans="1:9" x14ac:dyDescent="0.4">
      <c r="A3458" t="s">
        <v>1611</v>
      </c>
      <c r="B3458" t="s">
        <v>152</v>
      </c>
      <c r="C3458" t="str">
        <f>_xlfn.XLOOKUP(tbl_OrderProduct[[#This Row],[ProductID]],tbl_Product[ProductID],tbl_Product[Category])</f>
        <v>Party</v>
      </c>
      <c r="D3458">
        <v>1</v>
      </c>
      <c r="E3458" s="3">
        <f>_xlfn.XLOOKUP(tbl_OrderProduct[[#This Row],[ProductID]],tbl_Product[ProductID],tbl_Product[ListPrice])*tbl_OrderProduct[[#This Row],[Quantity]]</f>
        <v>59.95</v>
      </c>
      <c r="F3458">
        <f>_xlfn.XLOOKUP(tbl_OrderProduct[[#This Row],[OrderID]],tbl_Order[OrderID],tbl_Order[Order Year])</f>
        <v>2024</v>
      </c>
      <c r="G3458" t="str">
        <f>_xlfn.XLOOKUP(tbl_OrderProduct[[#This Row],[OrderID]],tbl_Order[OrderID],tbl_Order[Order Month Name])</f>
        <v>May</v>
      </c>
      <c r="H3458" t="str">
        <f>_xlfn.XLOOKUP(tbl_OrderProduct[[#This Row],[ProductID]],tbl_Product[ProductID],tbl_Product[ProductName])</f>
        <v>Formulate!</v>
      </c>
      <c r="I3458" t="str">
        <f>_xlfn.XLOOKUP(tbl_OrderProduct[[#This Row],[OrderID]],tbl_Order[OrderID],tbl_Order[CustomerID])</f>
        <v>CUST1132</v>
      </c>
    </row>
    <row r="3459" spans="1:9" x14ac:dyDescent="0.4">
      <c r="A3459" t="s">
        <v>1612</v>
      </c>
      <c r="B3459" t="s">
        <v>139</v>
      </c>
      <c r="C3459" t="str">
        <f>_xlfn.XLOOKUP(tbl_OrderProduct[[#This Row],[ProductID]],tbl_Product[ProductID],tbl_Product[Category])</f>
        <v>Strategy</v>
      </c>
      <c r="D3459">
        <v>2</v>
      </c>
      <c r="E3459" s="3">
        <f>_xlfn.XLOOKUP(tbl_OrderProduct[[#This Row],[ProductID]],tbl_Product[ProductID],tbl_Product[ListPrice])*tbl_OrderProduct[[#This Row],[Quantity]]</f>
        <v>109.98</v>
      </c>
      <c r="F3459">
        <f>_xlfn.XLOOKUP(tbl_OrderProduct[[#This Row],[OrderID]],tbl_Order[OrderID],tbl_Order[Order Year])</f>
        <v>2024</v>
      </c>
      <c r="G3459" t="str">
        <f>_xlfn.XLOOKUP(tbl_OrderProduct[[#This Row],[OrderID]],tbl_Order[OrderID],tbl_Order[Order Month Name])</f>
        <v>May</v>
      </c>
      <c r="H3459" t="str">
        <f>_xlfn.XLOOKUP(tbl_OrderProduct[[#This Row],[ProductID]],tbl_Product[ProductID],tbl_Product[ProductName])</f>
        <v>Azul: Pie Chart Edition</v>
      </c>
      <c r="I3459" t="str">
        <f>_xlfn.XLOOKUP(tbl_OrderProduct[[#This Row],[OrderID]],tbl_Order[OrderID],tbl_Order[CustomerID])</f>
        <v>CUST0911</v>
      </c>
    </row>
    <row r="3460" spans="1:9" x14ac:dyDescent="0.4">
      <c r="A3460" t="s">
        <v>1613</v>
      </c>
      <c r="B3460" t="s">
        <v>164</v>
      </c>
      <c r="C3460" t="str">
        <f>_xlfn.XLOOKUP(tbl_OrderProduct[[#This Row],[ProductID]],tbl_Product[ProductID],tbl_Product[Category])</f>
        <v>Strategy</v>
      </c>
      <c r="D3460">
        <v>1</v>
      </c>
      <c r="E3460" s="3">
        <f>_xlfn.XLOOKUP(tbl_OrderProduct[[#This Row],[ProductID]],tbl_Product[ProductID],tbl_Product[ListPrice])*tbl_OrderProduct[[#This Row],[Quantity]]</f>
        <v>29</v>
      </c>
      <c r="F3460">
        <f>_xlfn.XLOOKUP(tbl_OrderProduct[[#This Row],[OrderID]],tbl_Order[OrderID],tbl_Order[Order Year])</f>
        <v>2024</v>
      </c>
      <c r="G3460" t="str">
        <f>_xlfn.XLOOKUP(tbl_OrderProduct[[#This Row],[OrderID]],tbl_Order[OrderID],tbl_Order[Order Month Name])</f>
        <v>May</v>
      </c>
      <c r="H3460" t="str">
        <f>_xlfn.XLOOKUP(tbl_OrderProduct[[#This Row],[ProductID]],tbl_Product[ProductID],tbl_Product[ProductName])</f>
        <v>Great Western Lookup</v>
      </c>
      <c r="I3460" t="str">
        <f>_xlfn.XLOOKUP(tbl_OrderProduct[[#This Row],[OrderID]],tbl_Order[OrderID],tbl_Order[CustomerID])</f>
        <v>CUST1254</v>
      </c>
    </row>
    <row r="3461" spans="1:9" x14ac:dyDescent="0.4">
      <c r="A3461" t="s">
        <v>1613</v>
      </c>
      <c r="B3461" t="s">
        <v>8</v>
      </c>
      <c r="C3461" t="str">
        <f>_xlfn.XLOOKUP(tbl_OrderProduct[[#This Row],[ProductID]],tbl_Product[ProductID],tbl_Product[Category])</f>
        <v>Adventure</v>
      </c>
      <c r="D3461">
        <v>1</v>
      </c>
      <c r="E3461" s="3">
        <f>_xlfn.XLOOKUP(tbl_OrderProduct[[#This Row],[ProductID]],tbl_Product[ProductID],tbl_Product[ListPrice])*tbl_OrderProduct[[#This Row],[Quantity]]</f>
        <v>54.5</v>
      </c>
      <c r="F3461">
        <f>_xlfn.XLOOKUP(tbl_OrderProduct[[#This Row],[OrderID]],tbl_Order[OrderID],tbl_Order[Order Year])</f>
        <v>2024</v>
      </c>
      <c r="G3461" t="str">
        <f>_xlfn.XLOOKUP(tbl_OrderProduct[[#This Row],[OrderID]],tbl_Order[OrderID],tbl_Order[Order Month Name])</f>
        <v>May</v>
      </c>
      <c r="H3461" t="str">
        <f>_xlfn.XLOOKUP(tbl_OrderProduct[[#This Row],[ProductID]],tbl_Product[ProductID],tbl_Product[ProductName])</f>
        <v>Spreadsheets &amp; Sidequests</v>
      </c>
      <c r="I3461" t="str">
        <f>_xlfn.XLOOKUP(tbl_OrderProduct[[#This Row],[OrderID]],tbl_Order[OrderID],tbl_Order[CustomerID])</f>
        <v>CUST1254</v>
      </c>
    </row>
    <row r="3462" spans="1:9" x14ac:dyDescent="0.4">
      <c r="A3462" t="s">
        <v>1614</v>
      </c>
      <c r="B3462" t="s">
        <v>145</v>
      </c>
      <c r="C3462" t="str">
        <f>_xlfn.XLOOKUP(tbl_OrderProduct[[#This Row],[ProductID]],tbl_Product[ProductID],tbl_Product[Category])</f>
        <v>Adventure</v>
      </c>
      <c r="D3462">
        <v>2</v>
      </c>
      <c r="E3462" s="3">
        <f>_xlfn.XLOOKUP(tbl_OrderProduct[[#This Row],[ProductID]],tbl_Product[ProductID],tbl_Product[ListPrice])*tbl_OrderProduct[[#This Row],[Quantity]]</f>
        <v>81</v>
      </c>
      <c r="F3462">
        <f>_xlfn.XLOOKUP(tbl_OrderProduct[[#This Row],[OrderID]],tbl_Order[OrderID],tbl_Order[Order Year])</f>
        <v>2024</v>
      </c>
      <c r="G3462" t="str">
        <f>_xlfn.XLOOKUP(tbl_OrderProduct[[#This Row],[OrderID]],tbl_Order[OrderID],tbl_Order[Order Month Name])</f>
        <v>May</v>
      </c>
      <c r="H3462" t="str">
        <f>_xlfn.XLOOKUP(tbl_OrderProduct[[#This Row],[ProductID]],tbl_Product[ProductID],tbl_Product[ProductName])</f>
        <v>Audit Call of Cthulhu</v>
      </c>
      <c r="I3462" t="str">
        <f>_xlfn.XLOOKUP(tbl_OrderProduct[[#This Row],[OrderID]],tbl_Order[OrderID],tbl_Order[CustomerID])</f>
        <v>CUST1212</v>
      </c>
    </row>
    <row r="3463" spans="1:9" x14ac:dyDescent="0.4">
      <c r="A3463" t="s">
        <v>1614</v>
      </c>
      <c r="B3463" t="s">
        <v>9</v>
      </c>
      <c r="C3463" t="str">
        <f>_xlfn.XLOOKUP(tbl_OrderProduct[[#This Row],[ProductID]],tbl_Product[ProductID],tbl_Product[Category])</f>
        <v>Strategy</v>
      </c>
      <c r="D3463">
        <v>2</v>
      </c>
      <c r="E3463" s="3">
        <f>_xlfn.XLOOKUP(tbl_OrderProduct[[#This Row],[ProductID]],tbl_Product[ProductID],tbl_Product[ListPrice])*tbl_OrderProduct[[#This Row],[Quantity]]</f>
        <v>147.9</v>
      </c>
      <c r="F3463">
        <f>_xlfn.XLOOKUP(tbl_OrderProduct[[#This Row],[OrderID]],tbl_Order[OrderID],tbl_Order[Order Year])</f>
        <v>2024</v>
      </c>
      <c r="G3463" t="str">
        <f>_xlfn.XLOOKUP(tbl_OrderProduct[[#This Row],[OrderID]],tbl_Order[OrderID],tbl_Order[Order Month Name])</f>
        <v>May</v>
      </c>
      <c r="H3463" t="str">
        <f>_xlfn.XLOOKUP(tbl_OrderProduct[[#This Row],[ProductID]],tbl_Product[ProductID],tbl_Product[ProductName])</f>
        <v>Tiny Epic Formulas</v>
      </c>
      <c r="I3463" t="str">
        <f>_xlfn.XLOOKUP(tbl_OrderProduct[[#This Row],[OrderID]],tbl_Order[OrderID],tbl_Order[CustomerID])</f>
        <v>CUST1212</v>
      </c>
    </row>
    <row r="3464" spans="1:9" x14ac:dyDescent="0.4">
      <c r="A3464" t="s">
        <v>1615</v>
      </c>
      <c r="B3464" t="s">
        <v>136</v>
      </c>
      <c r="C3464" t="str">
        <f>_xlfn.XLOOKUP(tbl_OrderProduct[[#This Row],[ProductID]],tbl_Product[ProductID],tbl_Product[Category])</f>
        <v>Party</v>
      </c>
      <c r="D3464">
        <v>3</v>
      </c>
      <c r="E3464" s="3">
        <f>_xlfn.XLOOKUP(tbl_OrderProduct[[#This Row],[ProductID]],tbl_Product[ProductID],tbl_Product[ListPrice])*tbl_OrderProduct[[#This Row],[Quantity]]</f>
        <v>99</v>
      </c>
      <c r="F3464">
        <f>_xlfn.XLOOKUP(tbl_OrderProduct[[#This Row],[OrderID]],tbl_Order[OrderID],tbl_Order[Order Year])</f>
        <v>2024</v>
      </c>
      <c r="G3464" t="str">
        <f>_xlfn.XLOOKUP(tbl_OrderProduct[[#This Row],[OrderID]],tbl_Order[OrderID],tbl_Order[Order Month Name])</f>
        <v>Jun</v>
      </c>
      <c r="H3464" t="str">
        <f>_xlfn.XLOOKUP(tbl_OrderProduct[[#This Row],[ProductID]],tbl_Product[ProductID],tbl_Product[ProductName])</f>
        <v>Don't Split the Data</v>
      </c>
      <c r="I3464" t="str">
        <f>_xlfn.XLOOKUP(tbl_OrderProduct[[#This Row],[OrderID]],tbl_Order[OrderID],tbl_Order[CustomerID])</f>
        <v>CUST1058</v>
      </c>
    </row>
    <row r="3465" spans="1:9" x14ac:dyDescent="0.4">
      <c r="A3465" t="s">
        <v>1616</v>
      </c>
      <c r="B3465" t="s">
        <v>164</v>
      </c>
      <c r="C3465" t="str">
        <f>_xlfn.XLOOKUP(tbl_OrderProduct[[#This Row],[ProductID]],tbl_Product[ProductID],tbl_Product[Category])</f>
        <v>Strategy</v>
      </c>
      <c r="D3465">
        <v>2</v>
      </c>
      <c r="E3465" s="3">
        <f>_xlfn.XLOOKUP(tbl_OrderProduct[[#This Row],[ProductID]],tbl_Product[ProductID],tbl_Product[ListPrice])*tbl_OrderProduct[[#This Row],[Quantity]]</f>
        <v>58</v>
      </c>
      <c r="F3465">
        <f>_xlfn.XLOOKUP(tbl_OrderProduct[[#This Row],[OrderID]],tbl_Order[OrderID],tbl_Order[Order Year])</f>
        <v>2024</v>
      </c>
      <c r="G3465" t="str">
        <f>_xlfn.XLOOKUP(tbl_OrderProduct[[#This Row],[OrderID]],tbl_Order[OrderID],tbl_Order[Order Month Name])</f>
        <v>Jun</v>
      </c>
      <c r="H3465" t="str">
        <f>_xlfn.XLOOKUP(tbl_OrderProduct[[#This Row],[ProductID]],tbl_Product[ProductID],tbl_Product[ProductName])</f>
        <v>Great Western Lookup</v>
      </c>
      <c r="I3465" t="str">
        <f>_xlfn.XLOOKUP(tbl_OrderProduct[[#This Row],[OrderID]],tbl_Order[OrderID],tbl_Order[CustomerID])</f>
        <v>CUST0217</v>
      </c>
    </row>
    <row r="3466" spans="1:9" x14ac:dyDescent="0.4">
      <c r="A3466" t="s">
        <v>1616</v>
      </c>
      <c r="B3466" t="s">
        <v>138</v>
      </c>
      <c r="C3466" t="str">
        <f>_xlfn.XLOOKUP(tbl_OrderProduct[[#This Row],[ProductID]],tbl_Product[ProductID],tbl_Product[Category])</f>
        <v>Classic</v>
      </c>
      <c r="D3466">
        <v>1</v>
      </c>
      <c r="E3466" s="3">
        <f>_xlfn.XLOOKUP(tbl_OrderProduct[[#This Row],[ProductID]],tbl_Product[ProductID],tbl_Product[ListPrice])*tbl_OrderProduct[[#This Row],[Quantity]]</f>
        <v>62</v>
      </c>
      <c r="F3466">
        <f>_xlfn.XLOOKUP(tbl_OrderProduct[[#This Row],[OrderID]],tbl_Order[OrderID],tbl_Order[Order Year])</f>
        <v>2024</v>
      </c>
      <c r="G3466" t="str">
        <f>_xlfn.XLOOKUP(tbl_OrderProduct[[#This Row],[OrderID]],tbl_Order[OrderID],tbl_Order[Order Month Name])</f>
        <v>Jun</v>
      </c>
      <c r="H3466" t="str">
        <f>_xlfn.XLOOKUP(tbl_OrderProduct[[#This Row],[ProductID]],tbl_Product[ProductID],tbl_Product[ProductName])</f>
        <v>YahtSheets</v>
      </c>
      <c r="I3466" t="str">
        <f>_xlfn.XLOOKUP(tbl_OrderProduct[[#This Row],[OrderID]],tbl_Order[OrderID],tbl_Order[CustomerID])</f>
        <v>CUST0217</v>
      </c>
    </row>
    <row r="3467" spans="1:9" x14ac:dyDescent="0.4">
      <c r="A3467" t="s">
        <v>1616</v>
      </c>
      <c r="B3467" t="s">
        <v>7</v>
      </c>
      <c r="C3467" t="str">
        <f>_xlfn.XLOOKUP(tbl_OrderProduct[[#This Row],[ProductID]],tbl_Product[ProductID],tbl_Product[Category])</f>
        <v>Strategy</v>
      </c>
      <c r="D3467">
        <v>2</v>
      </c>
      <c r="E3467" s="3">
        <f>_xlfn.XLOOKUP(tbl_OrderProduct[[#This Row],[ProductID]],tbl_Product[ProductID],tbl_Product[ListPrice])*tbl_OrderProduct[[#This Row],[Quantity]]</f>
        <v>106</v>
      </c>
      <c r="F3467">
        <f>_xlfn.XLOOKUP(tbl_OrderProduct[[#This Row],[OrderID]],tbl_Order[OrderID],tbl_Order[Order Year])</f>
        <v>2024</v>
      </c>
      <c r="G3467" t="str">
        <f>_xlfn.XLOOKUP(tbl_OrderProduct[[#This Row],[OrderID]],tbl_Order[OrderID],tbl_Order[Order Month Name])</f>
        <v>Jun</v>
      </c>
      <c r="H3467" t="str">
        <f>_xlfn.XLOOKUP(tbl_OrderProduct[[#This Row],[ProductID]],tbl_Product[ProductID],tbl_Product[ProductName])</f>
        <v>Evercell</v>
      </c>
      <c r="I3467" t="str">
        <f>_xlfn.XLOOKUP(tbl_OrderProduct[[#This Row],[OrderID]],tbl_Order[OrderID],tbl_Order[CustomerID])</f>
        <v>CUST0217</v>
      </c>
    </row>
    <row r="3468" spans="1:9" x14ac:dyDescent="0.4">
      <c r="A3468" t="s">
        <v>1617</v>
      </c>
      <c r="B3468" t="s">
        <v>154</v>
      </c>
      <c r="C3468" t="str">
        <f>_xlfn.XLOOKUP(tbl_OrderProduct[[#This Row],[ProductID]],tbl_Product[ProductID],tbl_Product[Category])</f>
        <v>Strategy</v>
      </c>
      <c r="D3468">
        <v>1</v>
      </c>
      <c r="E3468" s="3">
        <f>_xlfn.XLOOKUP(tbl_OrderProduct[[#This Row],[ProductID]],tbl_Product[ProductID],tbl_Product[ListPrice])*tbl_OrderProduct[[#This Row],[Quantity]]</f>
        <v>31</v>
      </c>
      <c r="F3468">
        <f>_xlfn.XLOOKUP(tbl_OrderProduct[[#This Row],[OrderID]],tbl_Order[OrderID],tbl_Order[Order Year])</f>
        <v>2024</v>
      </c>
      <c r="G3468" t="str">
        <f>_xlfn.XLOOKUP(tbl_OrderProduct[[#This Row],[OrderID]],tbl_Order[OrderID],tbl_Order[Order Month Name])</f>
        <v>Jun</v>
      </c>
      <c r="H3468" t="str">
        <f>_xlfn.XLOOKUP(tbl_OrderProduct[[#This Row],[ProductID]],tbl_Product[ProductID],tbl_Product[ProductName])</f>
        <v>Roll for Regression</v>
      </c>
      <c r="I3468" t="str">
        <f>_xlfn.XLOOKUP(tbl_OrderProduct[[#This Row],[OrderID]],tbl_Order[OrderID],tbl_Order[CustomerID])</f>
        <v>CUST1188</v>
      </c>
    </row>
    <row r="3469" spans="1:9" x14ac:dyDescent="0.4">
      <c r="A3469" t="s">
        <v>1617</v>
      </c>
      <c r="B3469" t="s">
        <v>142</v>
      </c>
      <c r="C3469" t="str">
        <f>_xlfn.XLOOKUP(tbl_OrderProduct[[#This Row],[ProductID]],tbl_Product[ProductID],tbl_Product[Category])</f>
        <v>Classic</v>
      </c>
      <c r="D3469">
        <v>1</v>
      </c>
      <c r="E3469" s="3">
        <f>_xlfn.XLOOKUP(tbl_OrderProduct[[#This Row],[ProductID]],tbl_Product[ProductID],tbl_Product[ListPrice])*tbl_OrderProduct[[#This Row],[Quantity]]</f>
        <v>49.49</v>
      </c>
      <c r="F3469">
        <f>_xlfn.XLOOKUP(tbl_OrderProduct[[#This Row],[OrderID]],tbl_Order[OrderID],tbl_Order[Order Year])</f>
        <v>2024</v>
      </c>
      <c r="G3469" t="str">
        <f>_xlfn.XLOOKUP(tbl_OrderProduct[[#This Row],[OrderID]],tbl_Order[OrderID],tbl_Order[Order Month Name])</f>
        <v>Jun</v>
      </c>
      <c r="H3469" t="str">
        <f>_xlfn.XLOOKUP(tbl_OrderProduct[[#This Row],[ProductID]],tbl_Product[ProductID],tbl_Product[ProductName])</f>
        <v>Don't Wake the Stakeholders</v>
      </c>
      <c r="I3469" t="str">
        <f>_xlfn.XLOOKUP(tbl_OrderProduct[[#This Row],[OrderID]],tbl_Order[OrderID],tbl_Order[CustomerID])</f>
        <v>CUST1188</v>
      </c>
    </row>
    <row r="3470" spans="1:9" x14ac:dyDescent="0.4">
      <c r="A3470" t="s">
        <v>1617</v>
      </c>
      <c r="B3470" t="s">
        <v>161</v>
      </c>
      <c r="C3470" t="str">
        <f>_xlfn.XLOOKUP(tbl_OrderProduct[[#This Row],[ProductID]],tbl_Product[ProductID],tbl_Product[Category])</f>
        <v>Strategy</v>
      </c>
      <c r="D3470">
        <v>1</v>
      </c>
      <c r="E3470" s="3">
        <f>_xlfn.XLOOKUP(tbl_OrderProduct[[#This Row],[ProductID]],tbl_Product[ProductID],tbl_Product[ListPrice])*tbl_OrderProduct[[#This Row],[Quantity]]</f>
        <v>55.95</v>
      </c>
      <c r="F3470">
        <f>_xlfn.XLOOKUP(tbl_OrderProduct[[#This Row],[OrderID]],tbl_Order[OrderID],tbl_Order[Order Year])</f>
        <v>2024</v>
      </c>
      <c r="G3470" t="str">
        <f>_xlfn.XLOOKUP(tbl_OrderProduct[[#This Row],[OrderID]],tbl_Order[OrderID],tbl_Order[Order Month Name])</f>
        <v>Jun</v>
      </c>
      <c r="H3470" t="str">
        <f>_xlfn.XLOOKUP(tbl_OrderProduct[[#This Row],[ProductID]],tbl_Product[ProductID],tbl_Product[ProductName])</f>
        <v>The Quacks of Quarterburg</v>
      </c>
      <c r="I3470" t="str">
        <f>_xlfn.XLOOKUP(tbl_OrderProduct[[#This Row],[OrderID]],tbl_Order[OrderID],tbl_Order[CustomerID])</f>
        <v>CUST1188</v>
      </c>
    </row>
    <row r="3471" spans="1:9" x14ac:dyDescent="0.4">
      <c r="A3471" t="s">
        <v>1617</v>
      </c>
      <c r="B3471" t="s">
        <v>164</v>
      </c>
      <c r="C3471" t="str">
        <f>_xlfn.XLOOKUP(tbl_OrderProduct[[#This Row],[ProductID]],tbl_Product[ProductID],tbl_Product[Category])</f>
        <v>Strategy</v>
      </c>
      <c r="D3471">
        <v>1</v>
      </c>
      <c r="E3471" s="3">
        <f>_xlfn.XLOOKUP(tbl_OrderProduct[[#This Row],[ProductID]],tbl_Product[ProductID],tbl_Product[ListPrice])*tbl_OrderProduct[[#This Row],[Quantity]]</f>
        <v>29</v>
      </c>
      <c r="F3471">
        <f>_xlfn.XLOOKUP(tbl_OrderProduct[[#This Row],[OrderID]],tbl_Order[OrderID],tbl_Order[Order Year])</f>
        <v>2024</v>
      </c>
      <c r="G3471" t="str">
        <f>_xlfn.XLOOKUP(tbl_OrderProduct[[#This Row],[OrderID]],tbl_Order[OrderID],tbl_Order[Order Month Name])</f>
        <v>Jun</v>
      </c>
      <c r="H3471" t="str">
        <f>_xlfn.XLOOKUP(tbl_OrderProduct[[#This Row],[ProductID]],tbl_Product[ProductID],tbl_Product[ProductName])</f>
        <v>Great Western Lookup</v>
      </c>
      <c r="I3471" t="str">
        <f>_xlfn.XLOOKUP(tbl_OrderProduct[[#This Row],[OrderID]],tbl_Order[OrderID],tbl_Order[CustomerID])</f>
        <v>CUST1188</v>
      </c>
    </row>
    <row r="3472" spans="1:9" x14ac:dyDescent="0.4">
      <c r="A3472" t="s">
        <v>1618</v>
      </c>
      <c r="B3472" t="s">
        <v>165</v>
      </c>
      <c r="C3472" t="str">
        <f>_xlfn.XLOOKUP(tbl_OrderProduct[[#This Row],[ProductID]],tbl_Product[ProductID],tbl_Product[Category])</f>
        <v>Party</v>
      </c>
      <c r="D3472">
        <v>1</v>
      </c>
      <c r="E3472" s="3">
        <f>_xlfn.XLOOKUP(tbl_OrderProduct[[#This Row],[ProductID]],tbl_Product[ProductID],tbl_Product[ListPrice])*tbl_OrderProduct[[#This Row],[Quantity]]</f>
        <v>26.49</v>
      </c>
      <c r="F3472">
        <f>_xlfn.XLOOKUP(tbl_OrderProduct[[#This Row],[OrderID]],tbl_Order[OrderID],tbl_Order[Order Year])</f>
        <v>2024</v>
      </c>
      <c r="G3472" t="str">
        <f>_xlfn.XLOOKUP(tbl_OrderProduct[[#This Row],[OrderID]],tbl_Order[OrderID],tbl_Order[Order Month Name])</f>
        <v>Jun</v>
      </c>
      <c r="H3472" t="str">
        <f>_xlfn.XLOOKUP(tbl_OrderProduct[[#This Row],[ProductID]],tbl_Product[ProductID],tbl_Product[ProductName])</f>
        <v>Dashboard Wavelength</v>
      </c>
      <c r="I3472" t="str">
        <f>_xlfn.XLOOKUP(tbl_OrderProduct[[#This Row],[OrderID]],tbl_Order[OrderID],tbl_Order[CustomerID])</f>
        <v>CUST1217</v>
      </c>
    </row>
    <row r="3473" spans="1:9" x14ac:dyDescent="0.4">
      <c r="A3473" t="s">
        <v>1619</v>
      </c>
      <c r="B3473" t="s">
        <v>2</v>
      </c>
      <c r="C3473" t="str">
        <f>_xlfn.XLOOKUP(tbl_OrderProduct[[#This Row],[ProductID]],tbl_Product[ProductID],tbl_Product[Category])</f>
        <v>Strategy</v>
      </c>
      <c r="D3473">
        <v>3</v>
      </c>
      <c r="E3473" s="3">
        <f>_xlfn.XLOOKUP(tbl_OrderProduct[[#This Row],[ProductID]],tbl_Product[ProductID],tbl_Product[ListPrice])*tbl_OrderProduct[[#This Row],[Quantity]]</f>
        <v>38.849999999999994</v>
      </c>
      <c r="F3473">
        <f>_xlfn.XLOOKUP(tbl_OrderProduct[[#This Row],[OrderID]],tbl_Order[OrderID],tbl_Order[Order Year])</f>
        <v>2024</v>
      </c>
      <c r="G3473" t="str">
        <f>_xlfn.XLOOKUP(tbl_OrderProduct[[#This Row],[OrderID]],tbl_Order[OrderID],tbl_Order[Order Month Name])</f>
        <v>Jun</v>
      </c>
      <c r="H3473" t="str">
        <f>_xlfn.XLOOKUP(tbl_OrderProduct[[#This Row],[ProductID]],tbl_Product[ProductID],tbl_Product[ProductName])</f>
        <v>DAX Machina</v>
      </c>
      <c r="I3473" t="str">
        <f>_xlfn.XLOOKUP(tbl_OrderProduct[[#This Row],[OrderID]],tbl_Order[OrderID],tbl_Order[CustomerID])</f>
        <v>CUST1298</v>
      </c>
    </row>
    <row r="3474" spans="1:9" x14ac:dyDescent="0.4">
      <c r="A3474" t="s">
        <v>1619</v>
      </c>
      <c r="B3474" t="s">
        <v>130</v>
      </c>
      <c r="C3474" t="str">
        <f>_xlfn.XLOOKUP(tbl_OrderProduct[[#This Row],[ProductID]],tbl_Product[ProductID],tbl_Product[Category])</f>
        <v>Strategy</v>
      </c>
      <c r="D3474">
        <v>1</v>
      </c>
      <c r="E3474" s="3">
        <f>_xlfn.XLOOKUP(tbl_OrderProduct[[#This Row],[ProductID]],tbl_Product[ProductID],tbl_Product[ListPrice])*tbl_OrderProduct[[#This Row],[Quantity]]</f>
        <v>15.5</v>
      </c>
      <c r="F3474">
        <f>_xlfn.XLOOKUP(tbl_OrderProduct[[#This Row],[OrderID]],tbl_Order[OrderID],tbl_Order[Order Year])</f>
        <v>2024</v>
      </c>
      <c r="G3474" t="str">
        <f>_xlfn.XLOOKUP(tbl_OrderProduct[[#This Row],[OrderID]],tbl_Order[OrderID],tbl_Order[Order Month Name])</f>
        <v>Jun</v>
      </c>
      <c r="H3474" t="str">
        <f>_xlfn.XLOOKUP(tbl_OrderProduct[[#This Row],[ProductID]],tbl_Product[ProductID],tbl_Product[ProductName])</f>
        <v>Brass: Budget</v>
      </c>
      <c r="I3474" t="str">
        <f>_xlfn.XLOOKUP(tbl_OrderProduct[[#This Row],[OrderID]],tbl_Order[OrderID],tbl_Order[CustomerID])</f>
        <v>CUST1298</v>
      </c>
    </row>
    <row r="3475" spans="1:9" x14ac:dyDescent="0.4">
      <c r="A3475" t="s">
        <v>1619</v>
      </c>
      <c r="B3475" t="s">
        <v>156</v>
      </c>
      <c r="C3475" t="str">
        <f>_xlfn.XLOOKUP(tbl_OrderProduct[[#This Row],[ProductID]],tbl_Product[ProductID],tbl_Product[Category])</f>
        <v>Strategy</v>
      </c>
      <c r="D3475">
        <v>2</v>
      </c>
      <c r="E3475" s="3">
        <f>_xlfn.XLOOKUP(tbl_OrderProduct[[#This Row],[ProductID]],tbl_Product[ProductID],tbl_Product[ListPrice])*tbl_OrderProduct[[#This Row],[Quantity]]</f>
        <v>81.98</v>
      </c>
      <c r="F3475">
        <f>_xlfn.XLOOKUP(tbl_OrderProduct[[#This Row],[OrderID]],tbl_Order[OrderID],tbl_Order[Order Year])</f>
        <v>2024</v>
      </c>
      <c r="G3475" t="str">
        <f>_xlfn.XLOOKUP(tbl_OrderProduct[[#This Row],[OrderID]],tbl_Order[OrderID],tbl_Order[Order Month Name])</f>
        <v>Jun</v>
      </c>
      <c r="H3475" t="str">
        <f>_xlfn.XLOOKUP(tbl_OrderProduct[[#This Row],[ProductID]],tbl_Product[ProductID],tbl_Product[ProductName])</f>
        <v>Cells of Caledonia</v>
      </c>
      <c r="I3475" t="str">
        <f>_xlfn.XLOOKUP(tbl_OrderProduct[[#This Row],[OrderID]],tbl_Order[OrderID],tbl_Order[CustomerID])</f>
        <v>CUST1298</v>
      </c>
    </row>
    <row r="3476" spans="1:9" x14ac:dyDescent="0.4">
      <c r="A3476" t="s">
        <v>1619</v>
      </c>
      <c r="B3476" t="s">
        <v>135</v>
      </c>
      <c r="C3476" t="str">
        <f>_xlfn.XLOOKUP(tbl_OrderProduct[[#This Row],[ProductID]],tbl_Product[ProductID],tbl_Product[Category])</f>
        <v>Classic</v>
      </c>
      <c r="D3476">
        <v>1</v>
      </c>
      <c r="E3476" s="3">
        <f>_xlfn.XLOOKUP(tbl_OrderProduct[[#This Row],[ProductID]],tbl_Product[ProductID],tbl_Product[ListPrice])*tbl_OrderProduct[[#This Row],[Quantity]]</f>
        <v>16.989999999999998</v>
      </c>
      <c r="F3476">
        <f>_xlfn.XLOOKUP(tbl_OrderProduct[[#This Row],[OrderID]],tbl_Order[OrderID],tbl_Order[Order Year])</f>
        <v>2024</v>
      </c>
      <c r="G3476" t="str">
        <f>_xlfn.XLOOKUP(tbl_OrderProduct[[#This Row],[OrderID]],tbl_Order[OrderID],tbl_Order[Order Month Name])</f>
        <v>Jun</v>
      </c>
      <c r="H3476" t="str">
        <f>_xlfn.XLOOKUP(tbl_OrderProduct[[#This Row],[ProductID]],tbl_Product[ProductID],tbl_Product[ProductName])</f>
        <v>Monopoly: Pivot Table Edition</v>
      </c>
      <c r="I3476" t="str">
        <f>_xlfn.XLOOKUP(tbl_OrderProduct[[#This Row],[OrderID]],tbl_Order[OrderID],tbl_Order[CustomerID])</f>
        <v>CUST1298</v>
      </c>
    </row>
    <row r="3477" spans="1:9" x14ac:dyDescent="0.4">
      <c r="A3477" t="s">
        <v>1619</v>
      </c>
      <c r="B3477" t="s">
        <v>129</v>
      </c>
      <c r="C3477" t="str">
        <f>_xlfn.XLOOKUP(tbl_OrderProduct[[#This Row],[ProductID]],tbl_Product[ProductID],tbl_Product[Category])</f>
        <v>Party</v>
      </c>
      <c r="D3477">
        <v>1</v>
      </c>
      <c r="E3477" s="3">
        <f>_xlfn.XLOOKUP(tbl_OrderProduct[[#This Row],[ProductID]],tbl_Product[ProductID],tbl_Product[ListPrice])*tbl_OrderProduct[[#This Row],[Quantity]]</f>
        <v>49.49</v>
      </c>
      <c r="F3477">
        <f>_xlfn.XLOOKUP(tbl_OrderProduct[[#This Row],[OrderID]],tbl_Order[OrderID],tbl_Order[Order Year])</f>
        <v>2024</v>
      </c>
      <c r="G3477" t="str">
        <f>_xlfn.XLOOKUP(tbl_OrderProduct[[#This Row],[OrderID]],tbl_Order[OrderID],tbl_Order[Order Month Name])</f>
        <v>Jun</v>
      </c>
      <c r="H3477" t="str">
        <f>_xlfn.XLOOKUP(tbl_OrderProduct[[#This Row],[ProductID]],tbl_Product[ProductID],tbl_Product[ProductName])</f>
        <v>Fieldnames</v>
      </c>
      <c r="I3477" t="str">
        <f>_xlfn.XLOOKUP(tbl_OrderProduct[[#This Row],[OrderID]],tbl_Order[OrderID],tbl_Order[CustomerID])</f>
        <v>CUST1298</v>
      </c>
    </row>
    <row r="3478" spans="1:9" x14ac:dyDescent="0.4">
      <c r="A3478" t="s">
        <v>1620</v>
      </c>
      <c r="B3478" t="s">
        <v>135</v>
      </c>
      <c r="C3478" t="str">
        <f>_xlfn.XLOOKUP(tbl_OrderProduct[[#This Row],[ProductID]],tbl_Product[ProductID],tbl_Product[Category])</f>
        <v>Classic</v>
      </c>
      <c r="D3478">
        <v>2</v>
      </c>
      <c r="E3478" s="3">
        <f>_xlfn.XLOOKUP(tbl_OrderProduct[[#This Row],[ProductID]],tbl_Product[ProductID],tbl_Product[ListPrice])*tbl_OrderProduct[[#This Row],[Quantity]]</f>
        <v>33.979999999999997</v>
      </c>
      <c r="F3478">
        <f>_xlfn.XLOOKUP(tbl_OrderProduct[[#This Row],[OrderID]],tbl_Order[OrderID],tbl_Order[Order Year])</f>
        <v>2024</v>
      </c>
      <c r="G3478" t="str">
        <f>_xlfn.XLOOKUP(tbl_OrderProduct[[#This Row],[OrderID]],tbl_Order[OrderID],tbl_Order[Order Month Name])</f>
        <v>Jun</v>
      </c>
      <c r="H3478" t="str">
        <f>_xlfn.XLOOKUP(tbl_OrderProduct[[#This Row],[ProductID]],tbl_Product[ProductID],tbl_Product[ProductName])</f>
        <v>Monopoly: Pivot Table Edition</v>
      </c>
      <c r="I3478" t="str">
        <f>_xlfn.XLOOKUP(tbl_OrderProduct[[#This Row],[OrderID]],tbl_Order[OrderID],tbl_Order[CustomerID])</f>
        <v>CUST0365</v>
      </c>
    </row>
    <row r="3479" spans="1:9" x14ac:dyDescent="0.4">
      <c r="A3479" t="s">
        <v>1620</v>
      </c>
      <c r="B3479" t="s">
        <v>162</v>
      </c>
      <c r="C3479" t="str">
        <f>_xlfn.XLOOKUP(tbl_OrderProduct[[#This Row],[ProductID]],tbl_Product[ProductID],tbl_Product[Category])</f>
        <v>Strategy</v>
      </c>
      <c r="D3479">
        <v>1</v>
      </c>
      <c r="E3479" s="3">
        <f>_xlfn.XLOOKUP(tbl_OrderProduct[[#This Row],[ProductID]],tbl_Product[ProductID],tbl_Product[ListPrice])*tbl_OrderProduct[[#This Row],[Quantity]]</f>
        <v>17.5</v>
      </c>
      <c r="F3479">
        <f>_xlfn.XLOOKUP(tbl_OrderProduct[[#This Row],[OrderID]],tbl_Order[OrderID],tbl_Order[Order Year])</f>
        <v>2024</v>
      </c>
      <c r="G3479" t="str">
        <f>_xlfn.XLOOKUP(tbl_OrderProduct[[#This Row],[OrderID]],tbl_Order[OrderID],tbl_Order[Order Month Name])</f>
        <v>Jun</v>
      </c>
      <c r="H3479" t="str">
        <f>_xlfn.XLOOKUP(tbl_OrderProduct[[#This Row],[ProductID]],tbl_Product[ProductID],tbl_Product[ProductName])</f>
        <v>Spreadsheet Legacy</v>
      </c>
      <c r="I3479" t="str">
        <f>_xlfn.XLOOKUP(tbl_OrderProduct[[#This Row],[OrderID]],tbl_Order[OrderID],tbl_Order[CustomerID])</f>
        <v>CUST0365</v>
      </c>
    </row>
    <row r="3480" spans="1:9" x14ac:dyDescent="0.4">
      <c r="A3480" t="s">
        <v>1620</v>
      </c>
      <c r="B3480" t="s">
        <v>164</v>
      </c>
      <c r="C3480" t="str">
        <f>_xlfn.XLOOKUP(tbl_OrderProduct[[#This Row],[ProductID]],tbl_Product[ProductID],tbl_Product[Category])</f>
        <v>Strategy</v>
      </c>
      <c r="D3480">
        <v>1</v>
      </c>
      <c r="E3480" s="3">
        <f>_xlfn.XLOOKUP(tbl_OrderProduct[[#This Row],[ProductID]],tbl_Product[ProductID],tbl_Product[ListPrice])*tbl_OrderProduct[[#This Row],[Quantity]]</f>
        <v>29</v>
      </c>
      <c r="F3480">
        <f>_xlfn.XLOOKUP(tbl_OrderProduct[[#This Row],[OrderID]],tbl_Order[OrderID],tbl_Order[Order Year])</f>
        <v>2024</v>
      </c>
      <c r="G3480" t="str">
        <f>_xlfn.XLOOKUP(tbl_OrderProduct[[#This Row],[OrderID]],tbl_Order[OrderID],tbl_Order[Order Month Name])</f>
        <v>Jun</v>
      </c>
      <c r="H3480" t="str">
        <f>_xlfn.XLOOKUP(tbl_OrderProduct[[#This Row],[ProductID]],tbl_Product[ProductID],tbl_Product[ProductName])</f>
        <v>Great Western Lookup</v>
      </c>
      <c r="I3480" t="str">
        <f>_xlfn.XLOOKUP(tbl_OrderProduct[[#This Row],[OrderID]],tbl_Order[OrderID],tbl_Order[CustomerID])</f>
        <v>CUST0365</v>
      </c>
    </row>
    <row r="3481" spans="1:9" x14ac:dyDescent="0.4">
      <c r="A3481" t="s">
        <v>1620</v>
      </c>
      <c r="B3481" t="s">
        <v>140</v>
      </c>
      <c r="C3481" t="str">
        <f>_xlfn.XLOOKUP(tbl_OrderProduct[[#This Row],[ProductID]],tbl_Product[ProductID],tbl_Product[Category])</f>
        <v>Strategy</v>
      </c>
      <c r="D3481">
        <v>2</v>
      </c>
      <c r="E3481" s="3">
        <f>_xlfn.XLOOKUP(tbl_OrderProduct[[#This Row],[ProductID]],tbl_Product[ProductID],tbl_Product[ListPrice])*tbl_OrderProduct[[#This Row],[Quantity]]</f>
        <v>126.98</v>
      </c>
      <c r="F3481">
        <f>_xlfn.XLOOKUP(tbl_OrderProduct[[#This Row],[OrderID]],tbl_Order[OrderID],tbl_Order[Order Year])</f>
        <v>2024</v>
      </c>
      <c r="G3481" t="str">
        <f>_xlfn.XLOOKUP(tbl_OrderProduct[[#This Row],[OrderID]],tbl_Order[OrderID],tbl_Order[Order Month Name])</f>
        <v>Jun</v>
      </c>
      <c r="H3481" t="str">
        <f>_xlfn.XLOOKUP(tbl_OrderProduct[[#This Row],[ProductID]],tbl_Product[ProductID],tbl_Product[ProductName])</f>
        <v>The Castles of Mad King Lambda</v>
      </c>
      <c r="I3481" t="str">
        <f>_xlfn.XLOOKUP(tbl_OrderProduct[[#This Row],[OrderID]],tbl_Order[OrderID],tbl_Order[CustomerID])</f>
        <v>CUST0365</v>
      </c>
    </row>
    <row r="3482" spans="1:9" x14ac:dyDescent="0.4">
      <c r="A3482" t="s">
        <v>1621</v>
      </c>
      <c r="B3482" t="s">
        <v>163</v>
      </c>
      <c r="C3482" t="str">
        <f>_xlfn.XLOOKUP(tbl_OrderProduct[[#This Row],[ProductID]],tbl_Product[ProductID],tbl_Product[Category])</f>
        <v>Party</v>
      </c>
      <c r="D3482">
        <v>1</v>
      </c>
      <c r="E3482" s="3">
        <f>_xlfn.XLOOKUP(tbl_OrderProduct[[#This Row],[ProductID]],tbl_Product[ProductID],tbl_Product[ListPrice])*tbl_OrderProduct[[#This Row],[Quantity]]</f>
        <v>38</v>
      </c>
      <c r="F3482">
        <f>_xlfn.XLOOKUP(tbl_OrderProduct[[#This Row],[OrderID]],tbl_Order[OrderID],tbl_Order[Order Year])</f>
        <v>2024</v>
      </c>
      <c r="G3482" t="str">
        <f>_xlfn.XLOOKUP(tbl_OrderProduct[[#This Row],[OrderID]],tbl_Order[OrderID],tbl_Order[Order Month Name])</f>
        <v>Jun</v>
      </c>
      <c r="H3482" t="str">
        <f>_xlfn.XLOOKUP(tbl_OrderProduct[[#This Row],[ProductID]],tbl_Product[ProductID],tbl_Product[ProductName])</f>
        <v>Charts Against Humanity</v>
      </c>
      <c r="I3482" t="str">
        <f>_xlfn.XLOOKUP(tbl_OrderProduct[[#This Row],[OrderID]],tbl_Order[OrderID],tbl_Order[CustomerID])</f>
        <v>CUST0654</v>
      </c>
    </row>
    <row r="3483" spans="1:9" x14ac:dyDescent="0.4">
      <c r="A3483" t="s">
        <v>1621</v>
      </c>
      <c r="B3483" t="s">
        <v>130</v>
      </c>
      <c r="C3483" t="str">
        <f>_xlfn.XLOOKUP(tbl_OrderProduct[[#This Row],[ProductID]],tbl_Product[ProductID],tbl_Product[Category])</f>
        <v>Strategy</v>
      </c>
      <c r="D3483">
        <v>1</v>
      </c>
      <c r="E3483" s="3">
        <f>_xlfn.XLOOKUP(tbl_OrderProduct[[#This Row],[ProductID]],tbl_Product[ProductID],tbl_Product[ListPrice])*tbl_OrderProduct[[#This Row],[Quantity]]</f>
        <v>15.5</v>
      </c>
      <c r="F3483">
        <f>_xlfn.XLOOKUP(tbl_OrderProduct[[#This Row],[OrderID]],tbl_Order[OrderID],tbl_Order[Order Year])</f>
        <v>2024</v>
      </c>
      <c r="G3483" t="str">
        <f>_xlfn.XLOOKUP(tbl_OrderProduct[[#This Row],[OrderID]],tbl_Order[OrderID],tbl_Order[Order Month Name])</f>
        <v>Jun</v>
      </c>
      <c r="H3483" t="str">
        <f>_xlfn.XLOOKUP(tbl_OrderProduct[[#This Row],[ProductID]],tbl_Product[ProductID],tbl_Product[ProductName])</f>
        <v>Brass: Budget</v>
      </c>
      <c r="I3483" t="str">
        <f>_xlfn.XLOOKUP(tbl_OrderProduct[[#This Row],[OrderID]],tbl_Order[OrderID],tbl_Order[CustomerID])</f>
        <v>CUST0654</v>
      </c>
    </row>
    <row r="3484" spans="1:9" x14ac:dyDescent="0.4">
      <c r="A3484" t="s">
        <v>1621</v>
      </c>
      <c r="B3484" t="s">
        <v>142</v>
      </c>
      <c r="C3484" t="str">
        <f>_xlfn.XLOOKUP(tbl_OrderProduct[[#This Row],[ProductID]],tbl_Product[ProductID],tbl_Product[Category])</f>
        <v>Classic</v>
      </c>
      <c r="D3484">
        <v>3</v>
      </c>
      <c r="E3484" s="3">
        <f>_xlfn.XLOOKUP(tbl_OrderProduct[[#This Row],[ProductID]],tbl_Product[ProductID],tbl_Product[ListPrice])*tbl_OrderProduct[[#This Row],[Quantity]]</f>
        <v>148.47</v>
      </c>
      <c r="F3484">
        <f>_xlfn.XLOOKUP(tbl_OrderProduct[[#This Row],[OrderID]],tbl_Order[OrderID],tbl_Order[Order Year])</f>
        <v>2024</v>
      </c>
      <c r="G3484" t="str">
        <f>_xlfn.XLOOKUP(tbl_OrderProduct[[#This Row],[OrderID]],tbl_Order[OrderID],tbl_Order[Order Month Name])</f>
        <v>Jun</v>
      </c>
      <c r="H3484" t="str">
        <f>_xlfn.XLOOKUP(tbl_OrderProduct[[#This Row],[ProductID]],tbl_Product[ProductID],tbl_Product[ProductName])</f>
        <v>Don't Wake the Stakeholders</v>
      </c>
      <c r="I3484" t="str">
        <f>_xlfn.XLOOKUP(tbl_OrderProduct[[#This Row],[OrderID]],tbl_Order[OrderID],tbl_Order[CustomerID])</f>
        <v>CUST0654</v>
      </c>
    </row>
    <row r="3485" spans="1:9" x14ac:dyDescent="0.4">
      <c r="A3485" t="s">
        <v>1622</v>
      </c>
      <c r="B3485" t="s">
        <v>8</v>
      </c>
      <c r="C3485" t="str">
        <f>_xlfn.XLOOKUP(tbl_OrderProduct[[#This Row],[ProductID]],tbl_Product[ProductID],tbl_Product[Category])</f>
        <v>Adventure</v>
      </c>
      <c r="D3485">
        <v>1</v>
      </c>
      <c r="E3485" s="3">
        <f>_xlfn.XLOOKUP(tbl_OrderProduct[[#This Row],[ProductID]],tbl_Product[ProductID],tbl_Product[ListPrice])*tbl_OrderProduct[[#This Row],[Quantity]]</f>
        <v>54.5</v>
      </c>
      <c r="F3485">
        <f>_xlfn.XLOOKUP(tbl_OrderProduct[[#This Row],[OrderID]],tbl_Order[OrderID],tbl_Order[Order Year])</f>
        <v>2024</v>
      </c>
      <c r="G3485" t="str">
        <f>_xlfn.XLOOKUP(tbl_OrderProduct[[#This Row],[OrderID]],tbl_Order[OrderID],tbl_Order[Order Month Name])</f>
        <v>Jun</v>
      </c>
      <c r="H3485" t="str">
        <f>_xlfn.XLOOKUP(tbl_OrderProduct[[#This Row],[ProductID]],tbl_Product[ProductID],tbl_Product[ProductName])</f>
        <v>Spreadsheets &amp; Sidequests</v>
      </c>
      <c r="I3485" t="str">
        <f>_xlfn.XLOOKUP(tbl_OrderProduct[[#This Row],[OrderID]],tbl_Order[OrderID],tbl_Order[CustomerID])</f>
        <v>CUST0823</v>
      </c>
    </row>
    <row r="3486" spans="1:9" x14ac:dyDescent="0.4">
      <c r="A3486" t="s">
        <v>1623</v>
      </c>
      <c r="B3486" t="s">
        <v>145</v>
      </c>
      <c r="C3486" t="str">
        <f>_xlfn.XLOOKUP(tbl_OrderProduct[[#This Row],[ProductID]],tbl_Product[ProductID],tbl_Product[Category])</f>
        <v>Adventure</v>
      </c>
      <c r="D3486">
        <v>1</v>
      </c>
      <c r="E3486" s="3">
        <f>_xlfn.XLOOKUP(tbl_OrderProduct[[#This Row],[ProductID]],tbl_Product[ProductID],tbl_Product[ListPrice])*tbl_OrderProduct[[#This Row],[Quantity]]</f>
        <v>40.5</v>
      </c>
      <c r="F3486">
        <f>_xlfn.XLOOKUP(tbl_OrderProduct[[#This Row],[OrderID]],tbl_Order[OrderID],tbl_Order[Order Year])</f>
        <v>2024</v>
      </c>
      <c r="G3486" t="str">
        <f>_xlfn.XLOOKUP(tbl_OrderProduct[[#This Row],[OrderID]],tbl_Order[OrderID],tbl_Order[Order Month Name])</f>
        <v>Jun</v>
      </c>
      <c r="H3486" t="str">
        <f>_xlfn.XLOOKUP(tbl_OrderProduct[[#This Row],[ProductID]],tbl_Product[ProductID],tbl_Product[ProductName])</f>
        <v>Audit Call of Cthulhu</v>
      </c>
      <c r="I3486" t="str">
        <f>_xlfn.XLOOKUP(tbl_OrderProduct[[#This Row],[OrderID]],tbl_Order[OrderID],tbl_Order[CustomerID])</f>
        <v>CUST1057</v>
      </c>
    </row>
    <row r="3487" spans="1:9" x14ac:dyDescent="0.4">
      <c r="A3487" t="s">
        <v>1623</v>
      </c>
      <c r="B3487" t="s">
        <v>10</v>
      </c>
      <c r="C3487" t="str">
        <f>_xlfn.XLOOKUP(tbl_OrderProduct[[#This Row],[ProductID]],tbl_Product[ProductID],tbl_Product[Category])</f>
        <v>Party</v>
      </c>
      <c r="D3487">
        <v>2</v>
      </c>
      <c r="E3487" s="3">
        <f>_xlfn.XLOOKUP(tbl_OrderProduct[[#This Row],[ProductID]],tbl_Product[ProductID],tbl_Product[ListPrice])*tbl_OrderProduct[[#This Row],[Quantity]]</f>
        <v>98</v>
      </c>
      <c r="F3487">
        <f>_xlfn.XLOOKUP(tbl_OrderProduct[[#This Row],[OrderID]],tbl_Order[OrderID],tbl_Order[Order Year])</f>
        <v>2024</v>
      </c>
      <c r="G3487" t="str">
        <f>_xlfn.XLOOKUP(tbl_OrderProduct[[#This Row],[OrderID]],tbl_Order[OrderID],tbl_Order[Order Month Name])</f>
        <v>Jun</v>
      </c>
      <c r="H3487" t="str">
        <f>_xlfn.XLOOKUP(tbl_OrderProduct[[#This Row],[ProductID]],tbl_Product[ProductID],tbl_Product[ProductName])</f>
        <v>Pivot or Perish</v>
      </c>
      <c r="I3487" t="str">
        <f>_xlfn.XLOOKUP(tbl_OrderProduct[[#This Row],[OrderID]],tbl_Order[OrderID],tbl_Order[CustomerID])</f>
        <v>CUST1057</v>
      </c>
    </row>
    <row r="3488" spans="1:9" x14ac:dyDescent="0.4">
      <c r="A3488" t="s">
        <v>1624</v>
      </c>
      <c r="B3488" t="s">
        <v>134</v>
      </c>
      <c r="C3488" t="str">
        <f>_xlfn.XLOOKUP(tbl_OrderProduct[[#This Row],[ProductID]],tbl_Product[ProductID],tbl_Product[Category])</f>
        <v>Co-op</v>
      </c>
      <c r="D3488">
        <v>1</v>
      </c>
      <c r="E3488" s="3">
        <f>_xlfn.XLOOKUP(tbl_OrderProduct[[#This Row],[ProductID]],tbl_Product[ProductID],tbl_Product[ListPrice])*tbl_OrderProduct[[#This Row],[Quantity]]</f>
        <v>33.5</v>
      </c>
      <c r="F3488">
        <f>_xlfn.XLOOKUP(tbl_OrderProduct[[#This Row],[OrderID]],tbl_Order[OrderID],tbl_Order[Order Year])</f>
        <v>2024</v>
      </c>
      <c r="G3488" t="str">
        <f>_xlfn.XLOOKUP(tbl_OrderProduct[[#This Row],[OrderID]],tbl_Order[OrderID],tbl_Order[Order Month Name])</f>
        <v>Jun</v>
      </c>
      <c r="H3488" t="str">
        <f>_xlfn.XLOOKUP(tbl_OrderProduct[[#This Row],[ProductID]],tbl_Product[ProductID],tbl_Product[ProductName])</f>
        <v>The Spill: Data Breach</v>
      </c>
      <c r="I3488" t="str">
        <f>_xlfn.XLOOKUP(tbl_OrderProduct[[#This Row],[OrderID]],tbl_Order[OrderID],tbl_Order[CustomerID])</f>
        <v>CUST0867</v>
      </c>
    </row>
    <row r="3489" spans="1:9" x14ac:dyDescent="0.4">
      <c r="A3489" t="s">
        <v>1624</v>
      </c>
      <c r="B3489" t="s">
        <v>7</v>
      </c>
      <c r="C3489" t="str">
        <f>_xlfn.XLOOKUP(tbl_OrderProduct[[#This Row],[ProductID]],tbl_Product[ProductID],tbl_Product[Category])</f>
        <v>Strategy</v>
      </c>
      <c r="D3489">
        <v>1</v>
      </c>
      <c r="E3489" s="3">
        <f>_xlfn.XLOOKUP(tbl_OrderProduct[[#This Row],[ProductID]],tbl_Product[ProductID],tbl_Product[ListPrice])*tbl_OrderProduct[[#This Row],[Quantity]]</f>
        <v>53</v>
      </c>
      <c r="F3489">
        <f>_xlfn.XLOOKUP(tbl_OrderProduct[[#This Row],[OrderID]],tbl_Order[OrderID],tbl_Order[Order Year])</f>
        <v>2024</v>
      </c>
      <c r="G3489" t="str">
        <f>_xlfn.XLOOKUP(tbl_OrderProduct[[#This Row],[OrderID]],tbl_Order[OrderID],tbl_Order[Order Month Name])</f>
        <v>Jun</v>
      </c>
      <c r="H3489" t="str">
        <f>_xlfn.XLOOKUP(tbl_OrderProduct[[#This Row],[ProductID]],tbl_Product[ProductID],tbl_Product[ProductName])</f>
        <v>Evercell</v>
      </c>
      <c r="I3489" t="str">
        <f>_xlfn.XLOOKUP(tbl_OrderProduct[[#This Row],[OrderID]],tbl_Order[OrderID],tbl_Order[CustomerID])</f>
        <v>CUST0867</v>
      </c>
    </row>
    <row r="3490" spans="1:9" x14ac:dyDescent="0.4">
      <c r="A3490" t="s">
        <v>1624</v>
      </c>
      <c r="B3490" t="s">
        <v>158</v>
      </c>
      <c r="C3490" t="str">
        <f>_xlfn.XLOOKUP(tbl_OrderProduct[[#This Row],[ProductID]],tbl_Product[ProductID],tbl_Product[Category])</f>
        <v>Classic</v>
      </c>
      <c r="D3490">
        <v>1</v>
      </c>
      <c r="E3490" s="3">
        <f>_xlfn.XLOOKUP(tbl_OrderProduct[[#This Row],[ProductID]],tbl_Product[ProductID],tbl_Product[ListPrice])*tbl_OrderProduct[[#This Row],[Quantity]]</f>
        <v>45</v>
      </c>
      <c r="F3490">
        <f>_xlfn.XLOOKUP(tbl_OrderProduct[[#This Row],[OrderID]],tbl_Order[OrderID],tbl_Order[Order Year])</f>
        <v>2024</v>
      </c>
      <c r="G3490" t="str">
        <f>_xlfn.XLOOKUP(tbl_OrderProduct[[#This Row],[OrderID]],tbl_Order[OrderID],tbl_Order[Order Month Name])</f>
        <v>Jun</v>
      </c>
      <c r="H3490" t="str">
        <f>_xlfn.XLOOKUP(tbl_OrderProduct[[#This Row],[ProductID]],tbl_Product[ProductID],tbl_Product[ProductName])</f>
        <v>Carcassone: Financial Quarters</v>
      </c>
      <c r="I3490" t="str">
        <f>_xlfn.XLOOKUP(tbl_OrderProduct[[#This Row],[OrderID]],tbl_Order[OrderID],tbl_Order[CustomerID])</f>
        <v>CUST0867</v>
      </c>
    </row>
    <row r="3491" spans="1:9" x14ac:dyDescent="0.4">
      <c r="A3491" t="s">
        <v>1624</v>
      </c>
      <c r="B3491" t="s">
        <v>160</v>
      </c>
      <c r="C3491" t="str">
        <f>_xlfn.XLOOKUP(tbl_OrderProduct[[#This Row],[ProductID]],tbl_Product[ProductID],tbl_Product[Category])</f>
        <v>Co-op</v>
      </c>
      <c r="D3491">
        <v>1</v>
      </c>
      <c r="E3491" s="3">
        <f>_xlfn.XLOOKUP(tbl_OrderProduct[[#This Row],[ProductID]],tbl_Product[ProductID],tbl_Product[ListPrice])*tbl_OrderProduct[[#This Row],[Quantity]]</f>
        <v>38.49</v>
      </c>
      <c r="F3491">
        <f>_xlfn.XLOOKUP(tbl_OrderProduct[[#This Row],[OrderID]],tbl_Order[OrderID],tbl_Order[Order Year])</f>
        <v>2024</v>
      </c>
      <c r="G3491" t="str">
        <f>_xlfn.XLOOKUP(tbl_OrderProduct[[#This Row],[OrderID]],tbl_Order[OrderID],tbl_Order[Order Month Name])</f>
        <v>Jun</v>
      </c>
      <c r="H3491" t="str">
        <f>_xlfn.XLOOKUP(tbl_OrderProduct[[#This Row],[ProductID]],tbl_Product[ProductID],tbl_Product[ProductName])</f>
        <v>Forbidden Functions</v>
      </c>
      <c r="I3491" t="str">
        <f>_xlfn.XLOOKUP(tbl_OrderProduct[[#This Row],[OrderID]],tbl_Order[OrderID],tbl_Order[CustomerID])</f>
        <v>CUST0867</v>
      </c>
    </row>
    <row r="3492" spans="1:9" x14ac:dyDescent="0.4">
      <c r="A3492" t="s">
        <v>1624</v>
      </c>
      <c r="B3492" t="s">
        <v>144</v>
      </c>
      <c r="C3492" t="str">
        <f>_xlfn.XLOOKUP(tbl_OrderProduct[[#This Row],[ProductID]],tbl_Product[ProductID],tbl_Product[Category])</f>
        <v>Strategy</v>
      </c>
      <c r="D3492">
        <v>3</v>
      </c>
      <c r="E3492" s="3">
        <f>_xlfn.XLOOKUP(tbl_OrderProduct[[#This Row],[ProductID]],tbl_Product[ProductID],tbl_Product[ListPrice])*tbl_OrderProduct[[#This Row],[Quantity]]</f>
        <v>194.85000000000002</v>
      </c>
      <c r="F3492">
        <f>_xlfn.XLOOKUP(tbl_OrderProduct[[#This Row],[OrderID]],tbl_Order[OrderID],tbl_Order[Order Year])</f>
        <v>2024</v>
      </c>
      <c r="G3492" t="str">
        <f>_xlfn.XLOOKUP(tbl_OrderProduct[[#This Row],[OrderID]],tbl_Order[OrderID],tbl_Order[Order Month Name])</f>
        <v>Jun</v>
      </c>
      <c r="H3492" t="str">
        <f>_xlfn.XLOOKUP(tbl_OrderProduct[[#This Row],[ProductID]],tbl_Product[ProductID],tbl_Product[ProductName])</f>
        <v>Between Two Spreadsheets</v>
      </c>
      <c r="I3492" t="str">
        <f>_xlfn.XLOOKUP(tbl_OrderProduct[[#This Row],[OrderID]],tbl_Order[OrderID],tbl_Order[CustomerID])</f>
        <v>CUST0867</v>
      </c>
    </row>
    <row r="3493" spans="1:9" x14ac:dyDescent="0.4">
      <c r="A3493" t="s">
        <v>1625</v>
      </c>
      <c r="B3493" t="s">
        <v>152</v>
      </c>
      <c r="C3493" t="str">
        <f>_xlfn.XLOOKUP(tbl_OrderProduct[[#This Row],[ProductID]],tbl_Product[ProductID],tbl_Product[Category])</f>
        <v>Party</v>
      </c>
      <c r="D3493">
        <v>1</v>
      </c>
      <c r="E3493" s="3">
        <f>_xlfn.XLOOKUP(tbl_OrderProduct[[#This Row],[ProductID]],tbl_Product[ProductID],tbl_Product[ListPrice])*tbl_OrderProduct[[#This Row],[Quantity]]</f>
        <v>59.95</v>
      </c>
      <c r="F3493">
        <f>_xlfn.XLOOKUP(tbl_OrderProduct[[#This Row],[OrderID]],tbl_Order[OrderID],tbl_Order[Order Year])</f>
        <v>2024</v>
      </c>
      <c r="G3493" t="str">
        <f>_xlfn.XLOOKUP(tbl_OrderProduct[[#This Row],[OrderID]],tbl_Order[OrderID],tbl_Order[Order Month Name])</f>
        <v>Jun</v>
      </c>
      <c r="H3493" t="str">
        <f>_xlfn.XLOOKUP(tbl_OrderProduct[[#This Row],[ProductID]],tbl_Product[ProductID],tbl_Product[ProductName])</f>
        <v>Formulate!</v>
      </c>
      <c r="I3493" t="str">
        <f>_xlfn.XLOOKUP(tbl_OrderProduct[[#This Row],[OrderID]],tbl_Order[OrderID],tbl_Order[CustomerID])</f>
        <v>CUST0962</v>
      </c>
    </row>
    <row r="3494" spans="1:9" x14ac:dyDescent="0.4">
      <c r="A3494" t="s">
        <v>1626</v>
      </c>
      <c r="B3494" t="s">
        <v>133</v>
      </c>
      <c r="C3494" t="str">
        <f>_xlfn.XLOOKUP(tbl_OrderProduct[[#This Row],[ProductID]],tbl_Product[ProductID],tbl_Product[Category])</f>
        <v>Adventure</v>
      </c>
      <c r="D3494">
        <v>1</v>
      </c>
      <c r="E3494" s="3">
        <f>_xlfn.XLOOKUP(tbl_OrderProduct[[#This Row],[ProductID]],tbl_Product[ProductID],tbl_Product[ListPrice])*tbl_OrderProduct[[#This Row],[Quantity]]</f>
        <v>23.95</v>
      </c>
      <c r="F3494">
        <f>_xlfn.XLOOKUP(tbl_OrderProduct[[#This Row],[OrderID]],tbl_Order[OrderID],tbl_Order[Order Year])</f>
        <v>2024</v>
      </c>
      <c r="G3494" t="str">
        <f>_xlfn.XLOOKUP(tbl_OrderProduct[[#This Row],[OrderID]],tbl_Order[OrderID],tbl_Order[Order Month Name])</f>
        <v>Jun</v>
      </c>
      <c r="H3494" t="str">
        <f>_xlfn.XLOOKUP(tbl_OrderProduct[[#This Row],[ProductID]],tbl_Product[ProductID],tbl_Product[ProductName])</f>
        <v>DataCraft: Fields &amp; Measures</v>
      </c>
      <c r="I3494" t="str">
        <f>_xlfn.XLOOKUP(tbl_OrderProduct[[#This Row],[OrderID]],tbl_Order[OrderID],tbl_Order[CustomerID])</f>
        <v>CUST0851</v>
      </c>
    </row>
    <row r="3495" spans="1:9" x14ac:dyDescent="0.4">
      <c r="A3495" t="s">
        <v>1627</v>
      </c>
      <c r="B3495" t="s">
        <v>148</v>
      </c>
      <c r="C3495" t="str">
        <f>_xlfn.XLOOKUP(tbl_OrderProduct[[#This Row],[ProductID]],tbl_Product[ProductID],tbl_Product[Category])</f>
        <v>Strategy</v>
      </c>
      <c r="D3495">
        <v>1</v>
      </c>
      <c r="E3495" s="3">
        <f>_xlfn.XLOOKUP(tbl_OrderProduct[[#This Row],[ProductID]],tbl_Product[ProductID],tbl_Product[ListPrice])*tbl_OrderProduct[[#This Row],[Quantity]]</f>
        <v>20.49</v>
      </c>
      <c r="F3495">
        <f>_xlfn.XLOOKUP(tbl_OrderProduct[[#This Row],[OrderID]],tbl_Order[OrderID],tbl_Order[Order Year])</f>
        <v>2024</v>
      </c>
      <c r="G3495" t="str">
        <f>_xlfn.XLOOKUP(tbl_OrderProduct[[#This Row],[OrderID]],tbl_Order[OrderID],tbl_Order[Order Month Name])</f>
        <v>Jun</v>
      </c>
      <c r="H3495" t="str">
        <f>_xlfn.XLOOKUP(tbl_OrderProduct[[#This Row],[ProductID]],tbl_Product[ProductID],tbl_Product[ProductName])</f>
        <v>Cashflow Cascadia</v>
      </c>
      <c r="I3495" t="str">
        <f>_xlfn.XLOOKUP(tbl_OrderProduct[[#This Row],[OrderID]],tbl_Order[OrderID],tbl_Order[CustomerID])</f>
        <v>CUST0104</v>
      </c>
    </row>
    <row r="3496" spans="1:9" x14ac:dyDescent="0.4">
      <c r="A3496" t="s">
        <v>1628</v>
      </c>
      <c r="B3496" t="s">
        <v>148</v>
      </c>
      <c r="C3496" t="str">
        <f>_xlfn.XLOOKUP(tbl_OrderProduct[[#This Row],[ProductID]],tbl_Product[ProductID],tbl_Product[Category])</f>
        <v>Strategy</v>
      </c>
      <c r="D3496">
        <v>1</v>
      </c>
      <c r="E3496" s="3">
        <f>_xlfn.XLOOKUP(tbl_OrderProduct[[#This Row],[ProductID]],tbl_Product[ProductID],tbl_Product[ListPrice])*tbl_OrderProduct[[#This Row],[Quantity]]</f>
        <v>20.49</v>
      </c>
      <c r="F3496">
        <f>_xlfn.XLOOKUP(tbl_OrderProduct[[#This Row],[OrderID]],tbl_Order[OrderID],tbl_Order[Order Year])</f>
        <v>2024</v>
      </c>
      <c r="G3496" t="str">
        <f>_xlfn.XLOOKUP(tbl_OrderProduct[[#This Row],[OrderID]],tbl_Order[OrderID],tbl_Order[Order Month Name])</f>
        <v>Jun</v>
      </c>
      <c r="H3496" t="str">
        <f>_xlfn.XLOOKUP(tbl_OrderProduct[[#This Row],[ProductID]],tbl_Product[ProductID],tbl_Product[ProductName])</f>
        <v>Cashflow Cascadia</v>
      </c>
      <c r="I3496" t="str">
        <f>_xlfn.XLOOKUP(tbl_OrderProduct[[#This Row],[OrderID]],tbl_Order[OrderID],tbl_Order[CustomerID])</f>
        <v>CUST0209</v>
      </c>
    </row>
    <row r="3497" spans="1:9" x14ac:dyDescent="0.4">
      <c r="A3497" t="s">
        <v>1629</v>
      </c>
      <c r="B3497" t="s">
        <v>11</v>
      </c>
      <c r="C3497" t="str">
        <f>_xlfn.XLOOKUP(tbl_OrderProduct[[#This Row],[ProductID]],tbl_Product[ProductID],tbl_Product[Category])</f>
        <v>Adventure</v>
      </c>
      <c r="D3497">
        <v>2</v>
      </c>
      <c r="E3497" s="3">
        <f>_xlfn.XLOOKUP(tbl_OrderProduct[[#This Row],[ProductID]],tbl_Product[ProductID],tbl_Product[ListPrice])*tbl_OrderProduct[[#This Row],[Quantity]]</f>
        <v>39.9</v>
      </c>
      <c r="F3497">
        <f>_xlfn.XLOOKUP(tbl_OrderProduct[[#This Row],[OrderID]],tbl_Order[OrderID],tbl_Order[Order Year])</f>
        <v>2024</v>
      </c>
      <c r="G3497" t="str">
        <f>_xlfn.XLOOKUP(tbl_OrderProduct[[#This Row],[OrderID]],tbl_Order[OrderID],tbl_Order[Order Month Name])</f>
        <v>Jun</v>
      </c>
      <c r="H3497" t="str">
        <f>_xlfn.XLOOKUP(tbl_OrderProduct[[#This Row],[ProductID]],tbl_Product[ProductID],tbl_Product[ProductName])</f>
        <v>Dungeons &amp; Datasets</v>
      </c>
      <c r="I3497" t="str">
        <f>_xlfn.XLOOKUP(tbl_OrderProduct[[#This Row],[OrderID]],tbl_Order[OrderID],tbl_Order[CustomerID])</f>
        <v>CUST0922</v>
      </c>
    </row>
    <row r="3498" spans="1:9" x14ac:dyDescent="0.4">
      <c r="A3498" t="s">
        <v>1629</v>
      </c>
      <c r="B3498" t="s">
        <v>149</v>
      </c>
      <c r="C3498" t="str">
        <f>_xlfn.XLOOKUP(tbl_OrderProduct[[#This Row],[ProductID]],tbl_Product[ProductID],tbl_Product[Category])</f>
        <v>Co-op</v>
      </c>
      <c r="D3498">
        <v>2</v>
      </c>
      <c r="E3498" s="3">
        <f>_xlfn.XLOOKUP(tbl_OrderProduct[[#This Row],[ProductID]],tbl_Product[ProductID],tbl_Product[ListPrice])*tbl_OrderProduct[[#This Row],[Quantity]]</f>
        <v>41.98</v>
      </c>
      <c r="F3498">
        <f>_xlfn.XLOOKUP(tbl_OrderProduct[[#This Row],[OrderID]],tbl_Order[OrderID],tbl_Order[Order Year])</f>
        <v>2024</v>
      </c>
      <c r="G3498" t="str">
        <f>_xlfn.XLOOKUP(tbl_OrderProduct[[#This Row],[OrderID]],tbl_Order[OrderID],tbl_Order[Order Month Name])</f>
        <v>Jun</v>
      </c>
      <c r="H3498" t="str">
        <f>_xlfn.XLOOKUP(tbl_OrderProduct[[#This Row],[ProductID]],tbl_Product[ProductID],tbl_Product[ProductName])</f>
        <v>Pandemic: #REF! Outbreak</v>
      </c>
      <c r="I3498" t="str">
        <f>_xlfn.XLOOKUP(tbl_OrderProduct[[#This Row],[OrderID]],tbl_Order[OrderID],tbl_Order[CustomerID])</f>
        <v>CUST0922</v>
      </c>
    </row>
    <row r="3499" spans="1:9" x14ac:dyDescent="0.4">
      <c r="A3499" t="s">
        <v>1630</v>
      </c>
      <c r="B3499" t="s">
        <v>152</v>
      </c>
      <c r="C3499" t="str">
        <f>_xlfn.XLOOKUP(tbl_OrderProduct[[#This Row],[ProductID]],tbl_Product[ProductID],tbl_Product[Category])</f>
        <v>Party</v>
      </c>
      <c r="D3499">
        <v>1</v>
      </c>
      <c r="E3499" s="3">
        <f>_xlfn.XLOOKUP(tbl_OrderProduct[[#This Row],[ProductID]],tbl_Product[ProductID],tbl_Product[ListPrice])*tbl_OrderProduct[[#This Row],[Quantity]]</f>
        <v>59.95</v>
      </c>
      <c r="F3499">
        <f>_xlfn.XLOOKUP(tbl_OrderProduct[[#This Row],[OrderID]],tbl_Order[OrderID],tbl_Order[Order Year])</f>
        <v>2024</v>
      </c>
      <c r="G3499" t="str">
        <f>_xlfn.XLOOKUP(tbl_OrderProduct[[#This Row],[OrderID]],tbl_Order[OrderID],tbl_Order[Order Month Name])</f>
        <v>Jun</v>
      </c>
      <c r="H3499" t="str">
        <f>_xlfn.XLOOKUP(tbl_OrderProduct[[#This Row],[ProductID]],tbl_Product[ProductID],tbl_Product[ProductName])</f>
        <v>Formulate!</v>
      </c>
      <c r="I3499" t="str">
        <f>_xlfn.XLOOKUP(tbl_OrderProduct[[#This Row],[OrderID]],tbl_Order[OrderID],tbl_Order[CustomerID])</f>
        <v>CUST0043</v>
      </c>
    </row>
    <row r="3500" spans="1:9" x14ac:dyDescent="0.4">
      <c r="A3500" t="s">
        <v>1631</v>
      </c>
      <c r="B3500" t="s">
        <v>154</v>
      </c>
      <c r="C3500" t="str">
        <f>_xlfn.XLOOKUP(tbl_OrderProduct[[#This Row],[ProductID]],tbl_Product[ProductID],tbl_Product[Category])</f>
        <v>Strategy</v>
      </c>
      <c r="D3500">
        <v>1</v>
      </c>
      <c r="E3500" s="3">
        <f>_xlfn.XLOOKUP(tbl_OrderProduct[[#This Row],[ProductID]],tbl_Product[ProductID],tbl_Product[ListPrice])*tbl_OrderProduct[[#This Row],[Quantity]]</f>
        <v>31</v>
      </c>
      <c r="F3500">
        <f>_xlfn.XLOOKUP(tbl_OrderProduct[[#This Row],[OrderID]],tbl_Order[OrderID],tbl_Order[Order Year])</f>
        <v>2024</v>
      </c>
      <c r="G3500" t="str">
        <f>_xlfn.XLOOKUP(tbl_OrderProduct[[#This Row],[OrderID]],tbl_Order[OrderID],tbl_Order[Order Month Name])</f>
        <v>Jul</v>
      </c>
      <c r="H3500" t="str">
        <f>_xlfn.XLOOKUP(tbl_OrderProduct[[#This Row],[ProductID]],tbl_Product[ProductID],tbl_Product[ProductName])</f>
        <v>Roll for Regression</v>
      </c>
      <c r="I3500" t="str">
        <f>_xlfn.XLOOKUP(tbl_OrderProduct[[#This Row],[OrderID]],tbl_Order[OrderID],tbl_Order[CustomerID])</f>
        <v>CUST0246</v>
      </c>
    </row>
    <row r="3501" spans="1:9" x14ac:dyDescent="0.4">
      <c r="A3501" t="s">
        <v>1632</v>
      </c>
      <c r="B3501" t="s">
        <v>146</v>
      </c>
      <c r="C3501" t="str">
        <f>_xlfn.XLOOKUP(tbl_OrderProduct[[#This Row],[ProductID]],tbl_Product[ProductID],tbl_Product[Category])</f>
        <v>Strategy</v>
      </c>
      <c r="D3501">
        <v>1</v>
      </c>
      <c r="E3501" s="3">
        <f>_xlfn.XLOOKUP(tbl_OrderProduct[[#This Row],[ProductID]],tbl_Product[ProductID],tbl_Product[ListPrice])*tbl_OrderProduct[[#This Row],[Quantity]]</f>
        <v>49.49</v>
      </c>
      <c r="F3501">
        <f>_xlfn.XLOOKUP(tbl_OrderProduct[[#This Row],[OrderID]],tbl_Order[OrderID],tbl_Order[Order Year])</f>
        <v>2024</v>
      </c>
      <c r="G3501" t="str">
        <f>_xlfn.XLOOKUP(tbl_OrderProduct[[#This Row],[OrderID]],tbl_Order[OrderID],tbl_Order[Order Month Name])</f>
        <v>Jul</v>
      </c>
      <c r="H3501" t="str">
        <f>_xlfn.XLOOKUP(tbl_OrderProduct[[#This Row],[ProductID]],tbl_Product[ProductID],tbl_Product[ProductName])</f>
        <v>Terraforming Tableau</v>
      </c>
      <c r="I3501" t="str">
        <f>_xlfn.XLOOKUP(tbl_OrderProduct[[#This Row],[OrderID]],tbl_Order[OrderID],tbl_Order[CustomerID])</f>
        <v>CUST0649</v>
      </c>
    </row>
    <row r="3502" spans="1:9" x14ac:dyDescent="0.4">
      <c r="A3502" t="s">
        <v>1633</v>
      </c>
      <c r="B3502" t="s">
        <v>154</v>
      </c>
      <c r="C3502" t="str">
        <f>_xlfn.XLOOKUP(tbl_OrderProduct[[#This Row],[ProductID]],tbl_Product[ProductID],tbl_Product[Category])</f>
        <v>Strategy</v>
      </c>
      <c r="D3502">
        <v>1</v>
      </c>
      <c r="E3502" s="3">
        <f>_xlfn.XLOOKUP(tbl_OrderProduct[[#This Row],[ProductID]],tbl_Product[ProductID],tbl_Product[ListPrice])*tbl_OrderProduct[[#This Row],[Quantity]]</f>
        <v>31</v>
      </c>
      <c r="F3502">
        <f>_xlfn.XLOOKUP(tbl_OrderProduct[[#This Row],[OrderID]],tbl_Order[OrderID],tbl_Order[Order Year])</f>
        <v>2024</v>
      </c>
      <c r="G3502" t="str">
        <f>_xlfn.XLOOKUP(tbl_OrderProduct[[#This Row],[OrderID]],tbl_Order[OrderID],tbl_Order[Order Month Name])</f>
        <v>Jul</v>
      </c>
      <c r="H3502" t="str">
        <f>_xlfn.XLOOKUP(tbl_OrderProduct[[#This Row],[ProductID]],tbl_Product[ProductID],tbl_Product[ProductName])</f>
        <v>Roll for Regression</v>
      </c>
      <c r="I3502" t="str">
        <f>_xlfn.XLOOKUP(tbl_OrderProduct[[#This Row],[OrderID]],tbl_Order[OrderID],tbl_Order[CustomerID])</f>
        <v>CUST0675</v>
      </c>
    </row>
    <row r="3503" spans="1:9" x14ac:dyDescent="0.4">
      <c r="A3503" t="s">
        <v>1633</v>
      </c>
      <c r="B3503" t="s">
        <v>146</v>
      </c>
      <c r="C3503" t="str">
        <f>_xlfn.XLOOKUP(tbl_OrderProduct[[#This Row],[ProductID]],tbl_Product[ProductID],tbl_Product[Category])</f>
        <v>Strategy</v>
      </c>
      <c r="D3503">
        <v>1</v>
      </c>
      <c r="E3503" s="3">
        <f>_xlfn.XLOOKUP(tbl_OrderProduct[[#This Row],[ProductID]],tbl_Product[ProductID],tbl_Product[ListPrice])*tbl_OrderProduct[[#This Row],[Quantity]]</f>
        <v>49.49</v>
      </c>
      <c r="F3503">
        <f>_xlfn.XLOOKUP(tbl_OrderProduct[[#This Row],[OrderID]],tbl_Order[OrderID],tbl_Order[Order Year])</f>
        <v>2024</v>
      </c>
      <c r="G3503" t="str">
        <f>_xlfn.XLOOKUP(tbl_OrderProduct[[#This Row],[OrderID]],tbl_Order[OrderID],tbl_Order[Order Month Name])</f>
        <v>Jul</v>
      </c>
      <c r="H3503" t="str">
        <f>_xlfn.XLOOKUP(tbl_OrderProduct[[#This Row],[ProductID]],tbl_Product[ProductID],tbl_Product[ProductName])</f>
        <v>Terraforming Tableau</v>
      </c>
      <c r="I3503" t="str">
        <f>_xlfn.XLOOKUP(tbl_OrderProduct[[#This Row],[OrderID]],tbl_Order[OrderID],tbl_Order[CustomerID])</f>
        <v>CUST0675</v>
      </c>
    </row>
    <row r="3504" spans="1:9" x14ac:dyDescent="0.4">
      <c r="A3504" t="s">
        <v>1633</v>
      </c>
      <c r="B3504" t="s">
        <v>157</v>
      </c>
      <c r="C3504" t="str">
        <f>_xlfn.XLOOKUP(tbl_OrderProduct[[#This Row],[ProductID]],tbl_Product[ProductID],tbl_Product[Category])</f>
        <v>Strategy</v>
      </c>
      <c r="D3504">
        <v>1</v>
      </c>
      <c r="E3504" s="3">
        <f>_xlfn.XLOOKUP(tbl_OrderProduct[[#This Row],[ProductID]],tbl_Product[ProductID],tbl_Product[ListPrice])*tbl_OrderProduct[[#This Row],[Quantity]]</f>
        <v>47</v>
      </c>
      <c r="F3504">
        <f>_xlfn.XLOOKUP(tbl_OrderProduct[[#This Row],[OrderID]],tbl_Order[OrderID],tbl_Order[Order Year])</f>
        <v>2024</v>
      </c>
      <c r="G3504" t="str">
        <f>_xlfn.XLOOKUP(tbl_OrderProduct[[#This Row],[OrderID]],tbl_Order[OrderID],tbl_Order[Order Month Name])</f>
        <v>Jul</v>
      </c>
      <c r="H3504" t="str">
        <f>_xlfn.XLOOKUP(tbl_OrderProduct[[#This Row],[ProductID]],tbl_Product[ProductID],tbl_Product[ProductName])</f>
        <v>A Dasboard Contrived</v>
      </c>
      <c r="I3504" t="str">
        <f>_xlfn.XLOOKUP(tbl_OrderProduct[[#This Row],[OrderID]],tbl_Order[OrderID],tbl_Order[CustomerID])</f>
        <v>CUST0675</v>
      </c>
    </row>
    <row r="3505" spans="1:9" x14ac:dyDescent="0.4">
      <c r="A3505" t="s">
        <v>1634</v>
      </c>
      <c r="B3505" t="s">
        <v>150</v>
      </c>
      <c r="C3505" t="str">
        <f>_xlfn.XLOOKUP(tbl_OrderProduct[[#This Row],[ProductID]],tbl_Product[ProductID],tbl_Product[Category])</f>
        <v>Party</v>
      </c>
      <c r="D3505">
        <v>2</v>
      </c>
      <c r="E3505" s="3">
        <f>_xlfn.XLOOKUP(tbl_OrderProduct[[#This Row],[ProductID]],tbl_Product[ProductID],tbl_Product[ListPrice])*tbl_OrderProduct[[#This Row],[Quantity]]</f>
        <v>70</v>
      </c>
      <c r="F3505">
        <f>_xlfn.XLOOKUP(tbl_OrderProduct[[#This Row],[OrderID]],tbl_Order[OrderID],tbl_Order[Order Year])</f>
        <v>2024</v>
      </c>
      <c r="G3505" t="str">
        <f>_xlfn.XLOOKUP(tbl_OrderProduct[[#This Row],[OrderID]],tbl_Order[OrderID],tbl_Order[Order Month Name])</f>
        <v>Jul</v>
      </c>
      <c r="H3505" t="str">
        <f>_xlfn.XLOOKUP(tbl_OrderProduct[[#This Row],[ProductID]],tbl_Product[ProductID],tbl_Product[ProductName])</f>
        <v>Data: The Resistance</v>
      </c>
      <c r="I3505" t="str">
        <f>_xlfn.XLOOKUP(tbl_OrderProduct[[#This Row],[OrderID]],tbl_Order[OrderID],tbl_Order[CustomerID])</f>
        <v>CUST0741</v>
      </c>
    </row>
    <row r="3506" spans="1:9" x14ac:dyDescent="0.4">
      <c r="A3506" t="s">
        <v>1634</v>
      </c>
      <c r="B3506" t="s">
        <v>8</v>
      </c>
      <c r="C3506" t="str">
        <f>_xlfn.XLOOKUP(tbl_OrderProduct[[#This Row],[ProductID]],tbl_Product[ProductID],tbl_Product[Category])</f>
        <v>Adventure</v>
      </c>
      <c r="D3506">
        <v>2</v>
      </c>
      <c r="E3506" s="3">
        <f>_xlfn.XLOOKUP(tbl_OrderProduct[[#This Row],[ProductID]],tbl_Product[ProductID],tbl_Product[ListPrice])*tbl_OrderProduct[[#This Row],[Quantity]]</f>
        <v>109</v>
      </c>
      <c r="F3506">
        <f>_xlfn.XLOOKUP(tbl_OrderProduct[[#This Row],[OrderID]],tbl_Order[OrderID],tbl_Order[Order Year])</f>
        <v>2024</v>
      </c>
      <c r="G3506" t="str">
        <f>_xlfn.XLOOKUP(tbl_OrderProduct[[#This Row],[OrderID]],tbl_Order[OrderID],tbl_Order[Order Month Name])</f>
        <v>Jul</v>
      </c>
      <c r="H3506" t="str">
        <f>_xlfn.XLOOKUP(tbl_OrderProduct[[#This Row],[ProductID]],tbl_Product[ProductID],tbl_Product[ProductName])</f>
        <v>Spreadsheets &amp; Sidequests</v>
      </c>
      <c r="I3506" t="str">
        <f>_xlfn.XLOOKUP(tbl_OrderProduct[[#This Row],[OrderID]],tbl_Order[OrderID],tbl_Order[CustomerID])</f>
        <v>CUST0741</v>
      </c>
    </row>
    <row r="3507" spans="1:9" x14ac:dyDescent="0.4">
      <c r="A3507" t="s">
        <v>1634</v>
      </c>
      <c r="B3507" t="s">
        <v>149</v>
      </c>
      <c r="C3507" t="str">
        <f>_xlfn.XLOOKUP(tbl_OrderProduct[[#This Row],[ProductID]],tbl_Product[ProductID],tbl_Product[Category])</f>
        <v>Co-op</v>
      </c>
      <c r="D3507">
        <v>2</v>
      </c>
      <c r="E3507" s="3">
        <f>_xlfn.XLOOKUP(tbl_OrderProduct[[#This Row],[ProductID]],tbl_Product[ProductID],tbl_Product[ListPrice])*tbl_OrderProduct[[#This Row],[Quantity]]</f>
        <v>41.98</v>
      </c>
      <c r="F3507">
        <f>_xlfn.XLOOKUP(tbl_OrderProduct[[#This Row],[OrderID]],tbl_Order[OrderID],tbl_Order[Order Year])</f>
        <v>2024</v>
      </c>
      <c r="G3507" t="str">
        <f>_xlfn.XLOOKUP(tbl_OrderProduct[[#This Row],[OrderID]],tbl_Order[OrderID],tbl_Order[Order Month Name])</f>
        <v>Jul</v>
      </c>
      <c r="H3507" t="str">
        <f>_xlfn.XLOOKUP(tbl_OrderProduct[[#This Row],[ProductID]],tbl_Product[ProductID],tbl_Product[ProductName])</f>
        <v>Pandemic: #REF! Outbreak</v>
      </c>
      <c r="I3507" t="str">
        <f>_xlfn.XLOOKUP(tbl_OrderProduct[[#This Row],[OrderID]],tbl_Order[OrderID],tbl_Order[CustomerID])</f>
        <v>CUST0741</v>
      </c>
    </row>
    <row r="3508" spans="1:9" x14ac:dyDescent="0.4">
      <c r="A3508" t="s">
        <v>1634</v>
      </c>
      <c r="B3508" t="s">
        <v>154</v>
      </c>
      <c r="C3508" t="str">
        <f>_xlfn.XLOOKUP(tbl_OrderProduct[[#This Row],[ProductID]],tbl_Product[ProductID],tbl_Product[Category])</f>
        <v>Strategy</v>
      </c>
      <c r="D3508">
        <v>1</v>
      </c>
      <c r="E3508" s="3">
        <f>_xlfn.XLOOKUP(tbl_OrderProduct[[#This Row],[ProductID]],tbl_Product[ProductID],tbl_Product[ListPrice])*tbl_OrderProduct[[#This Row],[Quantity]]</f>
        <v>31</v>
      </c>
      <c r="F3508">
        <f>_xlfn.XLOOKUP(tbl_OrderProduct[[#This Row],[OrderID]],tbl_Order[OrderID],tbl_Order[Order Year])</f>
        <v>2024</v>
      </c>
      <c r="G3508" t="str">
        <f>_xlfn.XLOOKUP(tbl_OrderProduct[[#This Row],[OrderID]],tbl_Order[OrderID],tbl_Order[Order Month Name])</f>
        <v>Jul</v>
      </c>
      <c r="H3508" t="str">
        <f>_xlfn.XLOOKUP(tbl_OrderProduct[[#This Row],[ProductID]],tbl_Product[ProductID],tbl_Product[ProductName])</f>
        <v>Roll for Regression</v>
      </c>
      <c r="I3508" t="str">
        <f>_xlfn.XLOOKUP(tbl_OrderProduct[[#This Row],[OrderID]],tbl_Order[OrderID],tbl_Order[CustomerID])</f>
        <v>CUST0741</v>
      </c>
    </row>
    <row r="3509" spans="1:9" x14ac:dyDescent="0.4">
      <c r="A3509" t="s">
        <v>1635</v>
      </c>
      <c r="B3509" t="s">
        <v>4</v>
      </c>
      <c r="C3509" t="str">
        <f>_xlfn.XLOOKUP(tbl_OrderProduct[[#This Row],[ProductID]],tbl_Product[ProductID],tbl_Product[Category])</f>
        <v>Strategy</v>
      </c>
      <c r="D3509">
        <v>1</v>
      </c>
      <c r="E3509" s="3">
        <f>_xlfn.XLOOKUP(tbl_OrderProduct[[#This Row],[ProductID]],tbl_Product[ProductID],tbl_Product[ListPrice])*tbl_OrderProduct[[#This Row],[Quantity]]</f>
        <v>34.99</v>
      </c>
      <c r="F3509">
        <f>_xlfn.XLOOKUP(tbl_OrderProduct[[#This Row],[OrderID]],tbl_Order[OrderID],tbl_Order[Order Year])</f>
        <v>2024</v>
      </c>
      <c r="G3509" t="str">
        <f>_xlfn.XLOOKUP(tbl_OrderProduct[[#This Row],[OrderID]],tbl_Order[OrderID],tbl_Order[Order Month Name])</f>
        <v>Jul</v>
      </c>
      <c r="H3509" t="str">
        <f>_xlfn.XLOOKUP(tbl_OrderProduct[[#This Row],[ProductID]],tbl_Product[ProductID],tbl_Product[ProductName])</f>
        <v>Root Cause Analysis</v>
      </c>
      <c r="I3509" t="str">
        <f>_xlfn.XLOOKUP(tbl_OrderProduct[[#This Row],[OrderID]],tbl_Order[OrderID],tbl_Order[CustomerID])</f>
        <v>CUST0013</v>
      </c>
    </row>
    <row r="3510" spans="1:9" x14ac:dyDescent="0.4">
      <c r="A3510" t="s">
        <v>1636</v>
      </c>
      <c r="B3510" t="s">
        <v>4</v>
      </c>
      <c r="C3510" t="str">
        <f>_xlfn.XLOOKUP(tbl_OrderProduct[[#This Row],[ProductID]],tbl_Product[ProductID],tbl_Product[Category])</f>
        <v>Strategy</v>
      </c>
      <c r="D3510">
        <v>1</v>
      </c>
      <c r="E3510" s="3">
        <f>_xlfn.XLOOKUP(tbl_OrderProduct[[#This Row],[ProductID]],tbl_Product[ProductID],tbl_Product[ListPrice])*tbl_OrderProduct[[#This Row],[Quantity]]</f>
        <v>34.99</v>
      </c>
      <c r="F3510">
        <f>_xlfn.XLOOKUP(tbl_OrderProduct[[#This Row],[OrderID]],tbl_Order[OrderID],tbl_Order[Order Year])</f>
        <v>2024</v>
      </c>
      <c r="G3510" t="str">
        <f>_xlfn.XLOOKUP(tbl_OrderProduct[[#This Row],[OrderID]],tbl_Order[OrderID],tbl_Order[Order Month Name])</f>
        <v>Jul</v>
      </c>
      <c r="H3510" t="str">
        <f>_xlfn.XLOOKUP(tbl_OrderProduct[[#This Row],[ProductID]],tbl_Product[ProductID],tbl_Product[ProductName])</f>
        <v>Root Cause Analysis</v>
      </c>
      <c r="I3510" t="str">
        <f>_xlfn.XLOOKUP(tbl_OrderProduct[[#This Row],[OrderID]],tbl_Order[OrderID],tbl_Order[CustomerID])</f>
        <v>CUST0054</v>
      </c>
    </row>
    <row r="3511" spans="1:9" x14ac:dyDescent="0.4">
      <c r="A3511" t="s">
        <v>1636</v>
      </c>
      <c r="B3511" t="s">
        <v>150</v>
      </c>
      <c r="C3511" t="str">
        <f>_xlfn.XLOOKUP(tbl_OrderProduct[[#This Row],[ProductID]],tbl_Product[ProductID],tbl_Product[Category])</f>
        <v>Party</v>
      </c>
      <c r="D3511">
        <v>1</v>
      </c>
      <c r="E3511" s="3">
        <f>_xlfn.XLOOKUP(tbl_OrderProduct[[#This Row],[ProductID]],tbl_Product[ProductID],tbl_Product[ListPrice])*tbl_OrderProduct[[#This Row],[Quantity]]</f>
        <v>35</v>
      </c>
      <c r="F3511">
        <f>_xlfn.XLOOKUP(tbl_OrderProduct[[#This Row],[OrderID]],tbl_Order[OrderID],tbl_Order[Order Year])</f>
        <v>2024</v>
      </c>
      <c r="G3511" t="str">
        <f>_xlfn.XLOOKUP(tbl_OrderProduct[[#This Row],[OrderID]],tbl_Order[OrderID],tbl_Order[Order Month Name])</f>
        <v>Jul</v>
      </c>
      <c r="H3511" t="str">
        <f>_xlfn.XLOOKUP(tbl_OrderProduct[[#This Row],[ProductID]],tbl_Product[ProductID],tbl_Product[ProductName])</f>
        <v>Data: The Resistance</v>
      </c>
      <c r="I3511" t="str">
        <f>_xlfn.XLOOKUP(tbl_OrderProduct[[#This Row],[OrderID]],tbl_Order[OrderID],tbl_Order[CustomerID])</f>
        <v>CUST0054</v>
      </c>
    </row>
    <row r="3512" spans="1:9" x14ac:dyDescent="0.4">
      <c r="A3512" t="s">
        <v>1637</v>
      </c>
      <c r="B3512" t="s">
        <v>155</v>
      </c>
      <c r="C3512" t="str">
        <f>_xlfn.XLOOKUP(tbl_OrderProduct[[#This Row],[ProductID]],tbl_Product[ProductID],tbl_Product[Category])</f>
        <v>Strategy</v>
      </c>
      <c r="D3512">
        <v>2</v>
      </c>
      <c r="E3512" s="3">
        <f>_xlfn.XLOOKUP(tbl_OrderProduct[[#This Row],[ProductID]],tbl_Product[ProductID],tbl_Product[ListPrice])*tbl_OrderProduct[[#This Row],[Quantity]]</f>
        <v>54</v>
      </c>
      <c r="F3512">
        <f>_xlfn.XLOOKUP(tbl_OrderProduct[[#This Row],[OrderID]],tbl_Order[OrderID],tbl_Order[Order Year])</f>
        <v>2024</v>
      </c>
      <c r="G3512" t="str">
        <f>_xlfn.XLOOKUP(tbl_OrderProduct[[#This Row],[OrderID]],tbl_Order[OrderID],tbl_Order[Order Month Name])</f>
        <v>Jul</v>
      </c>
      <c r="H3512" t="str">
        <f>_xlfn.XLOOKUP(tbl_OrderProduct[[#This Row],[ProductID]],tbl_Product[ProductID],tbl_Product[ProductName])</f>
        <v>Depreciation Trail</v>
      </c>
      <c r="I3512" t="str">
        <f>_xlfn.XLOOKUP(tbl_OrderProduct[[#This Row],[OrderID]],tbl_Order[OrderID],tbl_Order[CustomerID])</f>
        <v>CUST0906</v>
      </c>
    </row>
    <row r="3513" spans="1:9" x14ac:dyDescent="0.4">
      <c r="A3513" t="s">
        <v>1637</v>
      </c>
      <c r="B3513" t="s">
        <v>144</v>
      </c>
      <c r="C3513" t="str">
        <f>_xlfn.XLOOKUP(tbl_OrderProduct[[#This Row],[ProductID]],tbl_Product[ProductID],tbl_Product[Category])</f>
        <v>Strategy</v>
      </c>
      <c r="D3513">
        <v>1</v>
      </c>
      <c r="E3513" s="3">
        <f>_xlfn.XLOOKUP(tbl_OrderProduct[[#This Row],[ProductID]],tbl_Product[ProductID],tbl_Product[ListPrice])*tbl_OrderProduct[[#This Row],[Quantity]]</f>
        <v>64.95</v>
      </c>
      <c r="F3513">
        <f>_xlfn.XLOOKUP(tbl_OrderProduct[[#This Row],[OrderID]],tbl_Order[OrderID],tbl_Order[Order Year])</f>
        <v>2024</v>
      </c>
      <c r="G3513" t="str">
        <f>_xlfn.XLOOKUP(tbl_OrderProduct[[#This Row],[OrderID]],tbl_Order[OrderID],tbl_Order[Order Month Name])</f>
        <v>Jul</v>
      </c>
      <c r="H3513" t="str">
        <f>_xlfn.XLOOKUP(tbl_OrderProduct[[#This Row],[ProductID]],tbl_Product[ProductID],tbl_Product[ProductName])</f>
        <v>Between Two Spreadsheets</v>
      </c>
      <c r="I3513" t="str">
        <f>_xlfn.XLOOKUP(tbl_OrderProduct[[#This Row],[OrderID]],tbl_Order[OrderID],tbl_Order[CustomerID])</f>
        <v>CUST0906</v>
      </c>
    </row>
    <row r="3514" spans="1:9" x14ac:dyDescent="0.4">
      <c r="A3514" t="s">
        <v>1637</v>
      </c>
      <c r="B3514" t="s">
        <v>8</v>
      </c>
      <c r="C3514" t="str">
        <f>_xlfn.XLOOKUP(tbl_OrderProduct[[#This Row],[ProductID]],tbl_Product[ProductID],tbl_Product[Category])</f>
        <v>Adventure</v>
      </c>
      <c r="D3514">
        <v>1</v>
      </c>
      <c r="E3514" s="3">
        <f>_xlfn.XLOOKUP(tbl_OrderProduct[[#This Row],[ProductID]],tbl_Product[ProductID],tbl_Product[ListPrice])*tbl_OrderProduct[[#This Row],[Quantity]]</f>
        <v>54.5</v>
      </c>
      <c r="F3514">
        <f>_xlfn.XLOOKUP(tbl_OrderProduct[[#This Row],[OrderID]],tbl_Order[OrderID],tbl_Order[Order Year])</f>
        <v>2024</v>
      </c>
      <c r="G3514" t="str">
        <f>_xlfn.XLOOKUP(tbl_OrderProduct[[#This Row],[OrderID]],tbl_Order[OrderID],tbl_Order[Order Month Name])</f>
        <v>Jul</v>
      </c>
      <c r="H3514" t="str">
        <f>_xlfn.XLOOKUP(tbl_OrderProduct[[#This Row],[ProductID]],tbl_Product[ProductID],tbl_Product[ProductName])</f>
        <v>Spreadsheets &amp; Sidequests</v>
      </c>
      <c r="I3514" t="str">
        <f>_xlfn.XLOOKUP(tbl_OrderProduct[[#This Row],[OrderID]],tbl_Order[OrderID],tbl_Order[CustomerID])</f>
        <v>CUST0906</v>
      </c>
    </row>
    <row r="3515" spans="1:9" x14ac:dyDescent="0.4">
      <c r="A3515" t="s">
        <v>1637</v>
      </c>
      <c r="B3515" t="s">
        <v>139</v>
      </c>
      <c r="C3515" t="str">
        <f>_xlfn.XLOOKUP(tbl_OrderProduct[[#This Row],[ProductID]],tbl_Product[ProductID],tbl_Product[Category])</f>
        <v>Strategy</v>
      </c>
      <c r="D3515">
        <v>1</v>
      </c>
      <c r="E3515" s="3">
        <f>_xlfn.XLOOKUP(tbl_OrderProduct[[#This Row],[ProductID]],tbl_Product[ProductID],tbl_Product[ListPrice])*tbl_OrderProduct[[#This Row],[Quantity]]</f>
        <v>54.99</v>
      </c>
      <c r="F3515">
        <f>_xlfn.XLOOKUP(tbl_OrderProduct[[#This Row],[OrderID]],tbl_Order[OrderID],tbl_Order[Order Year])</f>
        <v>2024</v>
      </c>
      <c r="G3515" t="str">
        <f>_xlfn.XLOOKUP(tbl_OrderProduct[[#This Row],[OrderID]],tbl_Order[OrderID],tbl_Order[Order Month Name])</f>
        <v>Jul</v>
      </c>
      <c r="H3515" t="str">
        <f>_xlfn.XLOOKUP(tbl_OrderProduct[[#This Row],[ProductID]],tbl_Product[ProductID],tbl_Product[ProductName])</f>
        <v>Azul: Pie Chart Edition</v>
      </c>
      <c r="I3515" t="str">
        <f>_xlfn.XLOOKUP(tbl_OrderProduct[[#This Row],[OrderID]],tbl_Order[OrderID],tbl_Order[CustomerID])</f>
        <v>CUST0906</v>
      </c>
    </row>
    <row r="3516" spans="1:9" x14ac:dyDescent="0.4">
      <c r="A3516" t="s">
        <v>1638</v>
      </c>
      <c r="B3516" t="s">
        <v>10</v>
      </c>
      <c r="C3516" t="str">
        <f>_xlfn.XLOOKUP(tbl_OrderProduct[[#This Row],[ProductID]],tbl_Product[ProductID],tbl_Product[Category])</f>
        <v>Party</v>
      </c>
      <c r="D3516">
        <v>2</v>
      </c>
      <c r="E3516" s="3">
        <f>_xlfn.XLOOKUP(tbl_OrderProduct[[#This Row],[ProductID]],tbl_Product[ProductID],tbl_Product[ListPrice])*tbl_OrderProduct[[#This Row],[Quantity]]</f>
        <v>98</v>
      </c>
      <c r="F3516">
        <f>_xlfn.XLOOKUP(tbl_OrderProduct[[#This Row],[OrderID]],tbl_Order[OrderID],tbl_Order[Order Year])</f>
        <v>2024</v>
      </c>
      <c r="G3516" t="str">
        <f>_xlfn.XLOOKUP(tbl_OrderProduct[[#This Row],[OrderID]],tbl_Order[OrderID],tbl_Order[Order Month Name])</f>
        <v>Jul</v>
      </c>
      <c r="H3516" t="str">
        <f>_xlfn.XLOOKUP(tbl_OrderProduct[[#This Row],[ProductID]],tbl_Product[ProductID],tbl_Product[ProductName])</f>
        <v>Pivot or Perish</v>
      </c>
      <c r="I3516" t="str">
        <f>_xlfn.XLOOKUP(tbl_OrderProduct[[#This Row],[OrderID]],tbl_Order[OrderID],tbl_Order[CustomerID])</f>
        <v>CUST1193</v>
      </c>
    </row>
    <row r="3517" spans="1:9" x14ac:dyDescent="0.4">
      <c r="A3517" t="s">
        <v>1639</v>
      </c>
      <c r="B3517" t="s">
        <v>7</v>
      </c>
      <c r="C3517" t="str">
        <f>_xlfn.XLOOKUP(tbl_OrderProduct[[#This Row],[ProductID]],tbl_Product[ProductID],tbl_Product[Category])</f>
        <v>Strategy</v>
      </c>
      <c r="D3517">
        <v>2</v>
      </c>
      <c r="E3517" s="3">
        <f>_xlfn.XLOOKUP(tbl_OrderProduct[[#This Row],[ProductID]],tbl_Product[ProductID],tbl_Product[ListPrice])*tbl_OrderProduct[[#This Row],[Quantity]]</f>
        <v>106</v>
      </c>
      <c r="F3517">
        <f>_xlfn.XLOOKUP(tbl_OrderProduct[[#This Row],[OrderID]],tbl_Order[OrderID],tbl_Order[Order Year])</f>
        <v>2024</v>
      </c>
      <c r="G3517" t="str">
        <f>_xlfn.XLOOKUP(tbl_OrderProduct[[#This Row],[OrderID]],tbl_Order[OrderID],tbl_Order[Order Month Name])</f>
        <v>Jul</v>
      </c>
      <c r="H3517" t="str">
        <f>_xlfn.XLOOKUP(tbl_OrderProduct[[#This Row],[ProductID]],tbl_Product[ProductID],tbl_Product[ProductName])</f>
        <v>Evercell</v>
      </c>
      <c r="I3517" t="str">
        <f>_xlfn.XLOOKUP(tbl_OrderProduct[[#This Row],[OrderID]],tbl_Order[OrderID],tbl_Order[CustomerID])</f>
        <v>CUST1064</v>
      </c>
    </row>
    <row r="3518" spans="1:9" x14ac:dyDescent="0.4">
      <c r="A3518" t="s">
        <v>1639</v>
      </c>
      <c r="B3518" t="s">
        <v>157</v>
      </c>
      <c r="C3518" t="str">
        <f>_xlfn.XLOOKUP(tbl_OrderProduct[[#This Row],[ProductID]],tbl_Product[ProductID],tbl_Product[Category])</f>
        <v>Strategy</v>
      </c>
      <c r="D3518">
        <v>1</v>
      </c>
      <c r="E3518" s="3">
        <f>_xlfn.XLOOKUP(tbl_OrderProduct[[#This Row],[ProductID]],tbl_Product[ProductID],tbl_Product[ListPrice])*tbl_OrderProduct[[#This Row],[Quantity]]</f>
        <v>47</v>
      </c>
      <c r="F3518">
        <f>_xlfn.XLOOKUP(tbl_OrderProduct[[#This Row],[OrderID]],tbl_Order[OrderID],tbl_Order[Order Year])</f>
        <v>2024</v>
      </c>
      <c r="G3518" t="str">
        <f>_xlfn.XLOOKUP(tbl_OrderProduct[[#This Row],[OrderID]],tbl_Order[OrderID],tbl_Order[Order Month Name])</f>
        <v>Jul</v>
      </c>
      <c r="H3518" t="str">
        <f>_xlfn.XLOOKUP(tbl_OrderProduct[[#This Row],[ProductID]],tbl_Product[ProductID],tbl_Product[ProductName])</f>
        <v>A Dasboard Contrived</v>
      </c>
      <c r="I3518" t="str">
        <f>_xlfn.XLOOKUP(tbl_OrderProduct[[#This Row],[OrderID]],tbl_Order[OrderID],tbl_Order[CustomerID])</f>
        <v>CUST1064</v>
      </c>
    </row>
    <row r="3519" spans="1:9" x14ac:dyDescent="0.4">
      <c r="A3519" t="s">
        <v>1639</v>
      </c>
      <c r="B3519" t="s">
        <v>133</v>
      </c>
      <c r="C3519" t="str">
        <f>_xlfn.XLOOKUP(tbl_OrderProduct[[#This Row],[ProductID]],tbl_Product[ProductID],tbl_Product[Category])</f>
        <v>Adventure</v>
      </c>
      <c r="D3519">
        <v>1</v>
      </c>
      <c r="E3519" s="3">
        <f>_xlfn.XLOOKUP(tbl_OrderProduct[[#This Row],[ProductID]],tbl_Product[ProductID],tbl_Product[ListPrice])*tbl_OrderProduct[[#This Row],[Quantity]]</f>
        <v>23.95</v>
      </c>
      <c r="F3519">
        <f>_xlfn.XLOOKUP(tbl_OrderProduct[[#This Row],[OrderID]],tbl_Order[OrderID],tbl_Order[Order Year])</f>
        <v>2024</v>
      </c>
      <c r="G3519" t="str">
        <f>_xlfn.XLOOKUP(tbl_OrderProduct[[#This Row],[OrderID]],tbl_Order[OrderID],tbl_Order[Order Month Name])</f>
        <v>Jul</v>
      </c>
      <c r="H3519" t="str">
        <f>_xlfn.XLOOKUP(tbl_OrderProduct[[#This Row],[ProductID]],tbl_Product[ProductID],tbl_Product[ProductName])</f>
        <v>DataCraft: Fields &amp; Measures</v>
      </c>
      <c r="I3519" t="str">
        <f>_xlfn.XLOOKUP(tbl_OrderProduct[[#This Row],[OrderID]],tbl_Order[OrderID],tbl_Order[CustomerID])</f>
        <v>CUST1064</v>
      </c>
    </row>
    <row r="3520" spans="1:9" x14ac:dyDescent="0.4">
      <c r="A3520" t="s">
        <v>1640</v>
      </c>
      <c r="B3520" t="s">
        <v>134</v>
      </c>
      <c r="C3520" t="str">
        <f>_xlfn.XLOOKUP(tbl_OrderProduct[[#This Row],[ProductID]],tbl_Product[ProductID],tbl_Product[Category])</f>
        <v>Co-op</v>
      </c>
      <c r="D3520">
        <v>1</v>
      </c>
      <c r="E3520" s="3">
        <f>_xlfn.XLOOKUP(tbl_OrderProduct[[#This Row],[ProductID]],tbl_Product[ProductID],tbl_Product[ListPrice])*tbl_OrderProduct[[#This Row],[Quantity]]</f>
        <v>33.5</v>
      </c>
      <c r="F3520">
        <f>_xlfn.XLOOKUP(tbl_OrderProduct[[#This Row],[OrderID]],tbl_Order[OrderID],tbl_Order[Order Year])</f>
        <v>2024</v>
      </c>
      <c r="G3520" t="str">
        <f>_xlfn.XLOOKUP(tbl_OrderProduct[[#This Row],[OrderID]],tbl_Order[OrderID],tbl_Order[Order Month Name])</f>
        <v>Jul</v>
      </c>
      <c r="H3520" t="str">
        <f>_xlfn.XLOOKUP(tbl_OrderProduct[[#This Row],[ProductID]],tbl_Product[ProductID],tbl_Product[ProductName])</f>
        <v>The Spill: Data Breach</v>
      </c>
      <c r="I3520" t="str">
        <f>_xlfn.XLOOKUP(tbl_OrderProduct[[#This Row],[OrderID]],tbl_Order[OrderID],tbl_Order[CustomerID])</f>
        <v>CUST1126</v>
      </c>
    </row>
    <row r="3521" spans="1:9" x14ac:dyDescent="0.4">
      <c r="A3521" t="s">
        <v>1641</v>
      </c>
      <c r="B3521" t="s">
        <v>4</v>
      </c>
      <c r="C3521" t="str">
        <f>_xlfn.XLOOKUP(tbl_OrderProduct[[#This Row],[ProductID]],tbl_Product[ProductID],tbl_Product[Category])</f>
        <v>Strategy</v>
      </c>
      <c r="D3521">
        <v>1</v>
      </c>
      <c r="E3521" s="3">
        <f>_xlfn.XLOOKUP(tbl_OrderProduct[[#This Row],[ProductID]],tbl_Product[ProductID],tbl_Product[ListPrice])*tbl_OrderProduct[[#This Row],[Quantity]]</f>
        <v>34.99</v>
      </c>
      <c r="F3521">
        <f>_xlfn.XLOOKUP(tbl_OrderProduct[[#This Row],[OrderID]],tbl_Order[OrderID],tbl_Order[Order Year])</f>
        <v>2024</v>
      </c>
      <c r="G3521" t="str">
        <f>_xlfn.XLOOKUP(tbl_OrderProduct[[#This Row],[OrderID]],tbl_Order[OrderID],tbl_Order[Order Month Name])</f>
        <v>Jul</v>
      </c>
      <c r="H3521" t="str">
        <f>_xlfn.XLOOKUP(tbl_OrderProduct[[#This Row],[ProductID]],tbl_Product[ProductID],tbl_Product[ProductName])</f>
        <v>Root Cause Analysis</v>
      </c>
      <c r="I3521" t="str">
        <f>_xlfn.XLOOKUP(tbl_OrderProduct[[#This Row],[OrderID]],tbl_Order[OrderID],tbl_Order[CustomerID])</f>
        <v>CUST0242</v>
      </c>
    </row>
    <row r="3522" spans="1:9" x14ac:dyDescent="0.4">
      <c r="A3522" t="s">
        <v>1641</v>
      </c>
      <c r="B3522" t="s">
        <v>149</v>
      </c>
      <c r="C3522" t="str">
        <f>_xlfn.XLOOKUP(tbl_OrderProduct[[#This Row],[ProductID]],tbl_Product[ProductID],tbl_Product[Category])</f>
        <v>Co-op</v>
      </c>
      <c r="D3522">
        <v>1</v>
      </c>
      <c r="E3522" s="3">
        <f>_xlfn.XLOOKUP(tbl_OrderProduct[[#This Row],[ProductID]],tbl_Product[ProductID],tbl_Product[ListPrice])*tbl_OrderProduct[[#This Row],[Quantity]]</f>
        <v>20.99</v>
      </c>
      <c r="F3522">
        <f>_xlfn.XLOOKUP(tbl_OrderProduct[[#This Row],[OrderID]],tbl_Order[OrderID],tbl_Order[Order Year])</f>
        <v>2024</v>
      </c>
      <c r="G3522" t="str">
        <f>_xlfn.XLOOKUP(tbl_OrderProduct[[#This Row],[OrderID]],tbl_Order[OrderID],tbl_Order[Order Month Name])</f>
        <v>Jul</v>
      </c>
      <c r="H3522" t="str">
        <f>_xlfn.XLOOKUP(tbl_OrderProduct[[#This Row],[ProductID]],tbl_Product[ProductID],tbl_Product[ProductName])</f>
        <v>Pandemic: #REF! Outbreak</v>
      </c>
      <c r="I3522" t="str">
        <f>_xlfn.XLOOKUP(tbl_OrderProduct[[#This Row],[OrderID]],tbl_Order[OrderID],tbl_Order[CustomerID])</f>
        <v>CUST0242</v>
      </c>
    </row>
    <row r="3523" spans="1:9" x14ac:dyDescent="0.4">
      <c r="A3523" t="s">
        <v>1641</v>
      </c>
      <c r="B3523" t="s">
        <v>135</v>
      </c>
      <c r="C3523" t="str">
        <f>_xlfn.XLOOKUP(tbl_OrderProduct[[#This Row],[ProductID]],tbl_Product[ProductID],tbl_Product[Category])</f>
        <v>Classic</v>
      </c>
      <c r="D3523">
        <v>1</v>
      </c>
      <c r="E3523" s="3">
        <f>_xlfn.XLOOKUP(tbl_OrderProduct[[#This Row],[ProductID]],tbl_Product[ProductID],tbl_Product[ListPrice])*tbl_OrderProduct[[#This Row],[Quantity]]</f>
        <v>16.989999999999998</v>
      </c>
      <c r="F3523">
        <f>_xlfn.XLOOKUP(tbl_OrderProduct[[#This Row],[OrderID]],tbl_Order[OrderID],tbl_Order[Order Year])</f>
        <v>2024</v>
      </c>
      <c r="G3523" t="str">
        <f>_xlfn.XLOOKUP(tbl_OrderProduct[[#This Row],[OrderID]],tbl_Order[OrderID],tbl_Order[Order Month Name])</f>
        <v>Jul</v>
      </c>
      <c r="H3523" t="str">
        <f>_xlfn.XLOOKUP(tbl_OrderProduct[[#This Row],[ProductID]],tbl_Product[ProductID],tbl_Product[ProductName])</f>
        <v>Monopoly: Pivot Table Edition</v>
      </c>
      <c r="I3523" t="str">
        <f>_xlfn.XLOOKUP(tbl_OrderProduct[[#This Row],[OrderID]],tbl_Order[OrderID],tbl_Order[CustomerID])</f>
        <v>CUST0242</v>
      </c>
    </row>
    <row r="3524" spans="1:9" x14ac:dyDescent="0.4">
      <c r="A3524" t="s">
        <v>1642</v>
      </c>
      <c r="B3524" t="s">
        <v>3</v>
      </c>
      <c r="C3524" t="str">
        <f>_xlfn.XLOOKUP(tbl_OrderProduct[[#This Row],[ProductID]],tbl_Product[ProductID],tbl_Product[Category])</f>
        <v>Co-op</v>
      </c>
      <c r="D3524">
        <v>1</v>
      </c>
      <c r="E3524" s="3">
        <f>_xlfn.XLOOKUP(tbl_OrderProduct[[#This Row],[ProductID]],tbl_Product[ProductID],tbl_Product[ListPrice])*tbl_OrderProduct[[#This Row],[Quantity]]</f>
        <v>34.950000000000003</v>
      </c>
      <c r="F3524">
        <f>_xlfn.XLOOKUP(tbl_OrderProduct[[#This Row],[OrderID]],tbl_Order[OrderID],tbl_Order[Order Year])</f>
        <v>2024</v>
      </c>
      <c r="G3524" t="str">
        <f>_xlfn.XLOOKUP(tbl_OrderProduct[[#This Row],[OrderID]],tbl_Order[OrderID],tbl_Order[Order Month Name])</f>
        <v>Jul</v>
      </c>
      <c r="H3524" t="str">
        <f>_xlfn.XLOOKUP(tbl_OrderProduct[[#This Row],[ProductID]],tbl_Product[ProductID],tbl_Product[ProductName])</f>
        <v>Pivot Panic!</v>
      </c>
      <c r="I3524" t="str">
        <f>_xlfn.XLOOKUP(tbl_OrderProduct[[#This Row],[OrderID]],tbl_Order[OrderID],tbl_Order[CustomerID])</f>
        <v>CUST0977</v>
      </c>
    </row>
    <row r="3525" spans="1:9" x14ac:dyDescent="0.4">
      <c r="A3525" t="s">
        <v>1642</v>
      </c>
      <c r="B3525" t="s">
        <v>129</v>
      </c>
      <c r="C3525" t="str">
        <f>_xlfn.XLOOKUP(tbl_OrderProduct[[#This Row],[ProductID]],tbl_Product[ProductID],tbl_Product[Category])</f>
        <v>Party</v>
      </c>
      <c r="D3525">
        <v>1</v>
      </c>
      <c r="E3525" s="3">
        <f>_xlfn.XLOOKUP(tbl_OrderProduct[[#This Row],[ProductID]],tbl_Product[ProductID],tbl_Product[ListPrice])*tbl_OrderProduct[[#This Row],[Quantity]]</f>
        <v>49.49</v>
      </c>
      <c r="F3525">
        <f>_xlfn.XLOOKUP(tbl_OrderProduct[[#This Row],[OrderID]],tbl_Order[OrderID],tbl_Order[Order Year])</f>
        <v>2024</v>
      </c>
      <c r="G3525" t="str">
        <f>_xlfn.XLOOKUP(tbl_OrderProduct[[#This Row],[OrderID]],tbl_Order[OrderID],tbl_Order[Order Month Name])</f>
        <v>Jul</v>
      </c>
      <c r="H3525" t="str">
        <f>_xlfn.XLOOKUP(tbl_OrderProduct[[#This Row],[ProductID]],tbl_Product[ProductID],tbl_Product[ProductName])</f>
        <v>Fieldnames</v>
      </c>
      <c r="I3525" t="str">
        <f>_xlfn.XLOOKUP(tbl_OrderProduct[[#This Row],[OrderID]],tbl_Order[OrderID],tbl_Order[CustomerID])</f>
        <v>CUST0977</v>
      </c>
    </row>
    <row r="3526" spans="1:9" x14ac:dyDescent="0.4">
      <c r="A3526" t="s">
        <v>1643</v>
      </c>
      <c r="B3526" t="s">
        <v>159</v>
      </c>
      <c r="C3526" t="str">
        <f>_xlfn.XLOOKUP(tbl_OrderProduct[[#This Row],[ProductID]],tbl_Product[ProductID],tbl_Product[Category])</f>
        <v>Strategy</v>
      </c>
      <c r="D3526">
        <v>1</v>
      </c>
      <c r="E3526" s="3">
        <f>_xlfn.XLOOKUP(tbl_OrderProduct[[#This Row],[ProductID]],tbl_Product[ProductID],tbl_Product[ListPrice])*tbl_OrderProduct[[#This Row],[Quantity]]</f>
        <v>58</v>
      </c>
      <c r="F3526">
        <f>_xlfn.XLOOKUP(tbl_OrderProduct[[#This Row],[OrderID]],tbl_Order[OrderID],tbl_Order[Order Year])</f>
        <v>2024</v>
      </c>
      <c r="G3526" t="str">
        <f>_xlfn.XLOOKUP(tbl_OrderProduct[[#This Row],[OrderID]],tbl_Order[OrderID],tbl_Order[Order Month Name])</f>
        <v>Jul</v>
      </c>
      <c r="H3526" t="str">
        <f>_xlfn.XLOOKUP(tbl_OrderProduct[[#This Row],[ProductID]],tbl_Product[ProductID],tbl_Product[ProductName])</f>
        <v>Welcome To … The Dashboard</v>
      </c>
      <c r="I3526" t="str">
        <f>_xlfn.XLOOKUP(tbl_OrderProduct[[#This Row],[OrderID]],tbl_Order[OrderID],tbl_Order[CustomerID])</f>
        <v>CUST1209</v>
      </c>
    </row>
    <row r="3527" spans="1:9" x14ac:dyDescent="0.4">
      <c r="A3527" t="s">
        <v>1643</v>
      </c>
      <c r="B3527" t="s">
        <v>5</v>
      </c>
      <c r="C3527" t="str">
        <f>_xlfn.XLOOKUP(tbl_OrderProduct[[#This Row],[ProductID]],tbl_Product[ProductID],tbl_Product[Category])</f>
        <v>Strategy</v>
      </c>
      <c r="D3527">
        <v>1</v>
      </c>
      <c r="E3527" s="3">
        <f>_xlfn.XLOOKUP(tbl_OrderProduct[[#This Row],[ProductID]],tbl_Product[ProductID],tbl_Product[ListPrice])*tbl_OrderProduct[[#This Row],[Quantity]]</f>
        <v>49.95</v>
      </c>
      <c r="F3527">
        <f>_xlfn.XLOOKUP(tbl_OrderProduct[[#This Row],[OrderID]],tbl_Order[OrderID],tbl_Order[Order Year])</f>
        <v>2024</v>
      </c>
      <c r="G3527" t="str">
        <f>_xlfn.XLOOKUP(tbl_OrderProduct[[#This Row],[OrderID]],tbl_Order[OrderID],tbl_Order[Order Month Name])</f>
        <v>Jul</v>
      </c>
      <c r="H3527" t="str">
        <f>_xlfn.XLOOKUP(tbl_OrderProduct[[#This Row],[ProductID]],tbl_Product[ProductID],tbl_Product[ProductName])</f>
        <v>Power B.I. the Board Game</v>
      </c>
      <c r="I3527" t="str">
        <f>_xlfn.XLOOKUP(tbl_OrderProduct[[#This Row],[OrderID]],tbl_Order[OrderID],tbl_Order[CustomerID])</f>
        <v>CUST1209</v>
      </c>
    </row>
    <row r="3528" spans="1:9" x14ac:dyDescent="0.4">
      <c r="A3528" t="s">
        <v>1643</v>
      </c>
      <c r="B3528" t="s">
        <v>161</v>
      </c>
      <c r="C3528" t="str">
        <f>_xlfn.XLOOKUP(tbl_OrderProduct[[#This Row],[ProductID]],tbl_Product[ProductID],tbl_Product[Category])</f>
        <v>Strategy</v>
      </c>
      <c r="D3528">
        <v>1</v>
      </c>
      <c r="E3528" s="3">
        <f>_xlfn.XLOOKUP(tbl_OrderProduct[[#This Row],[ProductID]],tbl_Product[ProductID],tbl_Product[ListPrice])*tbl_OrderProduct[[#This Row],[Quantity]]</f>
        <v>55.95</v>
      </c>
      <c r="F3528">
        <f>_xlfn.XLOOKUP(tbl_OrderProduct[[#This Row],[OrderID]],tbl_Order[OrderID],tbl_Order[Order Year])</f>
        <v>2024</v>
      </c>
      <c r="G3528" t="str">
        <f>_xlfn.XLOOKUP(tbl_OrderProduct[[#This Row],[OrderID]],tbl_Order[OrderID],tbl_Order[Order Month Name])</f>
        <v>Jul</v>
      </c>
      <c r="H3528" t="str">
        <f>_xlfn.XLOOKUP(tbl_OrderProduct[[#This Row],[ProductID]],tbl_Product[ProductID],tbl_Product[ProductName])</f>
        <v>The Quacks of Quarterburg</v>
      </c>
      <c r="I3528" t="str">
        <f>_xlfn.XLOOKUP(tbl_OrderProduct[[#This Row],[OrderID]],tbl_Order[OrderID],tbl_Order[CustomerID])</f>
        <v>CUST1209</v>
      </c>
    </row>
    <row r="3529" spans="1:9" x14ac:dyDescent="0.4">
      <c r="A3529" t="s">
        <v>1643</v>
      </c>
      <c r="B3529" t="s">
        <v>146</v>
      </c>
      <c r="C3529" t="str">
        <f>_xlfn.XLOOKUP(tbl_OrderProduct[[#This Row],[ProductID]],tbl_Product[ProductID],tbl_Product[Category])</f>
        <v>Strategy</v>
      </c>
      <c r="D3529">
        <v>1</v>
      </c>
      <c r="E3529" s="3">
        <f>_xlfn.XLOOKUP(tbl_OrderProduct[[#This Row],[ProductID]],tbl_Product[ProductID],tbl_Product[ListPrice])*tbl_OrderProduct[[#This Row],[Quantity]]</f>
        <v>49.49</v>
      </c>
      <c r="F3529">
        <f>_xlfn.XLOOKUP(tbl_OrderProduct[[#This Row],[OrderID]],tbl_Order[OrderID],tbl_Order[Order Year])</f>
        <v>2024</v>
      </c>
      <c r="G3529" t="str">
        <f>_xlfn.XLOOKUP(tbl_OrderProduct[[#This Row],[OrderID]],tbl_Order[OrderID],tbl_Order[Order Month Name])</f>
        <v>Jul</v>
      </c>
      <c r="H3529" t="str">
        <f>_xlfn.XLOOKUP(tbl_OrderProduct[[#This Row],[ProductID]],tbl_Product[ProductID],tbl_Product[ProductName])</f>
        <v>Terraforming Tableau</v>
      </c>
      <c r="I3529" t="str">
        <f>_xlfn.XLOOKUP(tbl_OrderProduct[[#This Row],[OrderID]],tbl_Order[OrderID],tbl_Order[CustomerID])</f>
        <v>CUST1209</v>
      </c>
    </row>
    <row r="3530" spans="1:9" x14ac:dyDescent="0.4">
      <c r="A3530" t="s">
        <v>1643</v>
      </c>
      <c r="B3530" t="s">
        <v>141</v>
      </c>
      <c r="C3530" t="str">
        <f>_xlfn.XLOOKUP(tbl_OrderProduct[[#This Row],[ProductID]],tbl_Product[ProductID],tbl_Product[Category])</f>
        <v>Strategy</v>
      </c>
      <c r="D3530">
        <v>1</v>
      </c>
      <c r="E3530" s="3">
        <f>_xlfn.XLOOKUP(tbl_OrderProduct[[#This Row],[ProductID]],tbl_Product[ProductID],tbl_Product[ListPrice])*tbl_OrderProduct[[#This Row],[Quantity]]</f>
        <v>24</v>
      </c>
      <c r="F3530">
        <f>_xlfn.XLOOKUP(tbl_OrderProduct[[#This Row],[OrderID]],tbl_Order[OrderID],tbl_Order[Order Year])</f>
        <v>2024</v>
      </c>
      <c r="G3530" t="str">
        <f>_xlfn.XLOOKUP(tbl_OrderProduct[[#This Row],[OrderID]],tbl_Order[OrderID],tbl_Order[Order Month Name])</f>
        <v>Jul</v>
      </c>
      <c r="H3530" t="str">
        <f>_xlfn.XLOOKUP(tbl_OrderProduct[[#This Row],[ProductID]],tbl_Product[ProductID],tbl_Product[ProductName])</f>
        <v>Wingspanalytics</v>
      </c>
      <c r="I3530" t="str">
        <f>_xlfn.XLOOKUP(tbl_OrderProduct[[#This Row],[OrderID]],tbl_Order[OrderID],tbl_Order[CustomerID])</f>
        <v>CUST1209</v>
      </c>
    </row>
    <row r="3531" spans="1:9" x14ac:dyDescent="0.4">
      <c r="A3531" t="s">
        <v>1643</v>
      </c>
      <c r="B3531" t="s">
        <v>7</v>
      </c>
      <c r="C3531" t="str">
        <f>_xlfn.XLOOKUP(tbl_OrderProduct[[#This Row],[ProductID]],tbl_Product[ProductID],tbl_Product[Category])</f>
        <v>Strategy</v>
      </c>
      <c r="D3531">
        <v>2</v>
      </c>
      <c r="E3531" s="3">
        <f>_xlfn.XLOOKUP(tbl_OrderProduct[[#This Row],[ProductID]],tbl_Product[ProductID],tbl_Product[ListPrice])*tbl_OrderProduct[[#This Row],[Quantity]]</f>
        <v>106</v>
      </c>
      <c r="F3531">
        <f>_xlfn.XLOOKUP(tbl_OrderProduct[[#This Row],[OrderID]],tbl_Order[OrderID],tbl_Order[Order Year])</f>
        <v>2024</v>
      </c>
      <c r="G3531" t="str">
        <f>_xlfn.XLOOKUP(tbl_OrderProduct[[#This Row],[OrderID]],tbl_Order[OrderID],tbl_Order[Order Month Name])</f>
        <v>Jul</v>
      </c>
      <c r="H3531" t="str">
        <f>_xlfn.XLOOKUP(tbl_OrderProduct[[#This Row],[ProductID]],tbl_Product[ProductID],tbl_Product[ProductName])</f>
        <v>Evercell</v>
      </c>
      <c r="I3531" t="str">
        <f>_xlfn.XLOOKUP(tbl_OrderProduct[[#This Row],[OrderID]],tbl_Order[OrderID],tbl_Order[CustomerID])</f>
        <v>CUST1209</v>
      </c>
    </row>
    <row r="3532" spans="1:9" x14ac:dyDescent="0.4">
      <c r="A3532" t="s">
        <v>1644</v>
      </c>
      <c r="B3532" t="s">
        <v>8</v>
      </c>
      <c r="C3532" t="str">
        <f>_xlfn.XLOOKUP(tbl_OrderProduct[[#This Row],[ProductID]],tbl_Product[ProductID],tbl_Product[Category])</f>
        <v>Adventure</v>
      </c>
      <c r="D3532">
        <v>1</v>
      </c>
      <c r="E3532" s="3">
        <f>_xlfn.XLOOKUP(tbl_OrderProduct[[#This Row],[ProductID]],tbl_Product[ProductID],tbl_Product[ListPrice])*tbl_OrderProduct[[#This Row],[Quantity]]</f>
        <v>54.5</v>
      </c>
      <c r="F3532">
        <f>_xlfn.XLOOKUP(tbl_OrderProduct[[#This Row],[OrderID]],tbl_Order[OrderID],tbl_Order[Order Year])</f>
        <v>2024</v>
      </c>
      <c r="G3532" t="str">
        <f>_xlfn.XLOOKUP(tbl_OrderProduct[[#This Row],[OrderID]],tbl_Order[OrderID],tbl_Order[Order Month Name])</f>
        <v>Jul</v>
      </c>
      <c r="H3532" t="str">
        <f>_xlfn.XLOOKUP(tbl_OrderProduct[[#This Row],[ProductID]],tbl_Product[ProductID],tbl_Product[ProductName])</f>
        <v>Spreadsheets &amp; Sidequests</v>
      </c>
      <c r="I3532" t="str">
        <f>_xlfn.XLOOKUP(tbl_OrderProduct[[#This Row],[OrderID]],tbl_Order[OrderID],tbl_Order[CustomerID])</f>
        <v>CUST1287</v>
      </c>
    </row>
    <row r="3533" spans="1:9" x14ac:dyDescent="0.4">
      <c r="A3533" t="s">
        <v>1644</v>
      </c>
      <c r="B3533" t="s">
        <v>152</v>
      </c>
      <c r="C3533" t="str">
        <f>_xlfn.XLOOKUP(tbl_OrderProduct[[#This Row],[ProductID]],tbl_Product[ProductID],tbl_Product[Category])</f>
        <v>Party</v>
      </c>
      <c r="D3533">
        <v>2</v>
      </c>
      <c r="E3533" s="3">
        <f>_xlfn.XLOOKUP(tbl_OrderProduct[[#This Row],[ProductID]],tbl_Product[ProductID],tbl_Product[ListPrice])*tbl_OrderProduct[[#This Row],[Quantity]]</f>
        <v>119.9</v>
      </c>
      <c r="F3533">
        <f>_xlfn.XLOOKUP(tbl_OrderProduct[[#This Row],[OrderID]],tbl_Order[OrderID],tbl_Order[Order Year])</f>
        <v>2024</v>
      </c>
      <c r="G3533" t="str">
        <f>_xlfn.XLOOKUP(tbl_OrderProduct[[#This Row],[OrderID]],tbl_Order[OrderID],tbl_Order[Order Month Name])</f>
        <v>Jul</v>
      </c>
      <c r="H3533" t="str">
        <f>_xlfn.XLOOKUP(tbl_OrderProduct[[#This Row],[ProductID]],tbl_Product[ProductID],tbl_Product[ProductName])</f>
        <v>Formulate!</v>
      </c>
      <c r="I3533" t="str">
        <f>_xlfn.XLOOKUP(tbl_OrderProduct[[#This Row],[OrderID]],tbl_Order[OrderID],tbl_Order[CustomerID])</f>
        <v>CUST1287</v>
      </c>
    </row>
    <row r="3534" spans="1:9" x14ac:dyDescent="0.4">
      <c r="A3534" t="s">
        <v>1645</v>
      </c>
      <c r="B3534" t="s">
        <v>160</v>
      </c>
      <c r="C3534" t="str">
        <f>_xlfn.XLOOKUP(tbl_OrderProduct[[#This Row],[ProductID]],tbl_Product[ProductID],tbl_Product[Category])</f>
        <v>Co-op</v>
      </c>
      <c r="D3534">
        <v>1</v>
      </c>
      <c r="E3534" s="3">
        <f>_xlfn.XLOOKUP(tbl_OrderProduct[[#This Row],[ProductID]],tbl_Product[ProductID],tbl_Product[ListPrice])*tbl_OrderProduct[[#This Row],[Quantity]]</f>
        <v>38.49</v>
      </c>
      <c r="F3534">
        <f>_xlfn.XLOOKUP(tbl_OrderProduct[[#This Row],[OrderID]],tbl_Order[OrderID],tbl_Order[Order Year])</f>
        <v>2024</v>
      </c>
      <c r="G3534" t="str">
        <f>_xlfn.XLOOKUP(tbl_OrderProduct[[#This Row],[OrderID]],tbl_Order[OrderID],tbl_Order[Order Month Name])</f>
        <v>Aug</v>
      </c>
      <c r="H3534" t="str">
        <f>_xlfn.XLOOKUP(tbl_OrderProduct[[#This Row],[ProductID]],tbl_Product[ProductID],tbl_Product[ProductName])</f>
        <v>Forbidden Functions</v>
      </c>
      <c r="I3534" t="str">
        <f>_xlfn.XLOOKUP(tbl_OrderProduct[[#This Row],[OrderID]],tbl_Order[OrderID],tbl_Order[CustomerID])</f>
        <v>CUST0461</v>
      </c>
    </row>
    <row r="3535" spans="1:9" x14ac:dyDescent="0.4">
      <c r="A3535" t="s">
        <v>1645</v>
      </c>
      <c r="B3535" t="s">
        <v>152</v>
      </c>
      <c r="C3535" t="str">
        <f>_xlfn.XLOOKUP(tbl_OrderProduct[[#This Row],[ProductID]],tbl_Product[ProductID],tbl_Product[Category])</f>
        <v>Party</v>
      </c>
      <c r="D3535">
        <v>3</v>
      </c>
      <c r="E3535" s="3">
        <f>_xlfn.XLOOKUP(tbl_OrderProduct[[#This Row],[ProductID]],tbl_Product[ProductID],tbl_Product[ListPrice])*tbl_OrderProduct[[#This Row],[Quantity]]</f>
        <v>179.85000000000002</v>
      </c>
      <c r="F3535">
        <f>_xlfn.XLOOKUP(tbl_OrderProduct[[#This Row],[OrderID]],tbl_Order[OrderID],tbl_Order[Order Year])</f>
        <v>2024</v>
      </c>
      <c r="G3535" t="str">
        <f>_xlfn.XLOOKUP(tbl_OrderProduct[[#This Row],[OrderID]],tbl_Order[OrderID],tbl_Order[Order Month Name])</f>
        <v>Aug</v>
      </c>
      <c r="H3535" t="str">
        <f>_xlfn.XLOOKUP(tbl_OrderProduct[[#This Row],[ProductID]],tbl_Product[ProductID],tbl_Product[ProductName])</f>
        <v>Formulate!</v>
      </c>
      <c r="I3535" t="str">
        <f>_xlfn.XLOOKUP(tbl_OrderProduct[[#This Row],[OrderID]],tbl_Order[OrderID],tbl_Order[CustomerID])</f>
        <v>CUST0461</v>
      </c>
    </row>
    <row r="3536" spans="1:9" x14ac:dyDescent="0.4">
      <c r="A3536" t="s">
        <v>1646</v>
      </c>
      <c r="B3536" t="s">
        <v>151</v>
      </c>
      <c r="C3536" t="str">
        <f>_xlfn.XLOOKUP(tbl_OrderProduct[[#This Row],[ProductID]],tbl_Product[ProductID],tbl_Product[Category])</f>
        <v>Adventure</v>
      </c>
      <c r="D3536">
        <v>1</v>
      </c>
      <c r="E3536" s="3">
        <f>_xlfn.XLOOKUP(tbl_OrderProduct[[#This Row],[ProductID]],tbl_Product[ProductID],tbl_Product[ListPrice])*tbl_OrderProduct[[#This Row],[Quantity]]</f>
        <v>60.95</v>
      </c>
      <c r="F3536">
        <f>_xlfn.XLOOKUP(tbl_OrderProduct[[#This Row],[OrderID]],tbl_Order[OrderID],tbl_Order[Order Year])</f>
        <v>2024</v>
      </c>
      <c r="G3536" t="str">
        <f>_xlfn.XLOOKUP(tbl_OrderProduct[[#This Row],[OrderID]],tbl_Order[OrderID],tbl_Order[Order Month Name])</f>
        <v>Aug</v>
      </c>
      <c r="H3536" t="str">
        <f>_xlfn.XLOOKUP(tbl_OrderProduct[[#This Row],[ProductID]],tbl_Product[ProductID],tbl_Product[ProductName])</f>
        <v>Unmatched: Analyst's Edition</v>
      </c>
      <c r="I3536" t="str">
        <f>_xlfn.XLOOKUP(tbl_OrderProduct[[#This Row],[OrderID]],tbl_Order[OrderID],tbl_Order[CustomerID])</f>
        <v>CUST0040</v>
      </c>
    </row>
    <row r="3537" spans="1:9" x14ac:dyDescent="0.4">
      <c r="A3537" t="s">
        <v>1647</v>
      </c>
      <c r="B3537" t="s">
        <v>5</v>
      </c>
      <c r="C3537" t="str">
        <f>_xlfn.XLOOKUP(tbl_OrderProduct[[#This Row],[ProductID]],tbl_Product[ProductID],tbl_Product[Category])</f>
        <v>Strategy</v>
      </c>
      <c r="D3537">
        <v>1</v>
      </c>
      <c r="E3537" s="3">
        <f>_xlfn.XLOOKUP(tbl_OrderProduct[[#This Row],[ProductID]],tbl_Product[ProductID],tbl_Product[ListPrice])*tbl_OrderProduct[[#This Row],[Quantity]]</f>
        <v>49.95</v>
      </c>
      <c r="F3537">
        <f>_xlfn.XLOOKUP(tbl_OrderProduct[[#This Row],[OrderID]],tbl_Order[OrderID],tbl_Order[Order Year])</f>
        <v>2024</v>
      </c>
      <c r="G3537" t="str">
        <f>_xlfn.XLOOKUP(tbl_OrderProduct[[#This Row],[OrderID]],tbl_Order[OrderID],tbl_Order[Order Month Name])</f>
        <v>Aug</v>
      </c>
      <c r="H3537" t="str">
        <f>_xlfn.XLOOKUP(tbl_OrderProduct[[#This Row],[ProductID]],tbl_Product[ProductID],tbl_Product[ProductName])</f>
        <v>Power B.I. the Board Game</v>
      </c>
      <c r="I3537" t="str">
        <f>_xlfn.XLOOKUP(tbl_OrderProduct[[#This Row],[OrderID]],tbl_Order[OrderID],tbl_Order[CustomerID])</f>
        <v>CUST0045</v>
      </c>
    </row>
    <row r="3538" spans="1:9" x14ac:dyDescent="0.4">
      <c r="A3538" t="s">
        <v>1648</v>
      </c>
      <c r="B3538" t="s">
        <v>133</v>
      </c>
      <c r="C3538" t="str">
        <f>_xlfn.XLOOKUP(tbl_OrderProduct[[#This Row],[ProductID]],tbl_Product[ProductID],tbl_Product[Category])</f>
        <v>Adventure</v>
      </c>
      <c r="D3538">
        <v>2</v>
      </c>
      <c r="E3538" s="3">
        <f>_xlfn.XLOOKUP(tbl_OrderProduct[[#This Row],[ProductID]],tbl_Product[ProductID],tbl_Product[ListPrice])*tbl_OrderProduct[[#This Row],[Quantity]]</f>
        <v>47.9</v>
      </c>
      <c r="F3538">
        <f>_xlfn.XLOOKUP(tbl_OrderProduct[[#This Row],[OrderID]],tbl_Order[OrderID],tbl_Order[Order Year])</f>
        <v>2024</v>
      </c>
      <c r="G3538" t="str">
        <f>_xlfn.XLOOKUP(tbl_OrderProduct[[#This Row],[OrderID]],tbl_Order[OrderID],tbl_Order[Order Month Name])</f>
        <v>Aug</v>
      </c>
      <c r="H3538" t="str">
        <f>_xlfn.XLOOKUP(tbl_OrderProduct[[#This Row],[ProductID]],tbl_Product[ProductID],tbl_Product[ProductName])</f>
        <v>DataCraft: Fields &amp; Measures</v>
      </c>
      <c r="I3538" t="str">
        <f>_xlfn.XLOOKUP(tbl_OrderProduct[[#This Row],[OrderID]],tbl_Order[OrderID],tbl_Order[CustomerID])</f>
        <v>CUST1225</v>
      </c>
    </row>
    <row r="3539" spans="1:9" x14ac:dyDescent="0.4">
      <c r="A3539" t="s">
        <v>1649</v>
      </c>
      <c r="B3539" t="s">
        <v>142</v>
      </c>
      <c r="C3539" t="str">
        <f>_xlfn.XLOOKUP(tbl_OrderProduct[[#This Row],[ProductID]],tbl_Product[ProductID],tbl_Product[Category])</f>
        <v>Classic</v>
      </c>
      <c r="D3539">
        <v>1</v>
      </c>
      <c r="E3539" s="3">
        <f>_xlfn.XLOOKUP(tbl_OrderProduct[[#This Row],[ProductID]],tbl_Product[ProductID],tbl_Product[ListPrice])*tbl_OrderProduct[[#This Row],[Quantity]]</f>
        <v>49.49</v>
      </c>
      <c r="F3539">
        <f>_xlfn.XLOOKUP(tbl_OrderProduct[[#This Row],[OrderID]],tbl_Order[OrderID],tbl_Order[Order Year])</f>
        <v>2024</v>
      </c>
      <c r="G3539" t="str">
        <f>_xlfn.XLOOKUP(tbl_OrderProduct[[#This Row],[OrderID]],tbl_Order[OrderID],tbl_Order[Order Month Name])</f>
        <v>Aug</v>
      </c>
      <c r="H3539" t="str">
        <f>_xlfn.XLOOKUP(tbl_OrderProduct[[#This Row],[ProductID]],tbl_Product[ProductID],tbl_Product[ProductName])</f>
        <v>Don't Wake the Stakeholders</v>
      </c>
      <c r="I3539" t="str">
        <f>_xlfn.XLOOKUP(tbl_OrderProduct[[#This Row],[OrderID]],tbl_Order[OrderID],tbl_Order[CustomerID])</f>
        <v>CUST0353</v>
      </c>
    </row>
    <row r="3540" spans="1:9" x14ac:dyDescent="0.4">
      <c r="A3540" t="s">
        <v>1650</v>
      </c>
      <c r="B3540" t="s">
        <v>154</v>
      </c>
      <c r="C3540" t="str">
        <f>_xlfn.XLOOKUP(tbl_OrderProduct[[#This Row],[ProductID]],tbl_Product[ProductID],tbl_Product[Category])</f>
        <v>Strategy</v>
      </c>
      <c r="D3540">
        <v>1</v>
      </c>
      <c r="E3540" s="3">
        <f>_xlfn.XLOOKUP(tbl_OrderProduct[[#This Row],[ProductID]],tbl_Product[ProductID],tbl_Product[ListPrice])*tbl_OrderProduct[[#This Row],[Quantity]]</f>
        <v>31</v>
      </c>
      <c r="F3540">
        <f>_xlfn.XLOOKUP(tbl_OrderProduct[[#This Row],[OrderID]],tbl_Order[OrderID],tbl_Order[Order Year])</f>
        <v>2024</v>
      </c>
      <c r="G3540" t="str">
        <f>_xlfn.XLOOKUP(tbl_OrderProduct[[#This Row],[OrderID]],tbl_Order[OrderID],tbl_Order[Order Month Name])</f>
        <v>Aug</v>
      </c>
      <c r="H3540" t="str">
        <f>_xlfn.XLOOKUP(tbl_OrderProduct[[#This Row],[ProductID]],tbl_Product[ProductID],tbl_Product[ProductName])</f>
        <v>Roll for Regression</v>
      </c>
      <c r="I3540" t="str">
        <f>_xlfn.XLOOKUP(tbl_OrderProduct[[#This Row],[OrderID]],tbl_Order[OrderID],tbl_Order[CustomerID])</f>
        <v>CUST0258</v>
      </c>
    </row>
    <row r="3541" spans="1:9" x14ac:dyDescent="0.4">
      <c r="A3541" t="s">
        <v>1650</v>
      </c>
      <c r="B3541" t="s">
        <v>139</v>
      </c>
      <c r="C3541" t="str">
        <f>_xlfn.XLOOKUP(tbl_OrderProduct[[#This Row],[ProductID]],tbl_Product[ProductID],tbl_Product[Category])</f>
        <v>Strategy</v>
      </c>
      <c r="D3541">
        <v>1</v>
      </c>
      <c r="E3541" s="3">
        <f>_xlfn.XLOOKUP(tbl_OrderProduct[[#This Row],[ProductID]],tbl_Product[ProductID],tbl_Product[ListPrice])*tbl_OrderProduct[[#This Row],[Quantity]]</f>
        <v>54.99</v>
      </c>
      <c r="F3541">
        <f>_xlfn.XLOOKUP(tbl_OrderProduct[[#This Row],[OrderID]],tbl_Order[OrderID],tbl_Order[Order Year])</f>
        <v>2024</v>
      </c>
      <c r="G3541" t="str">
        <f>_xlfn.XLOOKUP(tbl_OrderProduct[[#This Row],[OrderID]],tbl_Order[OrderID],tbl_Order[Order Month Name])</f>
        <v>Aug</v>
      </c>
      <c r="H3541" t="str">
        <f>_xlfn.XLOOKUP(tbl_OrderProduct[[#This Row],[ProductID]],tbl_Product[ProductID],tbl_Product[ProductName])</f>
        <v>Azul: Pie Chart Edition</v>
      </c>
      <c r="I3541" t="str">
        <f>_xlfn.XLOOKUP(tbl_OrderProduct[[#This Row],[OrderID]],tbl_Order[OrderID],tbl_Order[CustomerID])</f>
        <v>CUST0258</v>
      </c>
    </row>
    <row r="3542" spans="1:9" x14ac:dyDescent="0.4">
      <c r="A3542" t="s">
        <v>1650</v>
      </c>
      <c r="B3542" t="s">
        <v>157</v>
      </c>
      <c r="C3542" t="str">
        <f>_xlfn.XLOOKUP(tbl_OrderProduct[[#This Row],[ProductID]],tbl_Product[ProductID],tbl_Product[Category])</f>
        <v>Strategy</v>
      </c>
      <c r="D3542">
        <v>1</v>
      </c>
      <c r="E3542" s="3">
        <f>_xlfn.XLOOKUP(tbl_OrderProduct[[#This Row],[ProductID]],tbl_Product[ProductID],tbl_Product[ListPrice])*tbl_OrderProduct[[#This Row],[Quantity]]</f>
        <v>47</v>
      </c>
      <c r="F3542">
        <f>_xlfn.XLOOKUP(tbl_OrderProduct[[#This Row],[OrderID]],tbl_Order[OrderID],tbl_Order[Order Year])</f>
        <v>2024</v>
      </c>
      <c r="G3542" t="str">
        <f>_xlfn.XLOOKUP(tbl_OrderProduct[[#This Row],[OrderID]],tbl_Order[OrderID],tbl_Order[Order Month Name])</f>
        <v>Aug</v>
      </c>
      <c r="H3542" t="str">
        <f>_xlfn.XLOOKUP(tbl_OrderProduct[[#This Row],[ProductID]],tbl_Product[ProductID],tbl_Product[ProductName])</f>
        <v>A Dasboard Contrived</v>
      </c>
      <c r="I3542" t="str">
        <f>_xlfn.XLOOKUP(tbl_OrderProduct[[#This Row],[OrderID]],tbl_Order[OrderID],tbl_Order[CustomerID])</f>
        <v>CUST0258</v>
      </c>
    </row>
    <row r="3543" spans="1:9" x14ac:dyDescent="0.4">
      <c r="A3543" t="s">
        <v>1650</v>
      </c>
      <c r="B3543" t="s">
        <v>152</v>
      </c>
      <c r="C3543" t="str">
        <f>_xlfn.XLOOKUP(tbl_OrderProduct[[#This Row],[ProductID]],tbl_Product[ProductID],tbl_Product[Category])</f>
        <v>Party</v>
      </c>
      <c r="D3543">
        <v>1</v>
      </c>
      <c r="E3543" s="3">
        <f>_xlfn.XLOOKUP(tbl_OrderProduct[[#This Row],[ProductID]],tbl_Product[ProductID],tbl_Product[ListPrice])*tbl_OrderProduct[[#This Row],[Quantity]]</f>
        <v>59.95</v>
      </c>
      <c r="F3543">
        <f>_xlfn.XLOOKUP(tbl_OrderProduct[[#This Row],[OrderID]],tbl_Order[OrderID],tbl_Order[Order Year])</f>
        <v>2024</v>
      </c>
      <c r="G3543" t="str">
        <f>_xlfn.XLOOKUP(tbl_OrderProduct[[#This Row],[OrderID]],tbl_Order[OrderID],tbl_Order[Order Month Name])</f>
        <v>Aug</v>
      </c>
      <c r="H3543" t="str">
        <f>_xlfn.XLOOKUP(tbl_OrderProduct[[#This Row],[ProductID]],tbl_Product[ProductID],tbl_Product[ProductName])</f>
        <v>Formulate!</v>
      </c>
      <c r="I3543" t="str">
        <f>_xlfn.XLOOKUP(tbl_OrderProduct[[#This Row],[OrderID]],tbl_Order[OrderID],tbl_Order[CustomerID])</f>
        <v>CUST0258</v>
      </c>
    </row>
    <row r="3544" spans="1:9" x14ac:dyDescent="0.4">
      <c r="A3544" t="s">
        <v>1651</v>
      </c>
      <c r="B3544" t="s">
        <v>160</v>
      </c>
      <c r="C3544" t="str">
        <f>_xlfn.XLOOKUP(tbl_OrderProduct[[#This Row],[ProductID]],tbl_Product[ProductID],tbl_Product[Category])</f>
        <v>Co-op</v>
      </c>
      <c r="D3544">
        <v>1</v>
      </c>
      <c r="E3544" s="3">
        <f>_xlfn.XLOOKUP(tbl_OrderProduct[[#This Row],[ProductID]],tbl_Product[ProductID],tbl_Product[ListPrice])*tbl_OrderProduct[[#This Row],[Quantity]]</f>
        <v>38.49</v>
      </c>
      <c r="F3544">
        <f>_xlfn.XLOOKUP(tbl_OrderProduct[[#This Row],[OrderID]],tbl_Order[OrderID],tbl_Order[Order Year])</f>
        <v>2024</v>
      </c>
      <c r="G3544" t="str">
        <f>_xlfn.XLOOKUP(tbl_OrderProduct[[#This Row],[OrderID]],tbl_Order[OrderID],tbl_Order[Order Month Name])</f>
        <v>Aug</v>
      </c>
      <c r="H3544" t="str">
        <f>_xlfn.XLOOKUP(tbl_OrderProduct[[#This Row],[ProductID]],tbl_Product[ProductID],tbl_Product[ProductName])</f>
        <v>Forbidden Functions</v>
      </c>
      <c r="I3544" t="str">
        <f>_xlfn.XLOOKUP(tbl_OrderProduct[[#This Row],[OrderID]],tbl_Order[OrderID],tbl_Order[CustomerID])</f>
        <v>CUST1083</v>
      </c>
    </row>
    <row r="3545" spans="1:9" x14ac:dyDescent="0.4">
      <c r="A3545" t="s">
        <v>1652</v>
      </c>
      <c r="B3545" t="s">
        <v>165</v>
      </c>
      <c r="C3545" t="str">
        <f>_xlfn.XLOOKUP(tbl_OrderProduct[[#This Row],[ProductID]],tbl_Product[ProductID],tbl_Product[Category])</f>
        <v>Party</v>
      </c>
      <c r="D3545">
        <v>1</v>
      </c>
      <c r="E3545" s="3">
        <f>_xlfn.XLOOKUP(tbl_OrderProduct[[#This Row],[ProductID]],tbl_Product[ProductID],tbl_Product[ListPrice])*tbl_OrderProduct[[#This Row],[Quantity]]</f>
        <v>26.49</v>
      </c>
      <c r="F3545">
        <f>_xlfn.XLOOKUP(tbl_OrderProduct[[#This Row],[OrderID]],tbl_Order[OrderID],tbl_Order[Order Year])</f>
        <v>2024</v>
      </c>
      <c r="G3545" t="str">
        <f>_xlfn.XLOOKUP(tbl_OrderProduct[[#This Row],[OrderID]],tbl_Order[OrderID],tbl_Order[Order Month Name])</f>
        <v>Aug</v>
      </c>
      <c r="H3545" t="str">
        <f>_xlfn.XLOOKUP(tbl_OrderProduct[[#This Row],[ProductID]],tbl_Product[ProductID],tbl_Product[ProductName])</f>
        <v>Dashboard Wavelength</v>
      </c>
      <c r="I3545" t="str">
        <f>_xlfn.XLOOKUP(tbl_OrderProduct[[#This Row],[OrderID]],tbl_Order[OrderID],tbl_Order[CustomerID])</f>
        <v>CUST1237</v>
      </c>
    </row>
    <row r="3546" spans="1:9" x14ac:dyDescent="0.4">
      <c r="A3546" t="s">
        <v>1653</v>
      </c>
      <c r="B3546" t="s">
        <v>146</v>
      </c>
      <c r="C3546" t="str">
        <f>_xlfn.XLOOKUP(tbl_OrderProduct[[#This Row],[ProductID]],tbl_Product[ProductID],tbl_Product[Category])</f>
        <v>Strategy</v>
      </c>
      <c r="D3546">
        <v>1</v>
      </c>
      <c r="E3546" s="3">
        <f>_xlfn.XLOOKUP(tbl_OrderProduct[[#This Row],[ProductID]],tbl_Product[ProductID],tbl_Product[ListPrice])*tbl_OrderProduct[[#This Row],[Quantity]]</f>
        <v>49.49</v>
      </c>
      <c r="F3546">
        <f>_xlfn.XLOOKUP(tbl_OrderProduct[[#This Row],[OrderID]],tbl_Order[OrderID],tbl_Order[Order Year])</f>
        <v>2024</v>
      </c>
      <c r="G3546" t="str">
        <f>_xlfn.XLOOKUP(tbl_OrderProduct[[#This Row],[OrderID]],tbl_Order[OrderID],tbl_Order[Order Month Name])</f>
        <v>Aug</v>
      </c>
      <c r="H3546" t="str">
        <f>_xlfn.XLOOKUP(tbl_OrderProduct[[#This Row],[ProductID]],tbl_Product[ProductID],tbl_Product[ProductName])</f>
        <v>Terraforming Tableau</v>
      </c>
      <c r="I3546" t="str">
        <f>_xlfn.XLOOKUP(tbl_OrderProduct[[#This Row],[OrderID]],tbl_Order[OrderID],tbl_Order[CustomerID])</f>
        <v>CUST1256</v>
      </c>
    </row>
    <row r="3547" spans="1:9" x14ac:dyDescent="0.4">
      <c r="A3547" t="s">
        <v>1653</v>
      </c>
      <c r="B3547" t="s">
        <v>7</v>
      </c>
      <c r="C3547" t="str">
        <f>_xlfn.XLOOKUP(tbl_OrderProduct[[#This Row],[ProductID]],tbl_Product[ProductID],tbl_Product[Category])</f>
        <v>Strategy</v>
      </c>
      <c r="D3547">
        <v>1</v>
      </c>
      <c r="E3547" s="3">
        <f>_xlfn.XLOOKUP(tbl_OrderProduct[[#This Row],[ProductID]],tbl_Product[ProductID],tbl_Product[ListPrice])*tbl_OrderProduct[[#This Row],[Quantity]]</f>
        <v>53</v>
      </c>
      <c r="F3547">
        <f>_xlfn.XLOOKUP(tbl_OrderProduct[[#This Row],[OrderID]],tbl_Order[OrderID],tbl_Order[Order Year])</f>
        <v>2024</v>
      </c>
      <c r="G3547" t="str">
        <f>_xlfn.XLOOKUP(tbl_OrderProduct[[#This Row],[OrderID]],tbl_Order[OrderID],tbl_Order[Order Month Name])</f>
        <v>Aug</v>
      </c>
      <c r="H3547" t="str">
        <f>_xlfn.XLOOKUP(tbl_OrderProduct[[#This Row],[ProductID]],tbl_Product[ProductID],tbl_Product[ProductName])</f>
        <v>Evercell</v>
      </c>
      <c r="I3547" t="str">
        <f>_xlfn.XLOOKUP(tbl_OrderProduct[[#This Row],[OrderID]],tbl_Order[OrderID],tbl_Order[CustomerID])</f>
        <v>CUST1256</v>
      </c>
    </row>
    <row r="3548" spans="1:9" x14ac:dyDescent="0.4">
      <c r="A3548" t="s">
        <v>1654</v>
      </c>
      <c r="B3548" t="s">
        <v>9</v>
      </c>
      <c r="C3548" t="str">
        <f>_xlfn.XLOOKUP(tbl_OrderProduct[[#This Row],[ProductID]],tbl_Product[ProductID],tbl_Product[Category])</f>
        <v>Strategy</v>
      </c>
      <c r="D3548">
        <v>1</v>
      </c>
      <c r="E3548" s="3">
        <f>_xlfn.XLOOKUP(tbl_OrderProduct[[#This Row],[ProductID]],tbl_Product[ProductID],tbl_Product[ListPrice])*tbl_OrderProduct[[#This Row],[Quantity]]</f>
        <v>73.95</v>
      </c>
      <c r="F3548">
        <f>_xlfn.XLOOKUP(tbl_OrderProduct[[#This Row],[OrderID]],tbl_Order[OrderID],tbl_Order[Order Year])</f>
        <v>2024</v>
      </c>
      <c r="G3548" t="str">
        <f>_xlfn.XLOOKUP(tbl_OrderProduct[[#This Row],[OrderID]],tbl_Order[OrderID],tbl_Order[Order Month Name])</f>
        <v>Aug</v>
      </c>
      <c r="H3548" t="str">
        <f>_xlfn.XLOOKUP(tbl_OrderProduct[[#This Row],[ProductID]],tbl_Product[ProductID],tbl_Product[ProductName])</f>
        <v>Tiny Epic Formulas</v>
      </c>
      <c r="I3548" t="str">
        <f>_xlfn.XLOOKUP(tbl_OrderProduct[[#This Row],[OrderID]],tbl_Order[OrderID],tbl_Order[CustomerID])</f>
        <v>CUST1268</v>
      </c>
    </row>
    <row r="3549" spans="1:9" x14ac:dyDescent="0.4">
      <c r="A3549" t="s">
        <v>1654</v>
      </c>
      <c r="B3549" t="s">
        <v>148</v>
      </c>
      <c r="C3549" t="str">
        <f>_xlfn.XLOOKUP(tbl_OrderProduct[[#This Row],[ProductID]],tbl_Product[ProductID],tbl_Product[Category])</f>
        <v>Strategy</v>
      </c>
      <c r="D3549">
        <v>1</v>
      </c>
      <c r="E3549" s="3">
        <f>_xlfn.XLOOKUP(tbl_OrderProduct[[#This Row],[ProductID]],tbl_Product[ProductID],tbl_Product[ListPrice])*tbl_OrderProduct[[#This Row],[Quantity]]</f>
        <v>20.49</v>
      </c>
      <c r="F3549">
        <f>_xlfn.XLOOKUP(tbl_OrderProduct[[#This Row],[OrderID]],tbl_Order[OrderID],tbl_Order[Order Year])</f>
        <v>2024</v>
      </c>
      <c r="G3549" t="str">
        <f>_xlfn.XLOOKUP(tbl_OrderProduct[[#This Row],[OrderID]],tbl_Order[OrderID],tbl_Order[Order Month Name])</f>
        <v>Aug</v>
      </c>
      <c r="H3549" t="str">
        <f>_xlfn.XLOOKUP(tbl_OrderProduct[[#This Row],[ProductID]],tbl_Product[ProductID],tbl_Product[ProductName])</f>
        <v>Cashflow Cascadia</v>
      </c>
      <c r="I3549" t="str">
        <f>_xlfn.XLOOKUP(tbl_OrderProduct[[#This Row],[OrderID]],tbl_Order[OrderID],tbl_Order[CustomerID])</f>
        <v>CUST1268</v>
      </c>
    </row>
    <row r="3550" spans="1:9" x14ac:dyDescent="0.4">
      <c r="A3550" t="s">
        <v>1654</v>
      </c>
      <c r="B3550" t="s">
        <v>8</v>
      </c>
      <c r="C3550" t="str">
        <f>_xlfn.XLOOKUP(tbl_OrderProduct[[#This Row],[ProductID]],tbl_Product[ProductID],tbl_Product[Category])</f>
        <v>Adventure</v>
      </c>
      <c r="D3550">
        <v>2</v>
      </c>
      <c r="E3550" s="3">
        <f>_xlfn.XLOOKUP(tbl_OrderProduct[[#This Row],[ProductID]],tbl_Product[ProductID],tbl_Product[ListPrice])*tbl_OrderProduct[[#This Row],[Quantity]]</f>
        <v>109</v>
      </c>
      <c r="F3550">
        <f>_xlfn.XLOOKUP(tbl_OrderProduct[[#This Row],[OrderID]],tbl_Order[OrderID],tbl_Order[Order Year])</f>
        <v>2024</v>
      </c>
      <c r="G3550" t="str">
        <f>_xlfn.XLOOKUP(tbl_OrderProduct[[#This Row],[OrderID]],tbl_Order[OrderID],tbl_Order[Order Month Name])</f>
        <v>Aug</v>
      </c>
      <c r="H3550" t="str">
        <f>_xlfn.XLOOKUP(tbl_OrderProduct[[#This Row],[ProductID]],tbl_Product[ProductID],tbl_Product[ProductName])</f>
        <v>Spreadsheets &amp; Sidequests</v>
      </c>
      <c r="I3550" t="str">
        <f>_xlfn.XLOOKUP(tbl_OrderProduct[[#This Row],[OrderID]],tbl_Order[OrderID],tbl_Order[CustomerID])</f>
        <v>CUST1268</v>
      </c>
    </row>
    <row r="3551" spans="1:9" x14ac:dyDescent="0.4">
      <c r="A3551" t="s">
        <v>1654</v>
      </c>
      <c r="B3551" t="s">
        <v>131</v>
      </c>
      <c r="C3551" t="str">
        <f>_xlfn.XLOOKUP(tbl_OrderProduct[[#This Row],[ProductID]],tbl_Product[ProductID],tbl_Product[Category])</f>
        <v>Strategy</v>
      </c>
      <c r="D3551">
        <v>1</v>
      </c>
      <c r="E3551" s="3">
        <f>_xlfn.XLOOKUP(tbl_OrderProduct[[#This Row],[ProductID]],tbl_Product[ProductID],tbl_Product[ListPrice])*tbl_OrderProduct[[#This Row],[Quantity]]</f>
        <v>49</v>
      </c>
      <c r="F3551">
        <f>_xlfn.XLOOKUP(tbl_OrderProduct[[#This Row],[OrderID]],tbl_Order[OrderID],tbl_Order[Order Year])</f>
        <v>2024</v>
      </c>
      <c r="G3551" t="str">
        <f>_xlfn.XLOOKUP(tbl_OrderProduct[[#This Row],[OrderID]],tbl_Order[OrderID],tbl_Order[Order Month Name])</f>
        <v>Aug</v>
      </c>
      <c r="H3551" t="str">
        <f>_xlfn.XLOOKUP(tbl_OrderProduct[[#This Row],[ProductID]],tbl_Product[ProductID],tbl_Product[ProductName])</f>
        <v>7 Chart Wonders</v>
      </c>
      <c r="I3551" t="str">
        <f>_xlfn.XLOOKUP(tbl_OrderProduct[[#This Row],[OrderID]],tbl_Order[OrderID],tbl_Order[CustomerID])</f>
        <v>CUST1268</v>
      </c>
    </row>
    <row r="3552" spans="1:9" x14ac:dyDescent="0.4">
      <c r="A3552" t="s">
        <v>1655</v>
      </c>
      <c r="B3552" t="s">
        <v>145</v>
      </c>
      <c r="C3552" t="str">
        <f>_xlfn.XLOOKUP(tbl_OrderProduct[[#This Row],[ProductID]],tbl_Product[ProductID],tbl_Product[Category])</f>
        <v>Adventure</v>
      </c>
      <c r="D3552">
        <v>1</v>
      </c>
      <c r="E3552" s="3">
        <f>_xlfn.XLOOKUP(tbl_OrderProduct[[#This Row],[ProductID]],tbl_Product[ProductID],tbl_Product[ListPrice])*tbl_OrderProduct[[#This Row],[Quantity]]</f>
        <v>40.5</v>
      </c>
      <c r="F3552">
        <f>_xlfn.XLOOKUP(tbl_OrderProduct[[#This Row],[OrderID]],tbl_Order[OrderID],tbl_Order[Order Year])</f>
        <v>2024</v>
      </c>
      <c r="G3552" t="str">
        <f>_xlfn.XLOOKUP(tbl_OrderProduct[[#This Row],[OrderID]],tbl_Order[OrderID],tbl_Order[Order Month Name])</f>
        <v>Aug</v>
      </c>
      <c r="H3552" t="str">
        <f>_xlfn.XLOOKUP(tbl_OrderProduct[[#This Row],[ProductID]],tbl_Product[ProductID],tbl_Product[ProductName])</f>
        <v>Audit Call of Cthulhu</v>
      </c>
      <c r="I3552" t="str">
        <f>_xlfn.XLOOKUP(tbl_OrderProduct[[#This Row],[OrderID]],tbl_Order[OrderID],tbl_Order[CustomerID])</f>
        <v>CUST0995</v>
      </c>
    </row>
    <row r="3553" spans="1:9" x14ac:dyDescent="0.4">
      <c r="A3553" t="s">
        <v>1655</v>
      </c>
      <c r="B3553" t="s">
        <v>138</v>
      </c>
      <c r="C3553" t="str">
        <f>_xlfn.XLOOKUP(tbl_OrderProduct[[#This Row],[ProductID]],tbl_Product[ProductID],tbl_Product[Category])</f>
        <v>Classic</v>
      </c>
      <c r="D3553">
        <v>1</v>
      </c>
      <c r="E3553" s="3">
        <f>_xlfn.XLOOKUP(tbl_OrderProduct[[#This Row],[ProductID]],tbl_Product[ProductID],tbl_Product[ListPrice])*tbl_OrderProduct[[#This Row],[Quantity]]</f>
        <v>62</v>
      </c>
      <c r="F3553">
        <f>_xlfn.XLOOKUP(tbl_OrderProduct[[#This Row],[OrderID]],tbl_Order[OrderID],tbl_Order[Order Year])</f>
        <v>2024</v>
      </c>
      <c r="G3553" t="str">
        <f>_xlfn.XLOOKUP(tbl_OrderProduct[[#This Row],[OrderID]],tbl_Order[OrderID],tbl_Order[Order Month Name])</f>
        <v>Aug</v>
      </c>
      <c r="H3553" t="str">
        <f>_xlfn.XLOOKUP(tbl_OrderProduct[[#This Row],[ProductID]],tbl_Product[ProductID],tbl_Product[ProductName])</f>
        <v>YahtSheets</v>
      </c>
      <c r="I3553" t="str">
        <f>_xlfn.XLOOKUP(tbl_OrderProduct[[#This Row],[OrderID]],tbl_Order[OrderID],tbl_Order[CustomerID])</f>
        <v>CUST0995</v>
      </c>
    </row>
    <row r="3554" spans="1:9" x14ac:dyDescent="0.4">
      <c r="A3554" t="s">
        <v>1655</v>
      </c>
      <c r="B3554" t="s">
        <v>5</v>
      </c>
      <c r="C3554" t="str">
        <f>_xlfn.XLOOKUP(tbl_OrderProduct[[#This Row],[ProductID]],tbl_Product[ProductID],tbl_Product[Category])</f>
        <v>Strategy</v>
      </c>
      <c r="D3554">
        <v>1</v>
      </c>
      <c r="E3554" s="3">
        <f>_xlfn.XLOOKUP(tbl_OrderProduct[[#This Row],[ProductID]],tbl_Product[ProductID],tbl_Product[ListPrice])*tbl_OrderProduct[[#This Row],[Quantity]]</f>
        <v>49.95</v>
      </c>
      <c r="F3554">
        <f>_xlfn.XLOOKUP(tbl_OrderProduct[[#This Row],[OrderID]],tbl_Order[OrderID],tbl_Order[Order Year])</f>
        <v>2024</v>
      </c>
      <c r="G3554" t="str">
        <f>_xlfn.XLOOKUP(tbl_OrderProduct[[#This Row],[OrderID]],tbl_Order[OrderID],tbl_Order[Order Month Name])</f>
        <v>Aug</v>
      </c>
      <c r="H3554" t="str">
        <f>_xlfn.XLOOKUP(tbl_OrderProduct[[#This Row],[ProductID]],tbl_Product[ProductID],tbl_Product[ProductName])</f>
        <v>Power B.I. the Board Game</v>
      </c>
      <c r="I3554" t="str">
        <f>_xlfn.XLOOKUP(tbl_OrderProduct[[#This Row],[OrderID]],tbl_Order[OrderID],tbl_Order[CustomerID])</f>
        <v>CUST0995</v>
      </c>
    </row>
    <row r="3555" spans="1:9" x14ac:dyDescent="0.4">
      <c r="A3555" t="s">
        <v>1656</v>
      </c>
      <c r="B3555" t="s">
        <v>164</v>
      </c>
      <c r="C3555" t="str">
        <f>_xlfn.XLOOKUP(tbl_OrderProduct[[#This Row],[ProductID]],tbl_Product[ProductID],tbl_Product[Category])</f>
        <v>Strategy</v>
      </c>
      <c r="D3555">
        <v>2</v>
      </c>
      <c r="E3555" s="3">
        <f>_xlfn.XLOOKUP(tbl_OrderProduct[[#This Row],[ProductID]],tbl_Product[ProductID],tbl_Product[ListPrice])*tbl_OrderProduct[[#This Row],[Quantity]]</f>
        <v>58</v>
      </c>
      <c r="F3555">
        <f>_xlfn.XLOOKUP(tbl_OrderProduct[[#This Row],[OrderID]],tbl_Order[OrderID],tbl_Order[Order Year])</f>
        <v>2024</v>
      </c>
      <c r="G3555" t="str">
        <f>_xlfn.XLOOKUP(tbl_OrderProduct[[#This Row],[OrderID]],tbl_Order[OrderID],tbl_Order[Order Month Name])</f>
        <v>Aug</v>
      </c>
      <c r="H3555" t="str">
        <f>_xlfn.XLOOKUP(tbl_OrderProduct[[#This Row],[ProductID]],tbl_Product[ProductID],tbl_Product[ProductName])</f>
        <v>Great Western Lookup</v>
      </c>
      <c r="I3555" t="str">
        <f>_xlfn.XLOOKUP(tbl_OrderProduct[[#This Row],[OrderID]],tbl_Order[OrderID],tbl_Order[CustomerID])</f>
        <v>CUST0957</v>
      </c>
    </row>
    <row r="3556" spans="1:9" x14ac:dyDescent="0.4">
      <c r="A3556" t="s">
        <v>1657</v>
      </c>
      <c r="B3556" t="s">
        <v>146</v>
      </c>
      <c r="C3556" t="str">
        <f>_xlfn.XLOOKUP(tbl_OrderProduct[[#This Row],[ProductID]],tbl_Product[ProductID],tbl_Product[Category])</f>
        <v>Strategy</v>
      </c>
      <c r="D3556">
        <v>1</v>
      </c>
      <c r="E3556" s="3">
        <f>_xlfn.XLOOKUP(tbl_OrderProduct[[#This Row],[ProductID]],tbl_Product[ProductID],tbl_Product[ListPrice])*tbl_OrderProduct[[#This Row],[Quantity]]</f>
        <v>49.49</v>
      </c>
      <c r="F3556">
        <f>_xlfn.XLOOKUP(tbl_OrderProduct[[#This Row],[OrderID]],tbl_Order[OrderID],tbl_Order[Order Year])</f>
        <v>2024</v>
      </c>
      <c r="G3556" t="str">
        <f>_xlfn.XLOOKUP(tbl_OrderProduct[[#This Row],[OrderID]],tbl_Order[OrderID],tbl_Order[Order Month Name])</f>
        <v>Aug</v>
      </c>
      <c r="H3556" t="str">
        <f>_xlfn.XLOOKUP(tbl_OrderProduct[[#This Row],[ProductID]],tbl_Product[ProductID],tbl_Product[ProductName])</f>
        <v>Terraforming Tableau</v>
      </c>
      <c r="I3556" t="str">
        <f>_xlfn.XLOOKUP(tbl_OrderProduct[[#This Row],[OrderID]],tbl_Order[OrderID],tbl_Order[CustomerID])</f>
        <v>CUST0116</v>
      </c>
    </row>
    <row r="3557" spans="1:9" x14ac:dyDescent="0.4">
      <c r="A3557" t="s">
        <v>1657</v>
      </c>
      <c r="B3557" t="s">
        <v>147</v>
      </c>
      <c r="C3557" t="str">
        <f>_xlfn.XLOOKUP(tbl_OrderProduct[[#This Row],[ProductID]],tbl_Product[ProductID],tbl_Product[Category])</f>
        <v>Classic</v>
      </c>
      <c r="D3557">
        <v>1</v>
      </c>
      <c r="E3557" s="3">
        <f>_xlfn.XLOOKUP(tbl_OrderProduct[[#This Row],[ProductID]],tbl_Product[ProductID],tbl_Product[ListPrice])*tbl_OrderProduct[[#This Row],[Quantity]]</f>
        <v>40.950000000000003</v>
      </c>
      <c r="F3557">
        <f>_xlfn.XLOOKUP(tbl_OrderProduct[[#This Row],[OrderID]],tbl_Order[OrderID],tbl_Order[Order Year])</f>
        <v>2024</v>
      </c>
      <c r="G3557" t="str">
        <f>_xlfn.XLOOKUP(tbl_OrderProduct[[#This Row],[OrderID]],tbl_Order[OrderID],tbl_Order[Order Month Name])</f>
        <v>Aug</v>
      </c>
      <c r="H3557" t="str">
        <f>_xlfn.XLOOKUP(tbl_OrderProduct[[#This Row],[ProductID]],tbl_Product[ProductID],tbl_Product[ProductName])</f>
        <v>Formula Scrabble</v>
      </c>
      <c r="I3557" t="str">
        <f>_xlfn.XLOOKUP(tbl_OrderProduct[[#This Row],[OrderID]],tbl_Order[OrderID],tbl_Order[CustomerID])</f>
        <v>CUST0116</v>
      </c>
    </row>
    <row r="3558" spans="1:9" x14ac:dyDescent="0.4">
      <c r="A3558" t="s">
        <v>1657</v>
      </c>
      <c r="B3558" t="s">
        <v>151</v>
      </c>
      <c r="C3558" t="str">
        <f>_xlfn.XLOOKUP(tbl_OrderProduct[[#This Row],[ProductID]],tbl_Product[ProductID],tbl_Product[Category])</f>
        <v>Adventure</v>
      </c>
      <c r="D3558">
        <v>1</v>
      </c>
      <c r="E3558" s="3">
        <f>_xlfn.XLOOKUP(tbl_OrderProduct[[#This Row],[ProductID]],tbl_Product[ProductID],tbl_Product[ListPrice])*tbl_OrderProduct[[#This Row],[Quantity]]</f>
        <v>60.95</v>
      </c>
      <c r="F3558">
        <f>_xlfn.XLOOKUP(tbl_OrderProduct[[#This Row],[OrderID]],tbl_Order[OrderID],tbl_Order[Order Year])</f>
        <v>2024</v>
      </c>
      <c r="G3558" t="str">
        <f>_xlfn.XLOOKUP(tbl_OrderProduct[[#This Row],[OrderID]],tbl_Order[OrderID],tbl_Order[Order Month Name])</f>
        <v>Aug</v>
      </c>
      <c r="H3558" t="str">
        <f>_xlfn.XLOOKUP(tbl_OrderProduct[[#This Row],[ProductID]],tbl_Product[ProductID],tbl_Product[ProductName])</f>
        <v>Unmatched: Analyst's Edition</v>
      </c>
      <c r="I3558" t="str">
        <f>_xlfn.XLOOKUP(tbl_OrderProduct[[#This Row],[OrderID]],tbl_Order[OrderID],tbl_Order[CustomerID])</f>
        <v>CUST0116</v>
      </c>
    </row>
    <row r="3559" spans="1:9" x14ac:dyDescent="0.4">
      <c r="A3559" t="s">
        <v>1658</v>
      </c>
      <c r="B3559" t="s">
        <v>146</v>
      </c>
      <c r="C3559" t="str">
        <f>_xlfn.XLOOKUP(tbl_OrderProduct[[#This Row],[ProductID]],tbl_Product[ProductID],tbl_Product[Category])</f>
        <v>Strategy</v>
      </c>
      <c r="D3559">
        <v>2</v>
      </c>
      <c r="E3559" s="3">
        <f>_xlfn.XLOOKUP(tbl_OrderProduct[[#This Row],[ProductID]],tbl_Product[ProductID],tbl_Product[ListPrice])*tbl_OrderProduct[[#This Row],[Quantity]]</f>
        <v>98.98</v>
      </c>
      <c r="F3559">
        <f>_xlfn.XLOOKUP(tbl_OrderProduct[[#This Row],[OrderID]],tbl_Order[OrderID],tbl_Order[Order Year])</f>
        <v>2024</v>
      </c>
      <c r="G3559" t="str">
        <f>_xlfn.XLOOKUP(tbl_OrderProduct[[#This Row],[OrderID]],tbl_Order[OrderID],tbl_Order[Order Month Name])</f>
        <v>Aug</v>
      </c>
      <c r="H3559" t="str">
        <f>_xlfn.XLOOKUP(tbl_OrderProduct[[#This Row],[ProductID]],tbl_Product[ProductID],tbl_Product[ProductName])</f>
        <v>Terraforming Tableau</v>
      </c>
      <c r="I3559" t="str">
        <f>_xlfn.XLOOKUP(tbl_OrderProduct[[#This Row],[OrderID]],tbl_Order[OrderID],tbl_Order[CustomerID])</f>
        <v>CUST1105</v>
      </c>
    </row>
    <row r="3560" spans="1:9" x14ac:dyDescent="0.4">
      <c r="A3560" t="s">
        <v>1658</v>
      </c>
      <c r="B3560" t="s">
        <v>149</v>
      </c>
      <c r="C3560" t="str">
        <f>_xlfn.XLOOKUP(tbl_OrderProduct[[#This Row],[ProductID]],tbl_Product[ProductID],tbl_Product[Category])</f>
        <v>Co-op</v>
      </c>
      <c r="D3560">
        <v>1</v>
      </c>
      <c r="E3560" s="3">
        <f>_xlfn.XLOOKUP(tbl_OrderProduct[[#This Row],[ProductID]],tbl_Product[ProductID],tbl_Product[ListPrice])*tbl_OrderProduct[[#This Row],[Quantity]]</f>
        <v>20.99</v>
      </c>
      <c r="F3560">
        <f>_xlfn.XLOOKUP(tbl_OrderProduct[[#This Row],[OrderID]],tbl_Order[OrderID],tbl_Order[Order Year])</f>
        <v>2024</v>
      </c>
      <c r="G3560" t="str">
        <f>_xlfn.XLOOKUP(tbl_OrderProduct[[#This Row],[OrderID]],tbl_Order[OrderID],tbl_Order[Order Month Name])</f>
        <v>Aug</v>
      </c>
      <c r="H3560" t="str">
        <f>_xlfn.XLOOKUP(tbl_OrderProduct[[#This Row],[ProductID]],tbl_Product[ProductID],tbl_Product[ProductName])</f>
        <v>Pandemic: #REF! Outbreak</v>
      </c>
      <c r="I3560" t="str">
        <f>_xlfn.XLOOKUP(tbl_OrderProduct[[#This Row],[OrderID]],tbl_Order[OrderID],tbl_Order[CustomerID])</f>
        <v>CUST1105</v>
      </c>
    </row>
    <row r="3561" spans="1:9" x14ac:dyDescent="0.4">
      <c r="A3561" t="s">
        <v>1658</v>
      </c>
      <c r="B3561" t="s">
        <v>157</v>
      </c>
      <c r="C3561" t="str">
        <f>_xlfn.XLOOKUP(tbl_OrderProduct[[#This Row],[ProductID]],tbl_Product[ProductID],tbl_Product[Category])</f>
        <v>Strategy</v>
      </c>
      <c r="D3561">
        <v>1</v>
      </c>
      <c r="E3561" s="3">
        <f>_xlfn.XLOOKUP(tbl_OrderProduct[[#This Row],[ProductID]],tbl_Product[ProductID],tbl_Product[ListPrice])*tbl_OrderProduct[[#This Row],[Quantity]]</f>
        <v>47</v>
      </c>
      <c r="F3561">
        <f>_xlfn.XLOOKUP(tbl_OrderProduct[[#This Row],[OrderID]],tbl_Order[OrderID],tbl_Order[Order Year])</f>
        <v>2024</v>
      </c>
      <c r="G3561" t="str">
        <f>_xlfn.XLOOKUP(tbl_OrderProduct[[#This Row],[OrderID]],tbl_Order[OrderID],tbl_Order[Order Month Name])</f>
        <v>Aug</v>
      </c>
      <c r="H3561" t="str">
        <f>_xlfn.XLOOKUP(tbl_OrderProduct[[#This Row],[ProductID]],tbl_Product[ProductID],tbl_Product[ProductName])</f>
        <v>A Dasboard Contrived</v>
      </c>
      <c r="I3561" t="str">
        <f>_xlfn.XLOOKUP(tbl_OrderProduct[[#This Row],[OrderID]],tbl_Order[OrderID],tbl_Order[CustomerID])</f>
        <v>CUST1105</v>
      </c>
    </row>
    <row r="3562" spans="1:9" x14ac:dyDescent="0.4">
      <c r="A3562" t="s">
        <v>1658</v>
      </c>
      <c r="B3562" t="s">
        <v>142</v>
      </c>
      <c r="C3562" t="str">
        <f>_xlfn.XLOOKUP(tbl_OrderProduct[[#This Row],[ProductID]],tbl_Product[ProductID],tbl_Product[Category])</f>
        <v>Classic</v>
      </c>
      <c r="D3562">
        <v>1</v>
      </c>
      <c r="E3562" s="3">
        <f>_xlfn.XLOOKUP(tbl_OrderProduct[[#This Row],[ProductID]],tbl_Product[ProductID],tbl_Product[ListPrice])*tbl_OrderProduct[[#This Row],[Quantity]]</f>
        <v>49.49</v>
      </c>
      <c r="F3562">
        <f>_xlfn.XLOOKUP(tbl_OrderProduct[[#This Row],[OrderID]],tbl_Order[OrderID],tbl_Order[Order Year])</f>
        <v>2024</v>
      </c>
      <c r="G3562" t="str">
        <f>_xlfn.XLOOKUP(tbl_OrderProduct[[#This Row],[OrderID]],tbl_Order[OrderID],tbl_Order[Order Month Name])</f>
        <v>Aug</v>
      </c>
      <c r="H3562" t="str">
        <f>_xlfn.XLOOKUP(tbl_OrderProduct[[#This Row],[ProductID]],tbl_Product[ProductID],tbl_Product[ProductName])</f>
        <v>Don't Wake the Stakeholders</v>
      </c>
      <c r="I3562" t="str">
        <f>_xlfn.XLOOKUP(tbl_OrderProduct[[#This Row],[OrderID]],tbl_Order[OrderID],tbl_Order[CustomerID])</f>
        <v>CUST1105</v>
      </c>
    </row>
    <row r="3563" spans="1:9" x14ac:dyDescent="0.4">
      <c r="A3563" t="s">
        <v>1658</v>
      </c>
      <c r="B3563" t="s">
        <v>159</v>
      </c>
      <c r="C3563" t="str">
        <f>_xlfn.XLOOKUP(tbl_OrderProduct[[#This Row],[ProductID]],tbl_Product[ProductID],tbl_Product[Category])</f>
        <v>Strategy</v>
      </c>
      <c r="D3563">
        <v>1</v>
      </c>
      <c r="E3563" s="3">
        <f>_xlfn.XLOOKUP(tbl_OrderProduct[[#This Row],[ProductID]],tbl_Product[ProductID],tbl_Product[ListPrice])*tbl_OrderProduct[[#This Row],[Quantity]]</f>
        <v>58</v>
      </c>
      <c r="F3563">
        <f>_xlfn.XLOOKUP(tbl_OrderProduct[[#This Row],[OrderID]],tbl_Order[OrderID],tbl_Order[Order Year])</f>
        <v>2024</v>
      </c>
      <c r="G3563" t="str">
        <f>_xlfn.XLOOKUP(tbl_OrderProduct[[#This Row],[OrderID]],tbl_Order[OrderID],tbl_Order[Order Month Name])</f>
        <v>Aug</v>
      </c>
      <c r="H3563" t="str">
        <f>_xlfn.XLOOKUP(tbl_OrderProduct[[#This Row],[ProductID]],tbl_Product[ProductID],tbl_Product[ProductName])</f>
        <v>Welcome To … The Dashboard</v>
      </c>
      <c r="I3563" t="str">
        <f>_xlfn.XLOOKUP(tbl_OrderProduct[[#This Row],[OrderID]],tbl_Order[OrderID],tbl_Order[CustomerID])</f>
        <v>CUST1105</v>
      </c>
    </row>
    <row r="3564" spans="1:9" x14ac:dyDescent="0.4">
      <c r="A3564" t="s">
        <v>1659</v>
      </c>
      <c r="B3564" t="s">
        <v>132</v>
      </c>
      <c r="C3564" t="str">
        <f>_xlfn.XLOOKUP(tbl_OrderProduct[[#This Row],[ProductID]],tbl_Product[ProductID],tbl_Product[Category])</f>
        <v>Strategy</v>
      </c>
      <c r="D3564">
        <v>1</v>
      </c>
      <c r="E3564" s="3">
        <f>_xlfn.XLOOKUP(tbl_OrderProduct[[#This Row],[ProductID]],tbl_Product[ProductID],tbl_Product[ListPrice])*tbl_OrderProduct[[#This Row],[Quantity]]</f>
        <v>16.5</v>
      </c>
      <c r="F3564">
        <f>_xlfn.XLOOKUP(tbl_OrderProduct[[#This Row],[OrderID]],tbl_Order[OrderID],tbl_Order[Order Year])</f>
        <v>2024</v>
      </c>
      <c r="G3564" t="str">
        <f>_xlfn.XLOOKUP(tbl_OrderProduct[[#This Row],[OrderID]],tbl_Order[OrderID],tbl_Order[Order Month Name])</f>
        <v>Aug</v>
      </c>
      <c r="H3564" t="str">
        <f>_xlfn.XLOOKUP(tbl_OrderProduct[[#This Row],[ProductID]],tbl_Product[ProductID],tbl_Product[ProductName])</f>
        <v>Pax Excel</v>
      </c>
      <c r="I3564" t="str">
        <f>_xlfn.XLOOKUP(tbl_OrderProduct[[#This Row],[OrderID]],tbl_Order[OrderID],tbl_Order[CustomerID])</f>
        <v>CUST0844</v>
      </c>
    </row>
    <row r="3565" spans="1:9" x14ac:dyDescent="0.4">
      <c r="A3565" t="s">
        <v>1660</v>
      </c>
      <c r="B3565" t="s">
        <v>149</v>
      </c>
      <c r="C3565" t="str">
        <f>_xlfn.XLOOKUP(tbl_OrderProduct[[#This Row],[ProductID]],tbl_Product[ProductID],tbl_Product[Category])</f>
        <v>Co-op</v>
      </c>
      <c r="D3565">
        <v>1</v>
      </c>
      <c r="E3565" s="3">
        <f>_xlfn.XLOOKUP(tbl_OrderProduct[[#This Row],[ProductID]],tbl_Product[ProductID],tbl_Product[ListPrice])*tbl_OrderProduct[[#This Row],[Quantity]]</f>
        <v>20.99</v>
      </c>
      <c r="F3565">
        <f>_xlfn.XLOOKUP(tbl_OrderProduct[[#This Row],[OrderID]],tbl_Order[OrderID],tbl_Order[Order Year])</f>
        <v>2024</v>
      </c>
      <c r="G3565" t="str">
        <f>_xlfn.XLOOKUP(tbl_OrderProduct[[#This Row],[OrderID]],tbl_Order[OrderID],tbl_Order[Order Month Name])</f>
        <v>Aug</v>
      </c>
      <c r="H3565" t="str">
        <f>_xlfn.XLOOKUP(tbl_OrderProduct[[#This Row],[ProductID]],tbl_Product[ProductID],tbl_Product[ProductName])</f>
        <v>Pandemic: #REF! Outbreak</v>
      </c>
      <c r="I3565" t="str">
        <f>_xlfn.XLOOKUP(tbl_OrderProduct[[#This Row],[OrderID]],tbl_Order[OrderID],tbl_Order[CustomerID])</f>
        <v>CUST0754</v>
      </c>
    </row>
    <row r="3566" spans="1:9" x14ac:dyDescent="0.4">
      <c r="A3566" t="s">
        <v>1660</v>
      </c>
      <c r="B3566" t="s">
        <v>164</v>
      </c>
      <c r="C3566" t="str">
        <f>_xlfn.XLOOKUP(tbl_OrderProduct[[#This Row],[ProductID]],tbl_Product[ProductID],tbl_Product[Category])</f>
        <v>Strategy</v>
      </c>
      <c r="D3566">
        <v>3</v>
      </c>
      <c r="E3566" s="3">
        <f>_xlfn.XLOOKUP(tbl_OrderProduct[[#This Row],[ProductID]],tbl_Product[ProductID],tbl_Product[ListPrice])*tbl_OrderProduct[[#This Row],[Quantity]]</f>
        <v>87</v>
      </c>
      <c r="F3566">
        <f>_xlfn.XLOOKUP(tbl_OrderProduct[[#This Row],[OrderID]],tbl_Order[OrderID],tbl_Order[Order Year])</f>
        <v>2024</v>
      </c>
      <c r="G3566" t="str">
        <f>_xlfn.XLOOKUP(tbl_OrderProduct[[#This Row],[OrderID]],tbl_Order[OrderID],tbl_Order[Order Month Name])</f>
        <v>Aug</v>
      </c>
      <c r="H3566" t="str">
        <f>_xlfn.XLOOKUP(tbl_OrderProduct[[#This Row],[ProductID]],tbl_Product[ProductID],tbl_Product[ProductName])</f>
        <v>Great Western Lookup</v>
      </c>
      <c r="I3566" t="str">
        <f>_xlfn.XLOOKUP(tbl_OrderProduct[[#This Row],[OrderID]],tbl_Order[OrderID],tbl_Order[CustomerID])</f>
        <v>CUST0754</v>
      </c>
    </row>
    <row r="3567" spans="1:9" x14ac:dyDescent="0.4">
      <c r="A3567" t="s">
        <v>1661</v>
      </c>
      <c r="B3567" t="s">
        <v>139</v>
      </c>
      <c r="C3567" t="str">
        <f>_xlfn.XLOOKUP(tbl_OrderProduct[[#This Row],[ProductID]],tbl_Product[ProductID],tbl_Product[Category])</f>
        <v>Strategy</v>
      </c>
      <c r="D3567">
        <v>1</v>
      </c>
      <c r="E3567" s="3">
        <f>_xlfn.XLOOKUP(tbl_OrderProduct[[#This Row],[ProductID]],tbl_Product[ProductID],tbl_Product[ListPrice])*tbl_OrderProduct[[#This Row],[Quantity]]</f>
        <v>54.99</v>
      </c>
      <c r="F3567">
        <f>_xlfn.XLOOKUP(tbl_OrderProduct[[#This Row],[OrderID]],tbl_Order[OrderID],tbl_Order[Order Year])</f>
        <v>2024</v>
      </c>
      <c r="G3567" t="str">
        <f>_xlfn.XLOOKUP(tbl_OrderProduct[[#This Row],[OrderID]],tbl_Order[OrderID],tbl_Order[Order Month Name])</f>
        <v>Aug</v>
      </c>
      <c r="H3567" t="str">
        <f>_xlfn.XLOOKUP(tbl_OrderProduct[[#This Row],[ProductID]],tbl_Product[ProductID],tbl_Product[ProductName])</f>
        <v>Azul: Pie Chart Edition</v>
      </c>
      <c r="I3567" t="str">
        <f>_xlfn.XLOOKUP(tbl_OrderProduct[[#This Row],[OrderID]],tbl_Order[OrderID],tbl_Order[CustomerID])</f>
        <v>CUST0542</v>
      </c>
    </row>
    <row r="3568" spans="1:9" x14ac:dyDescent="0.4">
      <c r="A3568" t="s">
        <v>1661</v>
      </c>
      <c r="B3568" t="s">
        <v>156</v>
      </c>
      <c r="C3568" t="str">
        <f>_xlfn.XLOOKUP(tbl_OrderProduct[[#This Row],[ProductID]],tbl_Product[ProductID],tbl_Product[Category])</f>
        <v>Strategy</v>
      </c>
      <c r="D3568">
        <v>1</v>
      </c>
      <c r="E3568" s="3">
        <f>_xlfn.XLOOKUP(tbl_OrderProduct[[#This Row],[ProductID]],tbl_Product[ProductID],tbl_Product[ListPrice])*tbl_OrderProduct[[#This Row],[Quantity]]</f>
        <v>40.99</v>
      </c>
      <c r="F3568">
        <f>_xlfn.XLOOKUP(tbl_OrderProduct[[#This Row],[OrderID]],tbl_Order[OrderID],tbl_Order[Order Year])</f>
        <v>2024</v>
      </c>
      <c r="G3568" t="str">
        <f>_xlfn.XLOOKUP(tbl_OrderProduct[[#This Row],[OrderID]],tbl_Order[OrderID],tbl_Order[Order Month Name])</f>
        <v>Aug</v>
      </c>
      <c r="H3568" t="str">
        <f>_xlfn.XLOOKUP(tbl_OrderProduct[[#This Row],[ProductID]],tbl_Product[ProductID],tbl_Product[ProductName])</f>
        <v>Cells of Caledonia</v>
      </c>
      <c r="I3568" t="str">
        <f>_xlfn.XLOOKUP(tbl_OrderProduct[[#This Row],[OrderID]],tbl_Order[OrderID],tbl_Order[CustomerID])</f>
        <v>CUST0542</v>
      </c>
    </row>
    <row r="3569" spans="1:9" x14ac:dyDescent="0.4">
      <c r="A3569" t="s">
        <v>1662</v>
      </c>
      <c r="B3569" t="s">
        <v>144</v>
      </c>
      <c r="C3569" t="str">
        <f>_xlfn.XLOOKUP(tbl_OrderProduct[[#This Row],[ProductID]],tbl_Product[ProductID],tbl_Product[Category])</f>
        <v>Strategy</v>
      </c>
      <c r="D3569">
        <v>1</v>
      </c>
      <c r="E3569" s="3">
        <f>_xlfn.XLOOKUP(tbl_OrderProduct[[#This Row],[ProductID]],tbl_Product[ProductID],tbl_Product[ListPrice])*tbl_OrderProduct[[#This Row],[Quantity]]</f>
        <v>64.95</v>
      </c>
      <c r="F3569">
        <f>_xlfn.XLOOKUP(tbl_OrderProduct[[#This Row],[OrderID]],tbl_Order[OrderID],tbl_Order[Order Year])</f>
        <v>2024</v>
      </c>
      <c r="G3569" t="str">
        <f>_xlfn.XLOOKUP(tbl_OrderProduct[[#This Row],[OrderID]],tbl_Order[OrderID],tbl_Order[Order Month Name])</f>
        <v>Sep</v>
      </c>
      <c r="H3569" t="str">
        <f>_xlfn.XLOOKUP(tbl_OrderProduct[[#This Row],[ProductID]],tbl_Product[ProductID],tbl_Product[ProductName])</f>
        <v>Between Two Spreadsheets</v>
      </c>
      <c r="I3569" t="str">
        <f>_xlfn.XLOOKUP(tbl_OrderProduct[[#This Row],[OrderID]],tbl_Order[OrderID],tbl_Order[CustomerID])</f>
        <v>CUST1000</v>
      </c>
    </row>
    <row r="3570" spans="1:9" x14ac:dyDescent="0.4">
      <c r="A3570" t="s">
        <v>1662</v>
      </c>
      <c r="B3570" t="s">
        <v>149</v>
      </c>
      <c r="C3570" t="str">
        <f>_xlfn.XLOOKUP(tbl_OrderProduct[[#This Row],[ProductID]],tbl_Product[ProductID],tbl_Product[Category])</f>
        <v>Co-op</v>
      </c>
      <c r="D3570">
        <v>1</v>
      </c>
      <c r="E3570" s="3">
        <f>_xlfn.XLOOKUP(tbl_OrderProduct[[#This Row],[ProductID]],tbl_Product[ProductID],tbl_Product[ListPrice])*tbl_OrderProduct[[#This Row],[Quantity]]</f>
        <v>20.99</v>
      </c>
      <c r="F3570">
        <f>_xlfn.XLOOKUP(tbl_OrderProduct[[#This Row],[OrderID]],tbl_Order[OrderID],tbl_Order[Order Year])</f>
        <v>2024</v>
      </c>
      <c r="G3570" t="str">
        <f>_xlfn.XLOOKUP(tbl_OrderProduct[[#This Row],[OrderID]],tbl_Order[OrderID],tbl_Order[Order Month Name])</f>
        <v>Sep</v>
      </c>
      <c r="H3570" t="str">
        <f>_xlfn.XLOOKUP(tbl_OrderProduct[[#This Row],[ProductID]],tbl_Product[ProductID],tbl_Product[ProductName])</f>
        <v>Pandemic: #REF! Outbreak</v>
      </c>
      <c r="I3570" t="str">
        <f>_xlfn.XLOOKUP(tbl_OrderProduct[[#This Row],[OrderID]],tbl_Order[OrderID],tbl_Order[CustomerID])</f>
        <v>CUST1000</v>
      </c>
    </row>
    <row r="3571" spans="1:9" x14ac:dyDescent="0.4">
      <c r="A3571" t="s">
        <v>1662</v>
      </c>
      <c r="B3571" t="s">
        <v>148</v>
      </c>
      <c r="C3571" t="str">
        <f>_xlfn.XLOOKUP(tbl_OrderProduct[[#This Row],[ProductID]],tbl_Product[ProductID],tbl_Product[Category])</f>
        <v>Strategy</v>
      </c>
      <c r="D3571">
        <v>2</v>
      </c>
      <c r="E3571" s="3">
        <f>_xlfn.XLOOKUP(tbl_OrderProduct[[#This Row],[ProductID]],tbl_Product[ProductID],tbl_Product[ListPrice])*tbl_OrderProduct[[#This Row],[Quantity]]</f>
        <v>40.98</v>
      </c>
      <c r="F3571">
        <f>_xlfn.XLOOKUP(tbl_OrderProduct[[#This Row],[OrderID]],tbl_Order[OrderID],tbl_Order[Order Year])</f>
        <v>2024</v>
      </c>
      <c r="G3571" t="str">
        <f>_xlfn.XLOOKUP(tbl_OrderProduct[[#This Row],[OrderID]],tbl_Order[OrderID],tbl_Order[Order Month Name])</f>
        <v>Sep</v>
      </c>
      <c r="H3571" t="str">
        <f>_xlfn.XLOOKUP(tbl_OrderProduct[[#This Row],[ProductID]],tbl_Product[ProductID],tbl_Product[ProductName])</f>
        <v>Cashflow Cascadia</v>
      </c>
      <c r="I3571" t="str">
        <f>_xlfn.XLOOKUP(tbl_OrderProduct[[#This Row],[OrderID]],tbl_Order[OrderID],tbl_Order[CustomerID])</f>
        <v>CUST1000</v>
      </c>
    </row>
    <row r="3572" spans="1:9" x14ac:dyDescent="0.4">
      <c r="A3572" t="s">
        <v>1662</v>
      </c>
      <c r="B3572" t="s">
        <v>141</v>
      </c>
      <c r="C3572" t="str">
        <f>_xlfn.XLOOKUP(tbl_OrderProduct[[#This Row],[ProductID]],tbl_Product[ProductID],tbl_Product[Category])</f>
        <v>Strategy</v>
      </c>
      <c r="D3572">
        <v>1</v>
      </c>
      <c r="E3572" s="3">
        <f>_xlfn.XLOOKUP(tbl_OrderProduct[[#This Row],[ProductID]],tbl_Product[ProductID],tbl_Product[ListPrice])*tbl_OrderProduct[[#This Row],[Quantity]]</f>
        <v>24</v>
      </c>
      <c r="F3572">
        <f>_xlfn.XLOOKUP(tbl_OrderProduct[[#This Row],[OrderID]],tbl_Order[OrderID],tbl_Order[Order Year])</f>
        <v>2024</v>
      </c>
      <c r="G3572" t="str">
        <f>_xlfn.XLOOKUP(tbl_OrderProduct[[#This Row],[OrderID]],tbl_Order[OrderID],tbl_Order[Order Month Name])</f>
        <v>Sep</v>
      </c>
      <c r="H3572" t="str">
        <f>_xlfn.XLOOKUP(tbl_OrderProduct[[#This Row],[ProductID]],tbl_Product[ProductID],tbl_Product[ProductName])</f>
        <v>Wingspanalytics</v>
      </c>
      <c r="I3572" t="str">
        <f>_xlfn.XLOOKUP(tbl_OrderProduct[[#This Row],[OrderID]],tbl_Order[OrderID],tbl_Order[CustomerID])</f>
        <v>CUST1000</v>
      </c>
    </row>
    <row r="3573" spans="1:9" x14ac:dyDescent="0.4">
      <c r="A3573" t="s">
        <v>1662</v>
      </c>
      <c r="B3573" t="s">
        <v>152</v>
      </c>
      <c r="C3573" t="str">
        <f>_xlfn.XLOOKUP(tbl_OrderProduct[[#This Row],[ProductID]],tbl_Product[ProductID],tbl_Product[Category])</f>
        <v>Party</v>
      </c>
      <c r="D3573">
        <v>1</v>
      </c>
      <c r="E3573" s="3">
        <f>_xlfn.XLOOKUP(tbl_OrderProduct[[#This Row],[ProductID]],tbl_Product[ProductID],tbl_Product[ListPrice])*tbl_OrderProduct[[#This Row],[Quantity]]</f>
        <v>59.95</v>
      </c>
      <c r="F3573">
        <f>_xlfn.XLOOKUP(tbl_OrderProduct[[#This Row],[OrderID]],tbl_Order[OrderID],tbl_Order[Order Year])</f>
        <v>2024</v>
      </c>
      <c r="G3573" t="str">
        <f>_xlfn.XLOOKUP(tbl_OrderProduct[[#This Row],[OrderID]],tbl_Order[OrderID],tbl_Order[Order Month Name])</f>
        <v>Sep</v>
      </c>
      <c r="H3573" t="str">
        <f>_xlfn.XLOOKUP(tbl_OrderProduct[[#This Row],[ProductID]],tbl_Product[ProductID],tbl_Product[ProductName])</f>
        <v>Formulate!</v>
      </c>
      <c r="I3573" t="str">
        <f>_xlfn.XLOOKUP(tbl_OrderProduct[[#This Row],[OrderID]],tbl_Order[OrderID],tbl_Order[CustomerID])</f>
        <v>CUST1000</v>
      </c>
    </row>
    <row r="3574" spans="1:9" x14ac:dyDescent="0.4">
      <c r="A3574" t="s">
        <v>1663</v>
      </c>
      <c r="B3574" t="s">
        <v>147</v>
      </c>
      <c r="C3574" t="str">
        <f>_xlfn.XLOOKUP(tbl_OrderProduct[[#This Row],[ProductID]],tbl_Product[ProductID],tbl_Product[Category])</f>
        <v>Classic</v>
      </c>
      <c r="D3574">
        <v>1</v>
      </c>
      <c r="E3574" s="3">
        <f>_xlfn.XLOOKUP(tbl_OrderProduct[[#This Row],[ProductID]],tbl_Product[ProductID],tbl_Product[ListPrice])*tbl_OrderProduct[[#This Row],[Quantity]]</f>
        <v>40.950000000000003</v>
      </c>
      <c r="F3574">
        <f>_xlfn.XLOOKUP(tbl_OrderProduct[[#This Row],[OrderID]],tbl_Order[OrderID],tbl_Order[Order Year])</f>
        <v>2024</v>
      </c>
      <c r="G3574" t="str">
        <f>_xlfn.XLOOKUP(tbl_OrderProduct[[#This Row],[OrderID]],tbl_Order[OrderID],tbl_Order[Order Month Name])</f>
        <v>Sep</v>
      </c>
      <c r="H3574" t="str">
        <f>_xlfn.XLOOKUP(tbl_OrderProduct[[#This Row],[ProductID]],tbl_Product[ProductID],tbl_Product[ProductName])</f>
        <v>Formula Scrabble</v>
      </c>
      <c r="I3574" t="str">
        <f>_xlfn.XLOOKUP(tbl_OrderProduct[[#This Row],[OrderID]],tbl_Order[OrderID],tbl_Order[CustomerID])</f>
        <v>CUST0044</v>
      </c>
    </row>
    <row r="3575" spans="1:9" x14ac:dyDescent="0.4">
      <c r="A3575" t="s">
        <v>1663</v>
      </c>
      <c r="B3575" t="s">
        <v>163</v>
      </c>
      <c r="C3575" t="str">
        <f>_xlfn.XLOOKUP(tbl_OrderProduct[[#This Row],[ProductID]],tbl_Product[ProductID],tbl_Product[Category])</f>
        <v>Party</v>
      </c>
      <c r="D3575">
        <v>1</v>
      </c>
      <c r="E3575" s="3">
        <f>_xlfn.XLOOKUP(tbl_OrderProduct[[#This Row],[ProductID]],tbl_Product[ProductID],tbl_Product[ListPrice])*tbl_OrderProduct[[#This Row],[Quantity]]</f>
        <v>38</v>
      </c>
      <c r="F3575">
        <f>_xlfn.XLOOKUP(tbl_OrderProduct[[#This Row],[OrderID]],tbl_Order[OrderID],tbl_Order[Order Year])</f>
        <v>2024</v>
      </c>
      <c r="G3575" t="str">
        <f>_xlfn.XLOOKUP(tbl_OrderProduct[[#This Row],[OrderID]],tbl_Order[OrderID],tbl_Order[Order Month Name])</f>
        <v>Sep</v>
      </c>
      <c r="H3575" t="str">
        <f>_xlfn.XLOOKUP(tbl_OrderProduct[[#This Row],[ProductID]],tbl_Product[ProductID],tbl_Product[ProductName])</f>
        <v>Charts Against Humanity</v>
      </c>
      <c r="I3575" t="str">
        <f>_xlfn.XLOOKUP(tbl_OrderProduct[[#This Row],[OrderID]],tbl_Order[OrderID],tbl_Order[CustomerID])</f>
        <v>CUST0044</v>
      </c>
    </row>
    <row r="3576" spans="1:9" x14ac:dyDescent="0.4">
      <c r="A3576" t="s">
        <v>1663</v>
      </c>
      <c r="B3576" t="s">
        <v>2</v>
      </c>
      <c r="C3576" t="str">
        <f>_xlfn.XLOOKUP(tbl_OrderProduct[[#This Row],[ProductID]],tbl_Product[ProductID],tbl_Product[Category])</f>
        <v>Strategy</v>
      </c>
      <c r="D3576">
        <v>1</v>
      </c>
      <c r="E3576" s="3">
        <f>_xlfn.XLOOKUP(tbl_OrderProduct[[#This Row],[ProductID]],tbl_Product[ProductID],tbl_Product[ListPrice])*tbl_OrderProduct[[#This Row],[Quantity]]</f>
        <v>12.95</v>
      </c>
      <c r="F3576">
        <f>_xlfn.XLOOKUP(tbl_OrderProduct[[#This Row],[OrderID]],tbl_Order[OrderID],tbl_Order[Order Year])</f>
        <v>2024</v>
      </c>
      <c r="G3576" t="str">
        <f>_xlfn.XLOOKUP(tbl_OrderProduct[[#This Row],[OrderID]],tbl_Order[OrderID],tbl_Order[Order Month Name])</f>
        <v>Sep</v>
      </c>
      <c r="H3576" t="str">
        <f>_xlfn.XLOOKUP(tbl_OrderProduct[[#This Row],[ProductID]],tbl_Product[ProductID],tbl_Product[ProductName])</f>
        <v>DAX Machina</v>
      </c>
      <c r="I3576" t="str">
        <f>_xlfn.XLOOKUP(tbl_OrderProduct[[#This Row],[OrderID]],tbl_Order[OrderID],tbl_Order[CustomerID])</f>
        <v>CUST0044</v>
      </c>
    </row>
    <row r="3577" spans="1:9" x14ac:dyDescent="0.4">
      <c r="A3577" t="s">
        <v>1664</v>
      </c>
      <c r="B3577" t="s">
        <v>160</v>
      </c>
      <c r="C3577" t="str">
        <f>_xlfn.XLOOKUP(tbl_OrderProduct[[#This Row],[ProductID]],tbl_Product[ProductID],tbl_Product[Category])</f>
        <v>Co-op</v>
      </c>
      <c r="D3577">
        <v>1</v>
      </c>
      <c r="E3577" s="3">
        <f>_xlfn.XLOOKUP(tbl_OrderProduct[[#This Row],[ProductID]],tbl_Product[ProductID],tbl_Product[ListPrice])*tbl_OrderProduct[[#This Row],[Quantity]]</f>
        <v>38.49</v>
      </c>
      <c r="F3577">
        <f>_xlfn.XLOOKUP(tbl_OrderProduct[[#This Row],[OrderID]],tbl_Order[OrderID],tbl_Order[Order Year])</f>
        <v>2024</v>
      </c>
      <c r="G3577" t="str">
        <f>_xlfn.XLOOKUP(tbl_OrderProduct[[#This Row],[OrderID]],tbl_Order[OrderID],tbl_Order[Order Month Name])</f>
        <v>Sep</v>
      </c>
      <c r="H3577" t="str">
        <f>_xlfn.XLOOKUP(tbl_OrderProduct[[#This Row],[ProductID]],tbl_Product[ProductID],tbl_Product[ProductName])</f>
        <v>Forbidden Functions</v>
      </c>
      <c r="I3577" t="str">
        <f>_xlfn.XLOOKUP(tbl_OrderProduct[[#This Row],[OrderID]],tbl_Order[OrderID],tbl_Order[CustomerID])</f>
        <v>CUST0641</v>
      </c>
    </row>
    <row r="3578" spans="1:9" x14ac:dyDescent="0.4">
      <c r="A3578" t="s">
        <v>1664</v>
      </c>
      <c r="B3578" t="s">
        <v>4</v>
      </c>
      <c r="C3578" t="str">
        <f>_xlfn.XLOOKUP(tbl_OrderProduct[[#This Row],[ProductID]],tbl_Product[ProductID],tbl_Product[Category])</f>
        <v>Strategy</v>
      </c>
      <c r="D3578">
        <v>1</v>
      </c>
      <c r="E3578" s="3">
        <f>_xlfn.XLOOKUP(tbl_OrderProduct[[#This Row],[ProductID]],tbl_Product[ProductID],tbl_Product[ListPrice])*tbl_OrderProduct[[#This Row],[Quantity]]</f>
        <v>34.99</v>
      </c>
      <c r="F3578">
        <f>_xlfn.XLOOKUP(tbl_OrderProduct[[#This Row],[OrderID]],tbl_Order[OrderID],tbl_Order[Order Year])</f>
        <v>2024</v>
      </c>
      <c r="G3578" t="str">
        <f>_xlfn.XLOOKUP(tbl_OrderProduct[[#This Row],[OrderID]],tbl_Order[OrderID],tbl_Order[Order Month Name])</f>
        <v>Sep</v>
      </c>
      <c r="H3578" t="str">
        <f>_xlfn.XLOOKUP(tbl_OrderProduct[[#This Row],[ProductID]],tbl_Product[ProductID],tbl_Product[ProductName])</f>
        <v>Root Cause Analysis</v>
      </c>
      <c r="I3578" t="str">
        <f>_xlfn.XLOOKUP(tbl_OrderProduct[[#This Row],[OrderID]],tbl_Order[OrderID],tbl_Order[CustomerID])</f>
        <v>CUST0641</v>
      </c>
    </row>
    <row r="3579" spans="1:9" x14ac:dyDescent="0.4">
      <c r="A3579" t="s">
        <v>1664</v>
      </c>
      <c r="B3579" t="s">
        <v>158</v>
      </c>
      <c r="C3579" t="str">
        <f>_xlfn.XLOOKUP(tbl_OrderProduct[[#This Row],[ProductID]],tbl_Product[ProductID],tbl_Product[Category])</f>
        <v>Classic</v>
      </c>
      <c r="D3579">
        <v>1</v>
      </c>
      <c r="E3579" s="3">
        <f>_xlfn.XLOOKUP(tbl_OrderProduct[[#This Row],[ProductID]],tbl_Product[ProductID],tbl_Product[ListPrice])*tbl_OrderProduct[[#This Row],[Quantity]]</f>
        <v>45</v>
      </c>
      <c r="F3579">
        <f>_xlfn.XLOOKUP(tbl_OrderProduct[[#This Row],[OrderID]],tbl_Order[OrderID],tbl_Order[Order Year])</f>
        <v>2024</v>
      </c>
      <c r="G3579" t="str">
        <f>_xlfn.XLOOKUP(tbl_OrderProduct[[#This Row],[OrderID]],tbl_Order[OrderID],tbl_Order[Order Month Name])</f>
        <v>Sep</v>
      </c>
      <c r="H3579" t="str">
        <f>_xlfn.XLOOKUP(tbl_OrderProduct[[#This Row],[ProductID]],tbl_Product[ProductID],tbl_Product[ProductName])</f>
        <v>Carcassone: Financial Quarters</v>
      </c>
      <c r="I3579" t="str">
        <f>_xlfn.XLOOKUP(tbl_OrderProduct[[#This Row],[OrderID]],tbl_Order[OrderID],tbl_Order[CustomerID])</f>
        <v>CUST0641</v>
      </c>
    </row>
    <row r="3580" spans="1:9" x14ac:dyDescent="0.4">
      <c r="A3580" t="s">
        <v>1665</v>
      </c>
      <c r="B3580" t="s">
        <v>138</v>
      </c>
      <c r="C3580" t="str">
        <f>_xlfn.XLOOKUP(tbl_OrderProduct[[#This Row],[ProductID]],tbl_Product[ProductID],tbl_Product[Category])</f>
        <v>Classic</v>
      </c>
      <c r="D3580">
        <v>1</v>
      </c>
      <c r="E3580" s="3">
        <f>_xlfn.XLOOKUP(tbl_OrderProduct[[#This Row],[ProductID]],tbl_Product[ProductID],tbl_Product[ListPrice])*tbl_OrderProduct[[#This Row],[Quantity]]</f>
        <v>62</v>
      </c>
      <c r="F3580">
        <f>_xlfn.XLOOKUP(tbl_OrderProduct[[#This Row],[OrderID]],tbl_Order[OrderID],tbl_Order[Order Year])</f>
        <v>2024</v>
      </c>
      <c r="G3580" t="str">
        <f>_xlfn.XLOOKUP(tbl_OrderProduct[[#This Row],[OrderID]],tbl_Order[OrderID],tbl_Order[Order Month Name])</f>
        <v>Sep</v>
      </c>
      <c r="H3580" t="str">
        <f>_xlfn.XLOOKUP(tbl_OrderProduct[[#This Row],[ProductID]],tbl_Product[ProductID],tbl_Product[ProductName])</f>
        <v>YahtSheets</v>
      </c>
      <c r="I3580" t="str">
        <f>_xlfn.XLOOKUP(tbl_OrderProduct[[#This Row],[OrderID]],tbl_Order[OrderID],tbl_Order[CustomerID])</f>
        <v>CUST1257</v>
      </c>
    </row>
    <row r="3581" spans="1:9" x14ac:dyDescent="0.4">
      <c r="A3581" t="s">
        <v>1666</v>
      </c>
      <c r="B3581" t="s">
        <v>159</v>
      </c>
      <c r="C3581" t="str">
        <f>_xlfn.XLOOKUP(tbl_OrderProduct[[#This Row],[ProductID]],tbl_Product[ProductID],tbl_Product[Category])</f>
        <v>Strategy</v>
      </c>
      <c r="D3581">
        <v>1</v>
      </c>
      <c r="E3581" s="3">
        <f>_xlfn.XLOOKUP(tbl_OrderProduct[[#This Row],[ProductID]],tbl_Product[ProductID],tbl_Product[ListPrice])*tbl_OrderProduct[[#This Row],[Quantity]]</f>
        <v>58</v>
      </c>
      <c r="F3581">
        <f>_xlfn.XLOOKUP(tbl_OrderProduct[[#This Row],[OrderID]],tbl_Order[OrderID],tbl_Order[Order Year])</f>
        <v>2024</v>
      </c>
      <c r="G3581" t="str">
        <f>_xlfn.XLOOKUP(tbl_OrderProduct[[#This Row],[OrderID]],tbl_Order[OrderID],tbl_Order[Order Month Name])</f>
        <v>Sep</v>
      </c>
      <c r="H3581" t="str">
        <f>_xlfn.XLOOKUP(tbl_OrderProduct[[#This Row],[ProductID]],tbl_Product[ProductID],tbl_Product[ProductName])</f>
        <v>Welcome To … The Dashboard</v>
      </c>
      <c r="I3581" t="str">
        <f>_xlfn.XLOOKUP(tbl_OrderProduct[[#This Row],[OrderID]],tbl_Order[OrderID],tbl_Order[CustomerID])</f>
        <v>CUST0537</v>
      </c>
    </row>
    <row r="3582" spans="1:9" x14ac:dyDescent="0.4">
      <c r="A3582" t="s">
        <v>1666</v>
      </c>
      <c r="B3582" t="s">
        <v>139</v>
      </c>
      <c r="C3582" t="str">
        <f>_xlfn.XLOOKUP(tbl_OrderProduct[[#This Row],[ProductID]],tbl_Product[ProductID],tbl_Product[Category])</f>
        <v>Strategy</v>
      </c>
      <c r="D3582">
        <v>1</v>
      </c>
      <c r="E3582" s="3">
        <f>_xlfn.XLOOKUP(tbl_OrderProduct[[#This Row],[ProductID]],tbl_Product[ProductID],tbl_Product[ListPrice])*tbl_OrderProduct[[#This Row],[Quantity]]</f>
        <v>54.99</v>
      </c>
      <c r="F3582">
        <f>_xlfn.XLOOKUP(tbl_OrderProduct[[#This Row],[OrderID]],tbl_Order[OrderID],tbl_Order[Order Year])</f>
        <v>2024</v>
      </c>
      <c r="G3582" t="str">
        <f>_xlfn.XLOOKUP(tbl_OrderProduct[[#This Row],[OrderID]],tbl_Order[OrderID],tbl_Order[Order Month Name])</f>
        <v>Sep</v>
      </c>
      <c r="H3582" t="str">
        <f>_xlfn.XLOOKUP(tbl_OrderProduct[[#This Row],[ProductID]],tbl_Product[ProductID],tbl_Product[ProductName])</f>
        <v>Azul: Pie Chart Edition</v>
      </c>
      <c r="I3582" t="str">
        <f>_xlfn.XLOOKUP(tbl_OrderProduct[[#This Row],[OrderID]],tbl_Order[OrderID],tbl_Order[CustomerID])</f>
        <v>CUST0537</v>
      </c>
    </row>
    <row r="3583" spans="1:9" x14ac:dyDescent="0.4">
      <c r="A3583" t="s">
        <v>1666</v>
      </c>
      <c r="B3583" t="s">
        <v>136</v>
      </c>
      <c r="C3583" t="str">
        <f>_xlfn.XLOOKUP(tbl_OrderProduct[[#This Row],[ProductID]],tbl_Product[ProductID],tbl_Product[Category])</f>
        <v>Party</v>
      </c>
      <c r="D3583">
        <v>1</v>
      </c>
      <c r="E3583" s="3">
        <f>_xlfn.XLOOKUP(tbl_OrderProduct[[#This Row],[ProductID]],tbl_Product[ProductID],tbl_Product[ListPrice])*tbl_OrderProduct[[#This Row],[Quantity]]</f>
        <v>33</v>
      </c>
      <c r="F3583">
        <f>_xlfn.XLOOKUP(tbl_OrderProduct[[#This Row],[OrderID]],tbl_Order[OrderID],tbl_Order[Order Year])</f>
        <v>2024</v>
      </c>
      <c r="G3583" t="str">
        <f>_xlfn.XLOOKUP(tbl_OrderProduct[[#This Row],[OrderID]],tbl_Order[OrderID],tbl_Order[Order Month Name])</f>
        <v>Sep</v>
      </c>
      <c r="H3583" t="str">
        <f>_xlfn.XLOOKUP(tbl_OrderProduct[[#This Row],[ProductID]],tbl_Product[ProductID],tbl_Product[ProductName])</f>
        <v>Don't Split the Data</v>
      </c>
      <c r="I3583" t="str">
        <f>_xlfn.XLOOKUP(tbl_OrderProduct[[#This Row],[OrderID]],tbl_Order[OrderID],tbl_Order[CustomerID])</f>
        <v>CUST0537</v>
      </c>
    </row>
    <row r="3584" spans="1:9" x14ac:dyDescent="0.4">
      <c r="A3584" t="s">
        <v>1666</v>
      </c>
      <c r="B3584" t="s">
        <v>153</v>
      </c>
      <c r="C3584" t="str">
        <f>_xlfn.XLOOKUP(tbl_OrderProduct[[#This Row],[ProductID]],tbl_Product[ProductID],tbl_Product[Category])</f>
        <v>Strategy</v>
      </c>
      <c r="D3584">
        <v>1</v>
      </c>
      <c r="E3584" s="3">
        <f>_xlfn.XLOOKUP(tbl_OrderProduct[[#This Row],[ProductID]],tbl_Product[ProductID],tbl_Product[ListPrice])*tbl_OrderProduct[[#This Row],[Quantity]]</f>
        <v>37.950000000000003</v>
      </c>
      <c r="F3584">
        <f>_xlfn.XLOOKUP(tbl_OrderProduct[[#This Row],[OrderID]],tbl_Order[OrderID],tbl_Order[Order Year])</f>
        <v>2024</v>
      </c>
      <c r="G3584" t="str">
        <f>_xlfn.XLOOKUP(tbl_OrderProduct[[#This Row],[OrderID]],tbl_Order[OrderID],tbl_Order[Order Month Name])</f>
        <v>Sep</v>
      </c>
      <c r="H3584" t="str">
        <f>_xlfn.XLOOKUP(tbl_OrderProduct[[#This Row],[ProductID]],tbl_Product[ProductID],tbl_Product[ProductName])</f>
        <v>Sheetstorm</v>
      </c>
      <c r="I3584" t="str">
        <f>_xlfn.XLOOKUP(tbl_OrderProduct[[#This Row],[OrderID]],tbl_Order[OrderID],tbl_Order[CustomerID])</f>
        <v>CUST0537</v>
      </c>
    </row>
    <row r="3585" spans="1:9" x14ac:dyDescent="0.4">
      <c r="A3585" t="s">
        <v>1667</v>
      </c>
      <c r="B3585" t="s">
        <v>8</v>
      </c>
      <c r="C3585" t="str">
        <f>_xlfn.XLOOKUP(tbl_OrderProduct[[#This Row],[ProductID]],tbl_Product[ProductID],tbl_Product[Category])</f>
        <v>Adventure</v>
      </c>
      <c r="D3585">
        <v>2</v>
      </c>
      <c r="E3585" s="3">
        <f>_xlfn.XLOOKUP(tbl_OrderProduct[[#This Row],[ProductID]],tbl_Product[ProductID],tbl_Product[ListPrice])*tbl_OrderProduct[[#This Row],[Quantity]]</f>
        <v>109</v>
      </c>
      <c r="F3585">
        <f>_xlfn.XLOOKUP(tbl_OrderProduct[[#This Row],[OrderID]],tbl_Order[OrderID],tbl_Order[Order Year])</f>
        <v>2024</v>
      </c>
      <c r="G3585" t="str">
        <f>_xlfn.XLOOKUP(tbl_OrderProduct[[#This Row],[OrderID]],tbl_Order[OrderID],tbl_Order[Order Month Name])</f>
        <v>Sep</v>
      </c>
      <c r="H3585" t="str">
        <f>_xlfn.XLOOKUP(tbl_OrderProduct[[#This Row],[ProductID]],tbl_Product[ProductID],tbl_Product[ProductName])</f>
        <v>Spreadsheets &amp; Sidequests</v>
      </c>
      <c r="I3585" t="str">
        <f>_xlfn.XLOOKUP(tbl_OrderProduct[[#This Row],[OrderID]],tbl_Order[OrderID],tbl_Order[CustomerID])</f>
        <v>CUST1146</v>
      </c>
    </row>
    <row r="3586" spans="1:9" x14ac:dyDescent="0.4">
      <c r="A3586" t="s">
        <v>1667</v>
      </c>
      <c r="B3586" t="s">
        <v>132</v>
      </c>
      <c r="C3586" t="str">
        <f>_xlfn.XLOOKUP(tbl_OrderProduct[[#This Row],[ProductID]],tbl_Product[ProductID],tbl_Product[Category])</f>
        <v>Strategy</v>
      </c>
      <c r="D3586">
        <v>1</v>
      </c>
      <c r="E3586" s="3">
        <f>_xlfn.XLOOKUP(tbl_OrderProduct[[#This Row],[ProductID]],tbl_Product[ProductID],tbl_Product[ListPrice])*tbl_OrderProduct[[#This Row],[Quantity]]</f>
        <v>16.5</v>
      </c>
      <c r="F3586">
        <f>_xlfn.XLOOKUP(tbl_OrderProduct[[#This Row],[OrderID]],tbl_Order[OrderID],tbl_Order[Order Year])</f>
        <v>2024</v>
      </c>
      <c r="G3586" t="str">
        <f>_xlfn.XLOOKUP(tbl_OrderProduct[[#This Row],[OrderID]],tbl_Order[OrderID],tbl_Order[Order Month Name])</f>
        <v>Sep</v>
      </c>
      <c r="H3586" t="str">
        <f>_xlfn.XLOOKUP(tbl_OrderProduct[[#This Row],[ProductID]],tbl_Product[ProductID],tbl_Product[ProductName])</f>
        <v>Pax Excel</v>
      </c>
      <c r="I3586" t="str">
        <f>_xlfn.XLOOKUP(tbl_OrderProduct[[#This Row],[OrderID]],tbl_Order[OrderID],tbl_Order[CustomerID])</f>
        <v>CUST1146</v>
      </c>
    </row>
    <row r="3587" spans="1:9" x14ac:dyDescent="0.4">
      <c r="A3587" t="s">
        <v>1668</v>
      </c>
      <c r="B3587" t="s">
        <v>163</v>
      </c>
      <c r="C3587" t="str">
        <f>_xlfn.XLOOKUP(tbl_OrderProduct[[#This Row],[ProductID]],tbl_Product[ProductID],tbl_Product[Category])</f>
        <v>Party</v>
      </c>
      <c r="D3587">
        <v>3</v>
      </c>
      <c r="E3587" s="3">
        <f>_xlfn.XLOOKUP(tbl_OrderProduct[[#This Row],[ProductID]],tbl_Product[ProductID],tbl_Product[ListPrice])*tbl_OrderProduct[[#This Row],[Quantity]]</f>
        <v>114</v>
      </c>
      <c r="F3587">
        <f>_xlfn.XLOOKUP(tbl_OrderProduct[[#This Row],[OrderID]],tbl_Order[OrderID],tbl_Order[Order Year])</f>
        <v>2024</v>
      </c>
      <c r="G3587" t="str">
        <f>_xlfn.XLOOKUP(tbl_OrderProduct[[#This Row],[OrderID]],tbl_Order[OrderID],tbl_Order[Order Month Name])</f>
        <v>Sep</v>
      </c>
      <c r="H3587" t="str">
        <f>_xlfn.XLOOKUP(tbl_OrderProduct[[#This Row],[ProductID]],tbl_Product[ProductID],tbl_Product[ProductName])</f>
        <v>Charts Against Humanity</v>
      </c>
      <c r="I3587" t="str">
        <f>_xlfn.XLOOKUP(tbl_OrderProduct[[#This Row],[OrderID]],tbl_Order[OrderID],tbl_Order[CustomerID])</f>
        <v>CUST0411</v>
      </c>
    </row>
    <row r="3588" spans="1:9" x14ac:dyDescent="0.4">
      <c r="A3588" t="s">
        <v>1669</v>
      </c>
      <c r="B3588" t="s">
        <v>137</v>
      </c>
      <c r="C3588" t="str">
        <f>_xlfn.XLOOKUP(tbl_OrderProduct[[#This Row],[ProductID]],tbl_Product[ProductID],tbl_Product[Category])</f>
        <v>Classic</v>
      </c>
      <c r="D3588">
        <v>1</v>
      </c>
      <c r="E3588" s="3">
        <f>_xlfn.XLOOKUP(tbl_OrderProduct[[#This Row],[ProductID]],tbl_Product[ProductID],tbl_Product[ListPrice])*tbl_OrderProduct[[#This Row],[Quantity]]</f>
        <v>70.989999999999995</v>
      </c>
      <c r="F3588">
        <f>_xlfn.XLOOKUP(tbl_OrderProduct[[#This Row],[OrderID]],tbl_Order[OrderID],tbl_Order[Order Year])</f>
        <v>2024</v>
      </c>
      <c r="G3588" t="str">
        <f>_xlfn.XLOOKUP(tbl_OrderProduct[[#This Row],[OrderID]],tbl_Order[OrderID],tbl_Order[Order Month Name])</f>
        <v>Sep</v>
      </c>
      <c r="H3588" t="str">
        <f>_xlfn.XLOOKUP(tbl_OrderProduct[[#This Row],[ProductID]],tbl_Product[ProductID],tbl_Product[ProductName])</f>
        <v>Ticket to Ride: Financial Express</v>
      </c>
      <c r="I3588" t="str">
        <f>_xlfn.XLOOKUP(tbl_OrderProduct[[#This Row],[OrderID]],tbl_Order[OrderID],tbl_Order[CustomerID])</f>
        <v>CUST0004</v>
      </c>
    </row>
    <row r="3589" spans="1:9" x14ac:dyDescent="0.4">
      <c r="A3589" t="s">
        <v>1669</v>
      </c>
      <c r="B3589" t="s">
        <v>7</v>
      </c>
      <c r="C3589" t="str">
        <f>_xlfn.XLOOKUP(tbl_OrderProduct[[#This Row],[ProductID]],tbl_Product[ProductID],tbl_Product[Category])</f>
        <v>Strategy</v>
      </c>
      <c r="D3589">
        <v>1</v>
      </c>
      <c r="E3589" s="3">
        <f>_xlfn.XLOOKUP(tbl_OrderProduct[[#This Row],[ProductID]],tbl_Product[ProductID],tbl_Product[ListPrice])*tbl_OrderProduct[[#This Row],[Quantity]]</f>
        <v>53</v>
      </c>
      <c r="F3589">
        <f>_xlfn.XLOOKUP(tbl_OrderProduct[[#This Row],[OrderID]],tbl_Order[OrderID],tbl_Order[Order Year])</f>
        <v>2024</v>
      </c>
      <c r="G3589" t="str">
        <f>_xlfn.XLOOKUP(tbl_OrderProduct[[#This Row],[OrderID]],tbl_Order[OrderID],tbl_Order[Order Month Name])</f>
        <v>Sep</v>
      </c>
      <c r="H3589" t="str">
        <f>_xlfn.XLOOKUP(tbl_OrderProduct[[#This Row],[ProductID]],tbl_Product[ProductID],tbl_Product[ProductName])</f>
        <v>Evercell</v>
      </c>
      <c r="I3589" t="str">
        <f>_xlfn.XLOOKUP(tbl_OrderProduct[[#This Row],[OrderID]],tbl_Order[OrderID],tbl_Order[CustomerID])</f>
        <v>CUST0004</v>
      </c>
    </row>
    <row r="3590" spans="1:9" x14ac:dyDescent="0.4">
      <c r="A3590" t="s">
        <v>1670</v>
      </c>
      <c r="B3590" t="s">
        <v>158</v>
      </c>
      <c r="C3590" t="str">
        <f>_xlfn.XLOOKUP(tbl_OrderProduct[[#This Row],[ProductID]],tbl_Product[ProductID],tbl_Product[Category])</f>
        <v>Classic</v>
      </c>
      <c r="D3590">
        <v>1</v>
      </c>
      <c r="E3590" s="3">
        <f>_xlfn.XLOOKUP(tbl_OrderProduct[[#This Row],[ProductID]],tbl_Product[ProductID],tbl_Product[ListPrice])*tbl_OrderProduct[[#This Row],[Quantity]]</f>
        <v>45</v>
      </c>
      <c r="F3590">
        <f>_xlfn.XLOOKUP(tbl_OrderProduct[[#This Row],[OrderID]],tbl_Order[OrderID],tbl_Order[Order Year])</f>
        <v>2024</v>
      </c>
      <c r="G3590" t="str">
        <f>_xlfn.XLOOKUP(tbl_OrderProduct[[#This Row],[OrderID]],tbl_Order[OrderID],tbl_Order[Order Month Name])</f>
        <v>Sep</v>
      </c>
      <c r="H3590" t="str">
        <f>_xlfn.XLOOKUP(tbl_OrderProduct[[#This Row],[ProductID]],tbl_Product[ProductID],tbl_Product[ProductName])</f>
        <v>Carcassone: Financial Quarters</v>
      </c>
      <c r="I3590" t="str">
        <f>_xlfn.XLOOKUP(tbl_OrderProduct[[#This Row],[OrderID]],tbl_Order[OrderID],tbl_Order[CustomerID])</f>
        <v>CUST0132</v>
      </c>
    </row>
    <row r="3591" spans="1:9" x14ac:dyDescent="0.4">
      <c r="A3591" t="s">
        <v>1671</v>
      </c>
      <c r="B3591" t="s">
        <v>165</v>
      </c>
      <c r="C3591" t="str">
        <f>_xlfn.XLOOKUP(tbl_OrderProduct[[#This Row],[ProductID]],tbl_Product[ProductID],tbl_Product[Category])</f>
        <v>Party</v>
      </c>
      <c r="D3591">
        <v>1</v>
      </c>
      <c r="E3591" s="3">
        <f>_xlfn.XLOOKUP(tbl_OrderProduct[[#This Row],[ProductID]],tbl_Product[ProductID],tbl_Product[ListPrice])*tbl_OrderProduct[[#This Row],[Quantity]]</f>
        <v>26.49</v>
      </c>
      <c r="F3591">
        <f>_xlfn.XLOOKUP(tbl_OrderProduct[[#This Row],[OrderID]],tbl_Order[OrderID],tbl_Order[Order Year])</f>
        <v>2024</v>
      </c>
      <c r="G3591" t="str">
        <f>_xlfn.XLOOKUP(tbl_OrderProduct[[#This Row],[OrderID]],tbl_Order[OrderID],tbl_Order[Order Month Name])</f>
        <v>Sep</v>
      </c>
      <c r="H3591" t="str">
        <f>_xlfn.XLOOKUP(tbl_OrderProduct[[#This Row],[ProductID]],tbl_Product[ProductID],tbl_Product[ProductName])</f>
        <v>Dashboard Wavelength</v>
      </c>
      <c r="I3591" t="str">
        <f>_xlfn.XLOOKUP(tbl_OrderProduct[[#This Row],[OrderID]],tbl_Order[OrderID],tbl_Order[CustomerID])</f>
        <v>CUST0431</v>
      </c>
    </row>
    <row r="3592" spans="1:9" x14ac:dyDescent="0.4">
      <c r="A3592" t="s">
        <v>1671</v>
      </c>
      <c r="B3592" t="s">
        <v>144</v>
      </c>
      <c r="C3592" t="str">
        <f>_xlfn.XLOOKUP(tbl_OrderProduct[[#This Row],[ProductID]],tbl_Product[ProductID],tbl_Product[Category])</f>
        <v>Strategy</v>
      </c>
      <c r="D3592">
        <v>1</v>
      </c>
      <c r="E3592" s="3">
        <f>_xlfn.XLOOKUP(tbl_OrderProduct[[#This Row],[ProductID]],tbl_Product[ProductID],tbl_Product[ListPrice])*tbl_OrderProduct[[#This Row],[Quantity]]</f>
        <v>64.95</v>
      </c>
      <c r="F3592">
        <f>_xlfn.XLOOKUP(tbl_OrderProduct[[#This Row],[OrderID]],tbl_Order[OrderID],tbl_Order[Order Year])</f>
        <v>2024</v>
      </c>
      <c r="G3592" t="str">
        <f>_xlfn.XLOOKUP(tbl_OrderProduct[[#This Row],[OrderID]],tbl_Order[OrderID],tbl_Order[Order Month Name])</f>
        <v>Sep</v>
      </c>
      <c r="H3592" t="str">
        <f>_xlfn.XLOOKUP(tbl_OrderProduct[[#This Row],[ProductID]],tbl_Product[ProductID],tbl_Product[ProductName])</f>
        <v>Between Two Spreadsheets</v>
      </c>
      <c r="I3592" t="str">
        <f>_xlfn.XLOOKUP(tbl_OrderProduct[[#This Row],[OrderID]],tbl_Order[OrderID],tbl_Order[CustomerID])</f>
        <v>CUST0431</v>
      </c>
    </row>
    <row r="3593" spans="1:9" x14ac:dyDescent="0.4">
      <c r="A3593" t="s">
        <v>1672</v>
      </c>
      <c r="B3593" t="s">
        <v>140</v>
      </c>
      <c r="C3593" t="str">
        <f>_xlfn.XLOOKUP(tbl_OrderProduct[[#This Row],[ProductID]],tbl_Product[ProductID],tbl_Product[Category])</f>
        <v>Strategy</v>
      </c>
      <c r="D3593">
        <v>1</v>
      </c>
      <c r="E3593" s="3">
        <f>_xlfn.XLOOKUP(tbl_OrderProduct[[#This Row],[ProductID]],tbl_Product[ProductID],tbl_Product[ListPrice])*tbl_OrderProduct[[#This Row],[Quantity]]</f>
        <v>63.49</v>
      </c>
      <c r="F3593">
        <f>_xlfn.XLOOKUP(tbl_OrderProduct[[#This Row],[OrderID]],tbl_Order[OrderID],tbl_Order[Order Year])</f>
        <v>2024</v>
      </c>
      <c r="G3593" t="str">
        <f>_xlfn.XLOOKUP(tbl_OrderProduct[[#This Row],[OrderID]],tbl_Order[OrderID],tbl_Order[Order Month Name])</f>
        <v>Sep</v>
      </c>
      <c r="H3593" t="str">
        <f>_xlfn.XLOOKUP(tbl_OrderProduct[[#This Row],[ProductID]],tbl_Product[ProductID],tbl_Product[ProductName])</f>
        <v>The Castles of Mad King Lambda</v>
      </c>
      <c r="I3593" t="str">
        <f>_xlfn.XLOOKUP(tbl_OrderProduct[[#This Row],[OrderID]],tbl_Order[OrderID],tbl_Order[CustomerID])</f>
        <v>CUST0435</v>
      </c>
    </row>
    <row r="3594" spans="1:9" x14ac:dyDescent="0.4">
      <c r="A3594" t="s">
        <v>1673</v>
      </c>
      <c r="B3594" t="s">
        <v>140</v>
      </c>
      <c r="C3594" t="str">
        <f>_xlfn.XLOOKUP(tbl_OrderProduct[[#This Row],[ProductID]],tbl_Product[ProductID],tbl_Product[Category])</f>
        <v>Strategy</v>
      </c>
      <c r="D3594">
        <v>2</v>
      </c>
      <c r="E3594" s="3">
        <f>_xlfn.XLOOKUP(tbl_OrderProduct[[#This Row],[ProductID]],tbl_Product[ProductID],tbl_Product[ListPrice])*tbl_OrderProduct[[#This Row],[Quantity]]</f>
        <v>126.98</v>
      </c>
      <c r="F3594">
        <f>_xlfn.XLOOKUP(tbl_OrderProduct[[#This Row],[OrderID]],tbl_Order[OrderID],tbl_Order[Order Year])</f>
        <v>2024</v>
      </c>
      <c r="G3594" t="str">
        <f>_xlfn.XLOOKUP(tbl_OrderProduct[[#This Row],[OrderID]],tbl_Order[OrderID],tbl_Order[Order Month Name])</f>
        <v>Sep</v>
      </c>
      <c r="H3594" t="str">
        <f>_xlfn.XLOOKUP(tbl_OrderProduct[[#This Row],[ProductID]],tbl_Product[ProductID],tbl_Product[ProductName])</f>
        <v>The Castles of Mad King Lambda</v>
      </c>
      <c r="I3594" t="str">
        <f>_xlfn.XLOOKUP(tbl_OrderProduct[[#This Row],[OrderID]],tbl_Order[OrderID],tbl_Order[CustomerID])</f>
        <v>CUST0520</v>
      </c>
    </row>
    <row r="3595" spans="1:9" x14ac:dyDescent="0.4">
      <c r="A3595" t="s">
        <v>1673</v>
      </c>
      <c r="B3595" t="s">
        <v>132</v>
      </c>
      <c r="C3595" t="str">
        <f>_xlfn.XLOOKUP(tbl_OrderProduct[[#This Row],[ProductID]],tbl_Product[ProductID],tbl_Product[Category])</f>
        <v>Strategy</v>
      </c>
      <c r="D3595">
        <v>3</v>
      </c>
      <c r="E3595" s="3">
        <f>_xlfn.XLOOKUP(tbl_OrderProduct[[#This Row],[ProductID]],tbl_Product[ProductID],tbl_Product[ListPrice])*tbl_OrderProduct[[#This Row],[Quantity]]</f>
        <v>49.5</v>
      </c>
      <c r="F3595">
        <f>_xlfn.XLOOKUP(tbl_OrderProduct[[#This Row],[OrderID]],tbl_Order[OrderID],tbl_Order[Order Year])</f>
        <v>2024</v>
      </c>
      <c r="G3595" t="str">
        <f>_xlfn.XLOOKUP(tbl_OrderProduct[[#This Row],[OrderID]],tbl_Order[OrderID],tbl_Order[Order Month Name])</f>
        <v>Sep</v>
      </c>
      <c r="H3595" t="str">
        <f>_xlfn.XLOOKUP(tbl_OrderProduct[[#This Row],[ProductID]],tbl_Product[ProductID],tbl_Product[ProductName])</f>
        <v>Pax Excel</v>
      </c>
      <c r="I3595" t="str">
        <f>_xlfn.XLOOKUP(tbl_OrderProduct[[#This Row],[OrderID]],tbl_Order[OrderID],tbl_Order[CustomerID])</f>
        <v>CUST0520</v>
      </c>
    </row>
    <row r="3596" spans="1:9" x14ac:dyDescent="0.4">
      <c r="A3596" t="s">
        <v>1674</v>
      </c>
      <c r="B3596" t="s">
        <v>157</v>
      </c>
      <c r="C3596" t="str">
        <f>_xlfn.XLOOKUP(tbl_OrderProduct[[#This Row],[ProductID]],tbl_Product[ProductID],tbl_Product[Category])</f>
        <v>Strategy</v>
      </c>
      <c r="D3596">
        <v>1</v>
      </c>
      <c r="E3596" s="3">
        <f>_xlfn.XLOOKUP(tbl_OrderProduct[[#This Row],[ProductID]],tbl_Product[ProductID],tbl_Product[ListPrice])*tbl_OrderProduct[[#This Row],[Quantity]]</f>
        <v>47</v>
      </c>
      <c r="F3596">
        <f>_xlfn.XLOOKUP(tbl_OrderProduct[[#This Row],[OrderID]],tbl_Order[OrderID],tbl_Order[Order Year])</f>
        <v>2024</v>
      </c>
      <c r="G3596" t="str">
        <f>_xlfn.XLOOKUP(tbl_OrderProduct[[#This Row],[OrderID]],tbl_Order[OrderID],tbl_Order[Order Month Name])</f>
        <v>Sep</v>
      </c>
      <c r="H3596" t="str">
        <f>_xlfn.XLOOKUP(tbl_OrderProduct[[#This Row],[ProductID]],tbl_Product[ProductID],tbl_Product[ProductName])</f>
        <v>A Dasboard Contrived</v>
      </c>
      <c r="I3596" t="str">
        <f>_xlfn.XLOOKUP(tbl_OrderProduct[[#This Row],[OrderID]],tbl_Order[OrderID],tbl_Order[CustomerID])</f>
        <v>CUST0124</v>
      </c>
    </row>
    <row r="3597" spans="1:9" x14ac:dyDescent="0.4">
      <c r="A3597" t="s">
        <v>1674</v>
      </c>
      <c r="B3597" t="s">
        <v>142</v>
      </c>
      <c r="C3597" t="str">
        <f>_xlfn.XLOOKUP(tbl_OrderProduct[[#This Row],[ProductID]],tbl_Product[ProductID],tbl_Product[Category])</f>
        <v>Classic</v>
      </c>
      <c r="D3597">
        <v>2</v>
      </c>
      <c r="E3597" s="3">
        <f>_xlfn.XLOOKUP(tbl_OrderProduct[[#This Row],[ProductID]],tbl_Product[ProductID],tbl_Product[ListPrice])*tbl_OrderProduct[[#This Row],[Quantity]]</f>
        <v>98.98</v>
      </c>
      <c r="F3597">
        <f>_xlfn.XLOOKUP(tbl_OrderProduct[[#This Row],[OrderID]],tbl_Order[OrderID],tbl_Order[Order Year])</f>
        <v>2024</v>
      </c>
      <c r="G3597" t="str">
        <f>_xlfn.XLOOKUP(tbl_OrderProduct[[#This Row],[OrderID]],tbl_Order[OrderID],tbl_Order[Order Month Name])</f>
        <v>Sep</v>
      </c>
      <c r="H3597" t="str">
        <f>_xlfn.XLOOKUP(tbl_OrderProduct[[#This Row],[ProductID]],tbl_Product[ProductID],tbl_Product[ProductName])</f>
        <v>Don't Wake the Stakeholders</v>
      </c>
      <c r="I3597" t="str">
        <f>_xlfn.XLOOKUP(tbl_OrderProduct[[#This Row],[OrderID]],tbl_Order[OrderID],tbl_Order[CustomerID])</f>
        <v>CUST0124</v>
      </c>
    </row>
    <row r="3598" spans="1:9" x14ac:dyDescent="0.4">
      <c r="A3598" t="s">
        <v>1674</v>
      </c>
      <c r="B3598" t="s">
        <v>133</v>
      </c>
      <c r="C3598" t="str">
        <f>_xlfn.XLOOKUP(tbl_OrderProduct[[#This Row],[ProductID]],tbl_Product[ProductID],tbl_Product[Category])</f>
        <v>Adventure</v>
      </c>
      <c r="D3598">
        <v>1</v>
      </c>
      <c r="E3598" s="3">
        <f>_xlfn.XLOOKUP(tbl_OrderProduct[[#This Row],[ProductID]],tbl_Product[ProductID],tbl_Product[ListPrice])*tbl_OrderProduct[[#This Row],[Quantity]]</f>
        <v>23.95</v>
      </c>
      <c r="F3598">
        <f>_xlfn.XLOOKUP(tbl_OrderProduct[[#This Row],[OrderID]],tbl_Order[OrderID],tbl_Order[Order Year])</f>
        <v>2024</v>
      </c>
      <c r="G3598" t="str">
        <f>_xlfn.XLOOKUP(tbl_OrderProduct[[#This Row],[OrderID]],tbl_Order[OrderID],tbl_Order[Order Month Name])</f>
        <v>Sep</v>
      </c>
      <c r="H3598" t="str">
        <f>_xlfn.XLOOKUP(tbl_OrderProduct[[#This Row],[ProductID]],tbl_Product[ProductID],tbl_Product[ProductName])</f>
        <v>DataCraft: Fields &amp; Measures</v>
      </c>
      <c r="I3598" t="str">
        <f>_xlfn.XLOOKUP(tbl_OrderProduct[[#This Row],[OrderID]],tbl_Order[OrderID],tbl_Order[CustomerID])</f>
        <v>CUST0124</v>
      </c>
    </row>
    <row r="3599" spans="1:9" x14ac:dyDescent="0.4">
      <c r="A3599" t="s">
        <v>1674</v>
      </c>
      <c r="B3599" t="s">
        <v>131</v>
      </c>
      <c r="C3599" t="str">
        <f>_xlfn.XLOOKUP(tbl_OrderProduct[[#This Row],[ProductID]],tbl_Product[ProductID],tbl_Product[Category])</f>
        <v>Strategy</v>
      </c>
      <c r="D3599">
        <v>2</v>
      </c>
      <c r="E3599" s="3">
        <f>_xlfn.XLOOKUP(tbl_OrderProduct[[#This Row],[ProductID]],tbl_Product[ProductID],tbl_Product[ListPrice])*tbl_OrderProduct[[#This Row],[Quantity]]</f>
        <v>98</v>
      </c>
      <c r="F3599">
        <f>_xlfn.XLOOKUP(tbl_OrderProduct[[#This Row],[OrderID]],tbl_Order[OrderID],tbl_Order[Order Year])</f>
        <v>2024</v>
      </c>
      <c r="G3599" t="str">
        <f>_xlfn.XLOOKUP(tbl_OrderProduct[[#This Row],[OrderID]],tbl_Order[OrderID],tbl_Order[Order Month Name])</f>
        <v>Sep</v>
      </c>
      <c r="H3599" t="str">
        <f>_xlfn.XLOOKUP(tbl_OrderProduct[[#This Row],[ProductID]],tbl_Product[ProductID],tbl_Product[ProductName])</f>
        <v>7 Chart Wonders</v>
      </c>
      <c r="I3599" t="str">
        <f>_xlfn.XLOOKUP(tbl_OrderProduct[[#This Row],[OrderID]],tbl_Order[OrderID],tbl_Order[CustomerID])</f>
        <v>CUST0124</v>
      </c>
    </row>
    <row r="3600" spans="1:9" x14ac:dyDescent="0.4">
      <c r="A3600" t="s">
        <v>1675</v>
      </c>
      <c r="B3600" t="s">
        <v>5</v>
      </c>
      <c r="C3600" t="str">
        <f>_xlfn.XLOOKUP(tbl_OrderProduct[[#This Row],[ProductID]],tbl_Product[ProductID],tbl_Product[Category])</f>
        <v>Strategy</v>
      </c>
      <c r="D3600">
        <v>1</v>
      </c>
      <c r="E3600" s="3">
        <f>_xlfn.XLOOKUP(tbl_OrderProduct[[#This Row],[ProductID]],tbl_Product[ProductID],tbl_Product[ListPrice])*tbl_OrderProduct[[#This Row],[Quantity]]</f>
        <v>49.95</v>
      </c>
      <c r="F3600">
        <f>_xlfn.XLOOKUP(tbl_OrderProduct[[#This Row],[OrderID]],tbl_Order[OrderID],tbl_Order[Order Year])</f>
        <v>2024</v>
      </c>
      <c r="G3600" t="str">
        <f>_xlfn.XLOOKUP(tbl_OrderProduct[[#This Row],[OrderID]],tbl_Order[OrderID],tbl_Order[Order Month Name])</f>
        <v>Sep</v>
      </c>
      <c r="H3600" t="str">
        <f>_xlfn.XLOOKUP(tbl_OrderProduct[[#This Row],[ProductID]],tbl_Product[ProductID],tbl_Product[ProductName])</f>
        <v>Power B.I. the Board Game</v>
      </c>
      <c r="I3600" t="str">
        <f>_xlfn.XLOOKUP(tbl_OrderProduct[[#This Row],[OrderID]],tbl_Order[OrderID],tbl_Order[CustomerID])</f>
        <v>CUST0598</v>
      </c>
    </row>
    <row r="3601" spans="1:9" x14ac:dyDescent="0.4">
      <c r="A3601" t="s">
        <v>1676</v>
      </c>
      <c r="B3601" t="s">
        <v>158</v>
      </c>
      <c r="C3601" t="str">
        <f>_xlfn.XLOOKUP(tbl_OrderProduct[[#This Row],[ProductID]],tbl_Product[ProductID],tbl_Product[Category])</f>
        <v>Classic</v>
      </c>
      <c r="D3601">
        <v>1</v>
      </c>
      <c r="E3601" s="3">
        <f>_xlfn.XLOOKUP(tbl_OrderProduct[[#This Row],[ProductID]],tbl_Product[ProductID],tbl_Product[ListPrice])*tbl_OrderProduct[[#This Row],[Quantity]]</f>
        <v>45</v>
      </c>
      <c r="F3601">
        <f>_xlfn.XLOOKUP(tbl_OrderProduct[[#This Row],[OrderID]],tbl_Order[OrderID],tbl_Order[Order Year])</f>
        <v>2024</v>
      </c>
      <c r="G3601" t="str">
        <f>_xlfn.XLOOKUP(tbl_OrderProduct[[#This Row],[OrderID]],tbl_Order[OrderID],tbl_Order[Order Month Name])</f>
        <v>Sep</v>
      </c>
      <c r="H3601" t="str">
        <f>_xlfn.XLOOKUP(tbl_OrderProduct[[#This Row],[ProductID]],tbl_Product[ProductID],tbl_Product[ProductName])</f>
        <v>Carcassone: Financial Quarters</v>
      </c>
      <c r="I3601" t="str">
        <f>_xlfn.XLOOKUP(tbl_OrderProduct[[#This Row],[OrderID]],tbl_Order[OrderID],tbl_Order[CustomerID])</f>
        <v>CUST0723</v>
      </c>
    </row>
    <row r="3602" spans="1:9" x14ac:dyDescent="0.4">
      <c r="A3602" t="s">
        <v>1676</v>
      </c>
      <c r="B3602" t="s">
        <v>147</v>
      </c>
      <c r="C3602" t="str">
        <f>_xlfn.XLOOKUP(tbl_OrderProduct[[#This Row],[ProductID]],tbl_Product[ProductID],tbl_Product[Category])</f>
        <v>Classic</v>
      </c>
      <c r="D3602">
        <v>1</v>
      </c>
      <c r="E3602" s="3">
        <f>_xlfn.XLOOKUP(tbl_OrderProduct[[#This Row],[ProductID]],tbl_Product[ProductID],tbl_Product[ListPrice])*tbl_OrderProduct[[#This Row],[Quantity]]</f>
        <v>40.950000000000003</v>
      </c>
      <c r="F3602">
        <f>_xlfn.XLOOKUP(tbl_OrderProduct[[#This Row],[OrderID]],tbl_Order[OrderID],tbl_Order[Order Year])</f>
        <v>2024</v>
      </c>
      <c r="G3602" t="str">
        <f>_xlfn.XLOOKUP(tbl_OrderProduct[[#This Row],[OrderID]],tbl_Order[OrderID],tbl_Order[Order Month Name])</f>
        <v>Sep</v>
      </c>
      <c r="H3602" t="str">
        <f>_xlfn.XLOOKUP(tbl_OrderProduct[[#This Row],[ProductID]],tbl_Product[ProductID],tbl_Product[ProductName])</f>
        <v>Formula Scrabble</v>
      </c>
      <c r="I3602" t="str">
        <f>_xlfn.XLOOKUP(tbl_OrderProduct[[#This Row],[OrderID]],tbl_Order[OrderID],tbl_Order[CustomerID])</f>
        <v>CUST0723</v>
      </c>
    </row>
    <row r="3603" spans="1:9" x14ac:dyDescent="0.4">
      <c r="A3603" t="s">
        <v>1676</v>
      </c>
      <c r="B3603" t="s">
        <v>141</v>
      </c>
      <c r="C3603" t="str">
        <f>_xlfn.XLOOKUP(tbl_OrderProduct[[#This Row],[ProductID]],tbl_Product[ProductID],tbl_Product[Category])</f>
        <v>Strategy</v>
      </c>
      <c r="D3603">
        <v>1</v>
      </c>
      <c r="E3603" s="3">
        <f>_xlfn.XLOOKUP(tbl_OrderProduct[[#This Row],[ProductID]],tbl_Product[ProductID],tbl_Product[ListPrice])*tbl_OrderProduct[[#This Row],[Quantity]]</f>
        <v>24</v>
      </c>
      <c r="F3603">
        <f>_xlfn.XLOOKUP(tbl_OrderProduct[[#This Row],[OrderID]],tbl_Order[OrderID],tbl_Order[Order Year])</f>
        <v>2024</v>
      </c>
      <c r="G3603" t="str">
        <f>_xlfn.XLOOKUP(tbl_OrderProduct[[#This Row],[OrderID]],tbl_Order[OrderID],tbl_Order[Order Month Name])</f>
        <v>Sep</v>
      </c>
      <c r="H3603" t="str">
        <f>_xlfn.XLOOKUP(tbl_OrderProduct[[#This Row],[ProductID]],tbl_Product[ProductID],tbl_Product[ProductName])</f>
        <v>Wingspanalytics</v>
      </c>
      <c r="I3603" t="str">
        <f>_xlfn.XLOOKUP(tbl_OrderProduct[[#This Row],[OrderID]],tbl_Order[OrderID],tbl_Order[CustomerID])</f>
        <v>CUST0723</v>
      </c>
    </row>
    <row r="3604" spans="1:9" x14ac:dyDescent="0.4">
      <c r="A3604" t="s">
        <v>1677</v>
      </c>
      <c r="B3604" t="s">
        <v>11</v>
      </c>
      <c r="C3604" t="str">
        <f>_xlfn.XLOOKUP(tbl_OrderProduct[[#This Row],[ProductID]],tbl_Product[ProductID],tbl_Product[Category])</f>
        <v>Adventure</v>
      </c>
      <c r="D3604">
        <v>1</v>
      </c>
      <c r="E3604" s="3">
        <f>_xlfn.XLOOKUP(tbl_OrderProduct[[#This Row],[ProductID]],tbl_Product[ProductID],tbl_Product[ListPrice])*tbl_OrderProduct[[#This Row],[Quantity]]</f>
        <v>19.95</v>
      </c>
      <c r="F3604">
        <f>_xlfn.XLOOKUP(tbl_OrderProduct[[#This Row],[OrderID]],tbl_Order[OrderID],tbl_Order[Order Year])</f>
        <v>2024</v>
      </c>
      <c r="G3604" t="str">
        <f>_xlfn.XLOOKUP(tbl_OrderProduct[[#This Row],[OrderID]],tbl_Order[OrderID],tbl_Order[Order Month Name])</f>
        <v>Sep</v>
      </c>
      <c r="H3604" t="str">
        <f>_xlfn.XLOOKUP(tbl_OrderProduct[[#This Row],[ProductID]],tbl_Product[ProductID],tbl_Product[ProductName])</f>
        <v>Dungeons &amp; Datasets</v>
      </c>
      <c r="I3604" t="str">
        <f>_xlfn.XLOOKUP(tbl_OrderProduct[[#This Row],[OrderID]],tbl_Order[OrderID],tbl_Order[CustomerID])</f>
        <v>CUST0112</v>
      </c>
    </row>
    <row r="3605" spans="1:9" x14ac:dyDescent="0.4">
      <c r="A3605" t="s">
        <v>1677</v>
      </c>
      <c r="B3605" t="s">
        <v>151</v>
      </c>
      <c r="C3605" t="str">
        <f>_xlfn.XLOOKUP(tbl_OrderProduct[[#This Row],[ProductID]],tbl_Product[ProductID],tbl_Product[Category])</f>
        <v>Adventure</v>
      </c>
      <c r="D3605">
        <v>1</v>
      </c>
      <c r="E3605" s="3">
        <f>_xlfn.XLOOKUP(tbl_OrderProduct[[#This Row],[ProductID]],tbl_Product[ProductID],tbl_Product[ListPrice])*tbl_OrderProduct[[#This Row],[Quantity]]</f>
        <v>60.95</v>
      </c>
      <c r="F3605">
        <f>_xlfn.XLOOKUP(tbl_OrderProduct[[#This Row],[OrderID]],tbl_Order[OrderID],tbl_Order[Order Year])</f>
        <v>2024</v>
      </c>
      <c r="G3605" t="str">
        <f>_xlfn.XLOOKUP(tbl_OrderProduct[[#This Row],[OrderID]],tbl_Order[OrderID],tbl_Order[Order Month Name])</f>
        <v>Sep</v>
      </c>
      <c r="H3605" t="str">
        <f>_xlfn.XLOOKUP(tbl_OrderProduct[[#This Row],[ProductID]],tbl_Product[ProductID],tbl_Product[ProductName])</f>
        <v>Unmatched: Analyst's Edition</v>
      </c>
      <c r="I3605" t="str">
        <f>_xlfn.XLOOKUP(tbl_OrderProduct[[#This Row],[OrderID]],tbl_Order[OrderID],tbl_Order[CustomerID])</f>
        <v>CUST0112</v>
      </c>
    </row>
    <row r="3606" spans="1:9" x14ac:dyDescent="0.4">
      <c r="A3606" t="s">
        <v>1677</v>
      </c>
      <c r="B3606" t="s">
        <v>5</v>
      </c>
      <c r="C3606" t="str">
        <f>_xlfn.XLOOKUP(tbl_OrderProduct[[#This Row],[ProductID]],tbl_Product[ProductID],tbl_Product[Category])</f>
        <v>Strategy</v>
      </c>
      <c r="D3606">
        <v>1</v>
      </c>
      <c r="E3606" s="3">
        <f>_xlfn.XLOOKUP(tbl_OrderProduct[[#This Row],[ProductID]],tbl_Product[ProductID],tbl_Product[ListPrice])*tbl_OrderProduct[[#This Row],[Quantity]]</f>
        <v>49.95</v>
      </c>
      <c r="F3606">
        <f>_xlfn.XLOOKUP(tbl_OrderProduct[[#This Row],[OrderID]],tbl_Order[OrderID],tbl_Order[Order Year])</f>
        <v>2024</v>
      </c>
      <c r="G3606" t="str">
        <f>_xlfn.XLOOKUP(tbl_OrderProduct[[#This Row],[OrderID]],tbl_Order[OrderID],tbl_Order[Order Month Name])</f>
        <v>Sep</v>
      </c>
      <c r="H3606" t="str">
        <f>_xlfn.XLOOKUP(tbl_OrderProduct[[#This Row],[ProductID]],tbl_Product[ProductID],tbl_Product[ProductName])</f>
        <v>Power B.I. the Board Game</v>
      </c>
      <c r="I3606" t="str">
        <f>_xlfn.XLOOKUP(tbl_OrderProduct[[#This Row],[OrderID]],tbl_Order[OrderID],tbl_Order[CustomerID])</f>
        <v>CUST0112</v>
      </c>
    </row>
    <row r="3607" spans="1:9" x14ac:dyDescent="0.4">
      <c r="A3607" t="s">
        <v>1677</v>
      </c>
      <c r="B3607" t="s">
        <v>10</v>
      </c>
      <c r="C3607" t="str">
        <f>_xlfn.XLOOKUP(tbl_OrderProduct[[#This Row],[ProductID]],tbl_Product[ProductID],tbl_Product[Category])</f>
        <v>Party</v>
      </c>
      <c r="D3607">
        <v>2</v>
      </c>
      <c r="E3607" s="3">
        <f>_xlfn.XLOOKUP(tbl_OrderProduct[[#This Row],[ProductID]],tbl_Product[ProductID],tbl_Product[ListPrice])*tbl_OrderProduct[[#This Row],[Quantity]]</f>
        <v>98</v>
      </c>
      <c r="F3607">
        <f>_xlfn.XLOOKUP(tbl_OrderProduct[[#This Row],[OrderID]],tbl_Order[OrderID],tbl_Order[Order Year])</f>
        <v>2024</v>
      </c>
      <c r="G3607" t="str">
        <f>_xlfn.XLOOKUP(tbl_OrderProduct[[#This Row],[OrderID]],tbl_Order[OrderID],tbl_Order[Order Month Name])</f>
        <v>Sep</v>
      </c>
      <c r="H3607" t="str">
        <f>_xlfn.XLOOKUP(tbl_OrderProduct[[#This Row],[ProductID]],tbl_Product[ProductID],tbl_Product[ProductName])</f>
        <v>Pivot or Perish</v>
      </c>
      <c r="I3607" t="str">
        <f>_xlfn.XLOOKUP(tbl_OrderProduct[[#This Row],[OrderID]],tbl_Order[OrderID],tbl_Order[CustomerID])</f>
        <v>CUST0112</v>
      </c>
    </row>
    <row r="3608" spans="1:9" x14ac:dyDescent="0.4">
      <c r="A3608" t="s">
        <v>1677</v>
      </c>
      <c r="B3608" t="s">
        <v>143</v>
      </c>
      <c r="C3608" t="str">
        <f>_xlfn.XLOOKUP(tbl_OrderProduct[[#This Row],[ProductID]],tbl_Product[ProductID],tbl_Product[Category])</f>
        <v>Party</v>
      </c>
      <c r="D3608">
        <v>1</v>
      </c>
      <c r="E3608" s="3">
        <f>_xlfn.XLOOKUP(tbl_OrderProduct[[#This Row],[ProductID]],tbl_Product[ProductID],tbl_Product[ListPrice])*tbl_OrderProduct[[#This Row],[Quantity]]</f>
        <v>21.95</v>
      </c>
      <c r="F3608">
        <f>_xlfn.XLOOKUP(tbl_OrderProduct[[#This Row],[OrderID]],tbl_Order[OrderID],tbl_Order[Order Year])</f>
        <v>2024</v>
      </c>
      <c r="G3608" t="str">
        <f>_xlfn.XLOOKUP(tbl_OrderProduct[[#This Row],[OrderID]],tbl_Order[OrderID],tbl_Order[Order Month Name])</f>
        <v>Sep</v>
      </c>
      <c r="H3608" t="str">
        <f>_xlfn.XLOOKUP(tbl_OrderProduct[[#This Row],[ProductID]],tbl_Product[ProductID],tbl_Product[ProductName])</f>
        <v>Sheets of Nottingham</v>
      </c>
      <c r="I3608" t="str">
        <f>_xlfn.XLOOKUP(tbl_OrderProduct[[#This Row],[OrderID]],tbl_Order[OrderID],tbl_Order[CustomerID])</f>
        <v>CUST0112</v>
      </c>
    </row>
    <row r="3609" spans="1:9" x14ac:dyDescent="0.4">
      <c r="A3609" t="s">
        <v>1678</v>
      </c>
      <c r="B3609" t="s">
        <v>145</v>
      </c>
      <c r="C3609" t="str">
        <f>_xlfn.XLOOKUP(tbl_OrderProduct[[#This Row],[ProductID]],tbl_Product[ProductID],tbl_Product[Category])</f>
        <v>Adventure</v>
      </c>
      <c r="D3609">
        <v>1</v>
      </c>
      <c r="E3609" s="3">
        <f>_xlfn.XLOOKUP(tbl_OrderProduct[[#This Row],[ProductID]],tbl_Product[ProductID],tbl_Product[ListPrice])*tbl_OrderProduct[[#This Row],[Quantity]]</f>
        <v>40.5</v>
      </c>
      <c r="F3609">
        <f>_xlfn.XLOOKUP(tbl_OrderProduct[[#This Row],[OrderID]],tbl_Order[OrderID],tbl_Order[Order Year])</f>
        <v>2024</v>
      </c>
      <c r="G3609" t="str">
        <f>_xlfn.XLOOKUP(tbl_OrderProduct[[#This Row],[OrderID]],tbl_Order[OrderID],tbl_Order[Order Month Name])</f>
        <v>Oct</v>
      </c>
      <c r="H3609" t="str">
        <f>_xlfn.XLOOKUP(tbl_OrderProduct[[#This Row],[ProductID]],tbl_Product[ProductID],tbl_Product[ProductName])</f>
        <v>Audit Call of Cthulhu</v>
      </c>
      <c r="I3609" t="str">
        <f>_xlfn.XLOOKUP(tbl_OrderProduct[[#This Row],[OrderID]],tbl_Order[OrderID],tbl_Order[CustomerID])</f>
        <v>CUST0470</v>
      </c>
    </row>
    <row r="3610" spans="1:9" x14ac:dyDescent="0.4">
      <c r="A3610" t="s">
        <v>1678</v>
      </c>
      <c r="B3610" t="s">
        <v>139</v>
      </c>
      <c r="C3610" t="str">
        <f>_xlfn.XLOOKUP(tbl_OrderProduct[[#This Row],[ProductID]],tbl_Product[ProductID],tbl_Product[Category])</f>
        <v>Strategy</v>
      </c>
      <c r="D3610">
        <v>1</v>
      </c>
      <c r="E3610" s="3">
        <f>_xlfn.XLOOKUP(tbl_OrderProduct[[#This Row],[ProductID]],tbl_Product[ProductID],tbl_Product[ListPrice])*tbl_OrderProduct[[#This Row],[Quantity]]</f>
        <v>54.99</v>
      </c>
      <c r="F3610">
        <f>_xlfn.XLOOKUP(tbl_OrderProduct[[#This Row],[OrderID]],tbl_Order[OrderID],tbl_Order[Order Year])</f>
        <v>2024</v>
      </c>
      <c r="G3610" t="str">
        <f>_xlfn.XLOOKUP(tbl_OrderProduct[[#This Row],[OrderID]],tbl_Order[OrderID],tbl_Order[Order Month Name])</f>
        <v>Oct</v>
      </c>
      <c r="H3610" t="str">
        <f>_xlfn.XLOOKUP(tbl_OrderProduct[[#This Row],[ProductID]],tbl_Product[ProductID],tbl_Product[ProductName])</f>
        <v>Azul: Pie Chart Edition</v>
      </c>
      <c r="I3610" t="str">
        <f>_xlfn.XLOOKUP(tbl_OrderProduct[[#This Row],[OrderID]],tbl_Order[OrderID],tbl_Order[CustomerID])</f>
        <v>CUST0470</v>
      </c>
    </row>
    <row r="3611" spans="1:9" x14ac:dyDescent="0.4">
      <c r="A3611" t="s">
        <v>1678</v>
      </c>
      <c r="B3611" t="s">
        <v>161</v>
      </c>
      <c r="C3611" t="str">
        <f>_xlfn.XLOOKUP(tbl_OrderProduct[[#This Row],[ProductID]],tbl_Product[ProductID],tbl_Product[Category])</f>
        <v>Strategy</v>
      </c>
      <c r="D3611">
        <v>2</v>
      </c>
      <c r="E3611" s="3">
        <f>_xlfn.XLOOKUP(tbl_OrderProduct[[#This Row],[ProductID]],tbl_Product[ProductID],tbl_Product[ListPrice])*tbl_OrderProduct[[#This Row],[Quantity]]</f>
        <v>111.9</v>
      </c>
      <c r="F3611">
        <f>_xlfn.XLOOKUP(tbl_OrderProduct[[#This Row],[OrderID]],tbl_Order[OrderID],tbl_Order[Order Year])</f>
        <v>2024</v>
      </c>
      <c r="G3611" t="str">
        <f>_xlfn.XLOOKUP(tbl_OrderProduct[[#This Row],[OrderID]],tbl_Order[OrderID],tbl_Order[Order Month Name])</f>
        <v>Oct</v>
      </c>
      <c r="H3611" t="str">
        <f>_xlfn.XLOOKUP(tbl_OrderProduct[[#This Row],[ProductID]],tbl_Product[ProductID],tbl_Product[ProductName])</f>
        <v>The Quacks of Quarterburg</v>
      </c>
      <c r="I3611" t="str">
        <f>_xlfn.XLOOKUP(tbl_OrderProduct[[#This Row],[OrderID]],tbl_Order[OrderID],tbl_Order[CustomerID])</f>
        <v>CUST0470</v>
      </c>
    </row>
    <row r="3612" spans="1:9" x14ac:dyDescent="0.4">
      <c r="A3612" t="s">
        <v>1678</v>
      </c>
      <c r="B3612" t="s">
        <v>133</v>
      </c>
      <c r="C3612" t="str">
        <f>_xlfn.XLOOKUP(tbl_OrderProduct[[#This Row],[ProductID]],tbl_Product[ProductID],tbl_Product[Category])</f>
        <v>Adventure</v>
      </c>
      <c r="D3612">
        <v>2</v>
      </c>
      <c r="E3612" s="3">
        <f>_xlfn.XLOOKUP(tbl_OrderProduct[[#This Row],[ProductID]],tbl_Product[ProductID],tbl_Product[ListPrice])*tbl_OrderProduct[[#This Row],[Quantity]]</f>
        <v>47.9</v>
      </c>
      <c r="F3612">
        <f>_xlfn.XLOOKUP(tbl_OrderProduct[[#This Row],[OrderID]],tbl_Order[OrderID],tbl_Order[Order Year])</f>
        <v>2024</v>
      </c>
      <c r="G3612" t="str">
        <f>_xlfn.XLOOKUP(tbl_OrderProduct[[#This Row],[OrderID]],tbl_Order[OrderID],tbl_Order[Order Month Name])</f>
        <v>Oct</v>
      </c>
      <c r="H3612" t="str">
        <f>_xlfn.XLOOKUP(tbl_OrderProduct[[#This Row],[ProductID]],tbl_Product[ProductID],tbl_Product[ProductName])</f>
        <v>DataCraft: Fields &amp; Measures</v>
      </c>
      <c r="I3612" t="str">
        <f>_xlfn.XLOOKUP(tbl_OrderProduct[[#This Row],[OrderID]],tbl_Order[OrderID],tbl_Order[CustomerID])</f>
        <v>CUST0470</v>
      </c>
    </row>
    <row r="3613" spans="1:9" x14ac:dyDescent="0.4">
      <c r="A3613" t="s">
        <v>1678</v>
      </c>
      <c r="B3613" t="s">
        <v>162</v>
      </c>
      <c r="C3613" t="str">
        <f>_xlfn.XLOOKUP(tbl_OrderProduct[[#This Row],[ProductID]],tbl_Product[ProductID],tbl_Product[Category])</f>
        <v>Strategy</v>
      </c>
      <c r="D3613">
        <v>1</v>
      </c>
      <c r="E3613" s="3">
        <f>_xlfn.XLOOKUP(tbl_OrderProduct[[#This Row],[ProductID]],tbl_Product[ProductID],tbl_Product[ListPrice])*tbl_OrderProduct[[#This Row],[Quantity]]</f>
        <v>17.5</v>
      </c>
      <c r="F3613">
        <f>_xlfn.XLOOKUP(tbl_OrderProduct[[#This Row],[OrderID]],tbl_Order[OrderID],tbl_Order[Order Year])</f>
        <v>2024</v>
      </c>
      <c r="G3613" t="str">
        <f>_xlfn.XLOOKUP(tbl_OrderProduct[[#This Row],[OrderID]],tbl_Order[OrderID],tbl_Order[Order Month Name])</f>
        <v>Oct</v>
      </c>
      <c r="H3613" t="str">
        <f>_xlfn.XLOOKUP(tbl_OrderProduct[[#This Row],[ProductID]],tbl_Product[ProductID],tbl_Product[ProductName])</f>
        <v>Spreadsheet Legacy</v>
      </c>
      <c r="I3613" t="str">
        <f>_xlfn.XLOOKUP(tbl_OrderProduct[[#This Row],[OrderID]],tbl_Order[OrderID],tbl_Order[CustomerID])</f>
        <v>CUST0470</v>
      </c>
    </row>
    <row r="3614" spans="1:9" x14ac:dyDescent="0.4">
      <c r="A3614" t="s">
        <v>1679</v>
      </c>
      <c r="B3614" t="s">
        <v>138</v>
      </c>
      <c r="C3614" t="str">
        <f>_xlfn.XLOOKUP(tbl_OrderProduct[[#This Row],[ProductID]],tbl_Product[ProductID],tbl_Product[Category])</f>
        <v>Classic</v>
      </c>
      <c r="D3614">
        <v>2</v>
      </c>
      <c r="E3614" s="3">
        <f>_xlfn.XLOOKUP(tbl_OrderProduct[[#This Row],[ProductID]],tbl_Product[ProductID],tbl_Product[ListPrice])*tbl_OrderProduct[[#This Row],[Quantity]]</f>
        <v>124</v>
      </c>
      <c r="F3614">
        <f>_xlfn.XLOOKUP(tbl_OrderProduct[[#This Row],[OrderID]],tbl_Order[OrderID],tbl_Order[Order Year])</f>
        <v>2024</v>
      </c>
      <c r="G3614" t="str">
        <f>_xlfn.XLOOKUP(tbl_OrderProduct[[#This Row],[OrderID]],tbl_Order[OrderID],tbl_Order[Order Month Name])</f>
        <v>Oct</v>
      </c>
      <c r="H3614" t="str">
        <f>_xlfn.XLOOKUP(tbl_OrderProduct[[#This Row],[ProductID]],tbl_Product[ProductID],tbl_Product[ProductName])</f>
        <v>YahtSheets</v>
      </c>
      <c r="I3614" t="str">
        <f>_xlfn.XLOOKUP(tbl_OrderProduct[[#This Row],[OrderID]],tbl_Order[OrderID],tbl_Order[CustomerID])</f>
        <v>CUST0024</v>
      </c>
    </row>
    <row r="3615" spans="1:9" x14ac:dyDescent="0.4">
      <c r="A3615" t="s">
        <v>1679</v>
      </c>
      <c r="B3615" t="s">
        <v>146</v>
      </c>
      <c r="C3615" t="str">
        <f>_xlfn.XLOOKUP(tbl_OrderProduct[[#This Row],[ProductID]],tbl_Product[ProductID],tbl_Product[Category])</f>
        <v>Strategy</v>
      </c>
      <c r="D3615">
        <v>1</v>
      </c>
      <c r="E3615" s="3">
        <f>_xlfn.XLOOKUP(tbl_OrderProduct[[#This Row],[ProductID]],tbl_Product[ProductID],tbl_Product[ListPrice])*tbl_OrderProduct[[#This Row],[Quantity]]</f>
        <v>49.49</v>
      </c>
      <c r="F3615">
        <f>_xlfn.XLOOKUP(tbl_OrderProduct[[#This Row],[OrderID]],tbl_Order[OrderID],tbl_Order[Order Year])</f>
        <v>2024</v>
      </c>
      <c r="G3615" t="str">
        <f>_xlfn.XLOOKUP(tbl_OrderProduct[[#This Row],[OrderID]],tbl_Order[OrderID],tbl_Order[Order Month Name])</f>
        <v>Oct</v>
      </c>
      <c r="H3615" t="str">
        <f>_xlfn.XLOOKUP(tbl_OrderProduct[[#This Row],[ProductID]],tbl_Product[ProductID],tbl_Product[ProductName])</f>
        <v>Terraforming Tableau</v>
      </c>
      <c r="I3615" t="str">
        <f>_xlfn.XLOOKUP(tbl_OrderProduct[[#This Row],[OrderID]],tbl_Order[OrderID],tbl_Order[CustomerID])</f>
        <v>CUST0024</v>
      </c>
    </row>
    <row r="3616" spans="1:9" x14ac:dyDescent="0.4">
      <c r="A3616" t="s">
        <v>1679</v>
      </c>
      <c r="B3616" t="s">
        <v>147</v>
      </c>
      <c r="C3616" t="str">
        <f>_xlfn.XLOOKUP(tbl_OrderProduct[[#This Row],[ProductID]],tbl_Product[ProductID],tbl_Product[Category])</f>
        <v>Classic</v>
      </c>
      <c r="D3616">
        <v>1</v>
      </c>
      <c r="E3616" s="3">
        <f>_xlfn.XLOOKUP(tbl_OrderProduct[[#This Row],[ProductID]],tbl_Product[ProductID],tbl_Product[ListPrice])*tbl_OrderProduct[[#This Row],[Quantity]]</f>
        <v>40.950000000000003</v>
      </c>
      <c r="F3616">
        <f>_xlfn.XLOOKUP(tbl_OrderProduct[[#This Row],[OrderID]],tbl_Order[OrderID],tbl_Order[Order Year])</f>
        <v>2024</v>
      </c>
      <c r="G3616" t="str">
        <f>_xlfn.XLOOKUP(tbl_OrderProduct[[#This Row],[OrderID]],tbl_Order[OrderID],tbl_Order[Order Month Name])</f>
        <v>Oct</v>
      </c>
      <c r="H3616" t="str">
        <f>_xlfn.XLOOKUP(tbl_OrderProduct[[#This Row],[ProductID]],tbl_Product[ProductID],tbl_Product[ProductName])</f>
        <v>Formula Scrabble</v>
      </c>
      <c r="I3616" t="str">
        <f>_xlfn.XLOOKUP(tbl_OrderProduct[[#This Row],[OrderID]],tbl_Order[OrderID],tbl_Order[CustomerID])</f>
        <v>CUST0024</v>
      </c>
    </row>
    <row r="3617" spans="1:9" x14ac:dyDescent="0.4">
      <c r="A3617" t="s">
        <v>1679</v>
      </c>
      <c r="B3617" t="s">
        <v>140</v>
      </c>
      <c r="C3617" t="str">
        <f>_xlfn.XLOOKUP(tbl_OrderProduct[[#This Row],[ProductID]],tbl_Product[ProductID],tbl_Product[Category])</f>
        <v>Strategy</v>
      </c>
      <c r="D3617">
        <v>1</v>
      </c>
      <c r="E3617" s="3">
        <f>_xlfn.XLOOKUP(tbl_OrderProduct[[#This Row],[ProductID]],tbl_Product[ProductID],tbl_Product[ListPrice])*tbl_OrderProduct[[#This Row],[Quantity]]</f>
        <v>63.49</v>
      </c>
      <c r="F3617">
        <f>_xlfn.XLOOKUP(tbl_OrderProduct[[#This Row],[OrderID]],tbl_Order[OrderID],tbl_Order[Order Year])</f>
        <v>2024</v>
      </c>
      <c r="G3617" t="str">
        <f>_xlfn.XLOOKUP(tbl_OrderProduct[[#This Row],[OrderID]],tbl_Order[OrderID],tbl_Order[Order Month Name])</f>
        <v>Oct</v>
      </c>
      <c r="H3617" t="str">
        <f>_xlfn.XLOOKUP(tbl_OrderProduct[[#This Row],[ProductID]],tbl_Product[ProductID],tbl_Product[ProductName])</f>
        <v>The Castles of Mad King Lambda</v>
      </c>
      <c r="I3617" t="str">
        <f>_xlfn.XLOOKUP(tbl_OrderProduct[[#This Row],[OrderID]],tbl_Order[OrderID],tbl_Order[CustomerID])</f>
        <v>CUST0024</v>
      </c>
    </row>
    <row r="3618" spans="1:9" x14ac:dyDescent="0.4">
      <c r="A3618" t="s">
        <v>1680</v>
      </c>
      <c r="B3618" t="s">
        <v>2</v>
      </c>
      <c r="C3618" t="str">
        <f>_xlfn.XLOOKUP(tbl_OrderProduct[[#This Row],[ProductID]],tbl_Product[ProductID],tbl_Product[Category])</f>
        <v>Strategy</v>
      </c>
      <c r="D3618">
        <v>1</v>
      </c>
      <c r="E3618" s="3">
        <f>_xlfn.XLOOKUP(tbl_OrderProduct[[#This Row],[ProductID]],tbl_Product[ProductID],tbl_Product[ListPrice])*tbl_OrderProduct[[#This Row],[Quantity]]</f>
        <v>12.95</v>
      </c>
      <c r="F3618">
        <f>_xlfn.XLOOKUP(tbl_OrderProduct[[#This Row],[OrderID]],tbl_Order[OrderID],tbl_Order[Order Year])</f>
        <v>2024</v>
      </c>
      <c r="G3618" t="str">
        <f>_xlfn.XLOOKUP(tbl_OrderProduct[[#This Row],[OrderID]],tbl_Order[OrderID],tbl_Order[Order Month Name])</f>
        <v>Oct</v>
      </c>
      <c r="H3618" t="str">
        <f>_xlfn.XLOOKUP(tbl_OrderProduct[[#This Row],[ProductID]],tbl_Product[ProductID],tbl_Product[ProductName])</f>
        <v>DAX Machina</v>
      </c>
      <c r="I3618" t="str">
        <f>_xlfn.XLOOKUP(tbl_OrderProduct[[#This Row],[OrderID]],tbl_Order[OrderID],tbl_Order[CustomerID])</f>
        <v>CUST0016</v>
      </c>
    </row>
    <row r="3619" spans="1:9" x14ac:dyDescent="0.4">
      <c r="A3619" t="s">
        <v>1681</v>
      </c>
      <c r="B3619" t="s">
        <v>149</v>
      </c>
      <c r="C3619" t="str">
        <f>_xlfn.XLOOKUP(tbl_OrderProduct[[#This Row],[ProductID]],tbl_Product[ProductID],tbl_Product[Category])</f>
        <v>Co-op</v>
      </c>
      <c r="D3619">
        <v>2</v>
      </c>
      <c r="E3619" s="3">
        <f>_xlfn.XLOOKUP(tbl_OrderProduct[[#This Row],[ProductID]],tbl_Product[ProductID],tbl_Product[ListPrice])*tbl_OrderProduct[[#This Row],[Quantity]]</f>
        <v>41.98</v>
      </c>
      <c r="F3619">
        <f>_xlfn.XLOOKUP(tbl_OrderProduct[[#This Row],[OrderID]],tbl_Order[OrderID],tbl_Order[Order Year])</f>
        <v>2024</v>
      </c>
      <c r="G3619" t="str">
        <f>_xlfn.XLOOKUP(tbl_OrderProduct[[#This Row],[OrderID]],tbl_Order[OrderID],tbl_Order[Order Month Name])</f>
        <v>Oct</v>
      </c>
      <c r="H3619" t="str">
        <f>_xlfn.XLOOKUP(tbl_OrderProduct[[#This Row],[ProductID]],tbl_Product[ProductID],tbl_Product[ProductName])</f>
        <v>Pandemic: #REF! Outbreak</v>
      </c>
      <c r="I3619" t="str">
        <f>_xlfn.XLOOKUP(tbl_OrderProduct[[#This Row],[OrderID]],tbl_Order[OrderID],tbl_Order[CustomerID])</f>
        <v>CUST1283</v>
      </c>
    </row>
    <row r="3620" spans="1:9" x14ac:dyDescent="0.4">
      <c r="A3620" t="s">
        <v>1681</v>
      </c>
      <c r="B3620" t="s">
        <v>131</v>
      </c>
      <c r="C3620" t="str">
        <f>_xlfn.XLOOKUP(tbl_OrderProduct[[#This Row],[ProductID]],tbl_Product[ProductID],tbl_Product[Category])</f>
        <v>Strategy</v>
      </c>
      <c r="D3620">
        <v>2</v>
      </c>
      <c r="E3620" s="3">
        <f>_xlfn.XLOOKUP(tbl_OrderProduct[[#This Row],[ProductID]],tbl_Product[ProductID],tbl_Product[ListPrice])*tbl_OrderProduct[[#This Row],[Quantity]]</f>
        <v>98</v>
      </c>
      <c r="F3620">
        <f>_xlfn.XLOOKUP(tbl_OrderProduct[[#This Row],[OrderID]],tbl_Order[OrderID],tbl_Order[Order Year])</f>
        <v>2024</v>
      </c>
      <c r="G3620" t="str">
        <f>_xlfn.XLOOKUP(tbl_OrderProduct[[#This Row],[OrderID]],tbl_Order[OrderID],tbl_Order[Order Month Name])</f>
        <v>Oct</v>
      </c>
      <c r="H3620" t="str">
        <f>_xlfn.XLOOKUP(tbl_OrderProduct[[#This Row],[ProductID]],tbl_Product[ProductID],tbl_Product[ProductName])</f>
        <v>7 Chart Wonders</v>
      </c>
      <c r="I3620" t="str">
        <f>_xlfn.XLOOKUP(tbl_OrderProduct[[#This Row],[OrderID]],tbl_Order[OrderID],tbl_Order[CustomerID])</f>
        <v>CUST1283</v>
      </c>
    </row>
    <row r="3621" spans="1:9" x14ac:dyDescent="0.4">
      <c r="A3621" t="s">
        <v>1682</v>
      </c>
      <c r="B3621" t="s">
        <v>145</v>
      </c>
      <c r="C3621" t="str">
        <f>_xlfn.XLOOKUP(tbl_OrderProduct[[#This Row],[ProductID]],tbl_Product[ProductID],tbl_Product[Category])</f>
        <v>Adventure</v>
      </c>
      <c r="D3621">
        <v>1</v>
      </c>
      <c r="E3621" s="3">
        <f>_xlfn.XLOOKUP(tbl_OrderProduct[[#This Row],[ProductID]],tbl_Product[ProductID],tbl_Product[ListPrice])*tbl_OrderProduct[[#This Row],[Quantity]]</f>
        <v>40.5</v>
      </c>
      <c r="F3621">
        <f>_xlfn.XLOOKUP(tbl_OrderProduct[[#This Row],[OrderID]],tbl_Order[OrderID],tbl_Order[Order Year])</f>
        <v>2024</v>
      </c>
      <c r="G3621" t="str">
        <f>_xlfn.XLOOKUP(tbl_OrderProduct[[#This Row],[OrderID]],tbl_Order[OrderID],tbl_Order[Order Month Name])</f>
        <v>Oct</v>
      </c>
      <c r="H3621" t="str">
        <f>_xlfn.XLOOKUP(tbl_OrderProduct[[#This Row],[ProductID]],tbl_Product[ProductID],tbl_Product[ProductName])</f>
        <v>Audit Call of Cthulhu</v>
      </c>
      <c r="I3621" t="str">
        <f>_xlfn.XLOOKUP(tbl_OrderProduct[[#This Row],[OrderID]],tbl_Order[OrderID],tbl_Order[CustomerID])</f>
        <v>CUST0094</v>
      </c>
    </row>
    <row r="3622" spans="1:9" x14ac:dyDescent="0.4">
      <c r="A3622" t="s">
        <v>1683</v>
      </c>
      <c r="B3622" t="s">
        <v>156</v>
      </c>
      <c r="C3622" t="str">
        <f>_xlfn.XLOOKUP(tbl_OrderProduct[[#This Row],[ProductID]],tbl_Product[ProductID],tbl_Product[Category])</f>
        <v>Strategy</v>
      </c>
      <c r="D3622">
        <v>1</v>
      </c>
      <c r="E3622" s="3">
        <f>_xlfn.XLOOKUP(tbl_OrderProduct[[#This Row],[ProductID]],tbl_Product[ProductID],tbl_Product[ListPrice])*tbl_OrderProduct[[#This Row],[Quantity]]</f>
        <v>40.99</v>
      </c>
      <c r="F3622">
        <f>_xlfn.XLOOKUP(tbl_OrderProduct[[#This Row],[OrderID]],tbl_Order[OrderID],tbl_Order[Order Year])</f>
        <v>2024</v>
      </c>
      <c r="G3622" t="str">
        <f>_xlfn.XLOOKUP(tbl_OrderProduct[[#This Row],[OrderID]],tbl_Order[OrderID],tbl_Order[Order Month Name])</f>
        <v>Oct</v>
      </c>
      <c r="H3622" t="str">
        <f>_xlfn.XLOOKUP(tbl_OrderProduct[[#This Row],[ProductID]],tbl_Product[ProductID],tbl_Product[ProductName])</f>
        <v>Cells of Caledonia</v>
      </c>
      <c r="I3622" t="str">
        <f>_xlfn.XLOOKUP(tbl_OrderProduct[[#This Row],[OrderID]],tbl_Order[OrderID],tbl_Order[CustomerID])</f>
        <v>CUST0725</v>
      </c>
    </row>
    <row r="3623" spans="1:9" x14ac:dyDescent="0.4">
      <c r="A3623" t="s">
        <v>1683</v>
      </c>
      <c r="B3623" t="s">
        <v>9</v>
      </c>
      <c r="C3623" t="str">
        <f>_xlfn.XLOOKUP(tbl_OrderProduct[[#This Row],[ProductID]],tbl_Product[ProductID],tbl_Product[Category])</f>
        <v>Strategy</v>
      </c>
      <c r="D3623">
        <v>1</v>
      </c>
      <c r="E3623" s="3">
        <f>_xlfn.XLOOKUP(tbl_OrderProduct[[#This Row],[ProductID]],tbl_Product[ProductID],tbl_Product[ListPrice])*tbl_OrderProduct[[#This Row],[Quantity]]</f>
        <v>73.95</v>
      </c>
      <c r="F3623">
        <f>_xlfn.XLOOKUP(tbl_OrderProduct[[#This Row],[OrderID]],tbl_Order[OrderID],tbl_Order[Order Year])</f>
        <v>2024</v>
      </c>
      <c r="G3623" t="str">
        <f>_xlfn.XLOOKUP(tbl_OrderProduct[[#This Row],[OrderID]],tbl_Order[OrderID],tbl_Order[Order Month Name])</f>
        <v>Oct</v>
      </c>
      <c r="H3623" t="str">
        <f>_xlfn.XLOOKUP(tbl_OrderProduct[[#This Row],[ProductID]],tbl_Product[ProductID],tbl_Product[ProductName])</f>
        <v>Tiny Epic Formulas</v>
      </c>
      <c r="I3623" t="str">
        <f>_xlfn.XLOOKUP(tbl_OrderProduct[[#This Row],[OrderID]],tbl_Order[OrderID],tbl_Order[CustomerID])</f>
        <v>CUST0725</v>
      </c>
    </row>
    <row r="3624" spans="1:9" x14ac:dyDescent="0.4">
      <c r="A3624" t="s">
        <v>1683</v>
      </c>
      <c r="B3624" t="s">
        <v>132</v>
      </c>
      <c r="C3624" t="str">
        <f>_xlfn.XLOOKUP(tbl_OrderProduct[[#This Row],[ProductID]],tbl_Product[ProductID],tbl_Product[Category])</f>
        <v>Strategy</v>
      </c>
      <c r="D3624">
        <v>1</v>
      </c>
      <c r="E3624" s="3">
        <f>_xlfn.XLOOKUP(tbl_OrderProduct[[#This Row],[ProductID]],tbl_Product[ProductID],tbl_Product[ListPrice])*tbl_OrderProduct[[#This Row],[Quantity]]</f>
        <v>16.5</v>
      </c>
      <c r="F3624">
        <f>_xlfn.XLOOKUP(tbl_OrderProduct[[#This Row],[OrderID]],tbl_Order[OrderID],tbl_Order[Order Year])</f>
        <v>2024</v>
      </c>
      <c r="G3624" t="str">
        <f>_xlfn.XLOOKUP(tbl_OrderProduct[[#This Row],[OrderID]],tbl_Order[OrderID],tbl_Order[Order Month Name])</f>
        <v>Oct</v>
      </c>
      <c r="H3624" t="str">
        <f>_xlfn.XLOOKUP(tbl_OrderProduct[[#This Row],[ProductID]],tbl_Product[ProductID],tbl_Product[ProductName])</f>
        <v>Pax Excel</v>
      </c>
      <c r="I3624" t="str">
        <f>_xlfn.XLOOKUP(tbl_OrderProduct[[#This Row],[OrderID]],tbl_Order[OrderID],tbl_Order[CustomerID])</f>
        <v>CUST0725</v>
      </c>
    </row>
    <row r="3625" spans="1:9" x14ac:dyDescent="0.4">
      <c r="A3625" t="s">
        <v>1683</v>
      </c>
      <c r="B3625" t="s">
        <v>134</v>
      </c>
      <c r="C3625" t="str">
        <f>_xlfn.XLOOKUP(tbl_OrderProduct[[#This Row],[ProductID]],tbl_Product[ProductID],tbl_Product[Category])</f>
        <v>Co-op</v>
      </c>
      <c r="D3625">
        <v>1</v>
      </c>
      <c r="E3625" s="3">
        <f>_xlfn.XLOOKUP(tbl_OrderProduct[[#This Row],[ProductID]],tbl_Product[ProductID],tbl_Product[ListPrice])*tbl_OrderProduct[[#This Row],[Quantity]]</f>
        <v>33.5</v>
      </c>
      <c r="F3625">
        <f>_xlfn.XLOOKUP(tbl_OrderProduct[[#This Row],[OrderID]],tbl_Order[OrderID],tbl_Order[Order Year])</f>
        <v>2024</v>
      </c>
      <c r="G3625" t="str">
        <f>_xlfn.XLOOKUP(tbl_OrderProduct[[#This Row],[OrderID]],tbl_Order[OrderID],tbl_Order[Order Month Name])</f>
        <v>Oct</v>
      </c>
      <c r="H3625" t="str">
        <f>_xlfn.XLOOKUP(tbl_OrderProduct[[#This Row],[ProductID]],tbl_Product[ProductID],tbl_Product[ProductName])</f>
        <v>The Spill: Data Breach</v>
      </c>
      <c r="I3625" t="str">
        <f>_xlfn.XLOOKUP(tbl_OrderProduct[[#This Row],[OrderID]],tbl_Order[OrderID],tbl_Order[CustomerID])</f>
        <v>CUST0725</v>
      </c>
    </row>
    <row r="3626" spans="1:9" x14ac:dyDescent="0.4">
      <c r="A3626" t="s">
        <v>1683</v>
      </c>
      <c r="B3626" t="s">
        <v>136</v>
      </c>
      <c r="C3626" t="str">
        <f>_xlfn.XLOOKUP(tbl_OrderProduct[[#This Row],[ProductID]],tbl_Product[ProductID],tbl_Product[Category])</f>
        <v>Party</v>
      </c>
      <c r="D3626">
        <v>1</v>
      </c>
      <c r="E3626" s="3">
        <f>_xlfn.XLOOKUP(tbl_OrderProduct[[#This Row],[ProductID]],tbl_Product[ProductID],tbl_Product[ListPrice])*tbl_OrderProduct[[#This Row],[Quantity]]</f>
        <v>33</v>
      </c>
      <c r="F3626">
        <f>_xlfn.XLOOKUP(tbl_OrderProduct[[#This Row],[OrderID]],tbl_Order[OrderID],tbl_Order[Order Year])</f>
        <v>2024</v>
      </c>
      <c r="G3626" t="str">
        <f>_xlfn.XLOOKUP(tbl_OrderProduct[[#This Row],[OrderID]],tbl_Order[OrderID],tbl_Order[Order Month Name])</f>
        <v>Oct</v>
      </c>
      <c r="H3626" t="str">
        <f>_xlfn.XLOOKUP(tbl_OrderProduct[[#This Row],[ProductID]],tbl_Product[ProductID],tbl_Product[ProductName])</f>
        <v>Don't Split the Data</v>
      </c>
      <c r="I3626" t="str">
        <f>_xlfn.XLOOKUP(tbl_OrderProduct[[#This Row],[OrderID]],tbl_Order[OrderID],tbl_Order[CustomerID])</f>
        <v>CUST0725</v>
      </c>
    </row>
    <row r="3627" spans="1:9" x14ac:dyDescent="0.4">
      <c r="A3627" t="s">
        <v>1684</v>
      </c>
      <c r="B3627" t="s">
        <v>153</v>
      </c>
      <c r="C3627" t="str">
        <f>_xlfn.XLOOKUP(tbl_OrderProduct[[#This Row],[ProductID]],tbl_Product[ProductID],tbl_Product[Category])</f>
        <v>Strategy</v>
      </c>
      <c r="D3627">
        <v>2</v>
      </c>
      <c r="E3627" s="3">
        <f>_xlfn.XLOOKUP(tbl_OrderProduct[[#This Row],[ProductID]],tbl_Product[ProductID],tbl_Product[ListPrice])*tbl_OrderProduct[[#This Row],[Quantity]]</f>
        <v>75.900000000000006</v>
      </c>
      <c r="F3627">
        <f>_xlfn.XLOOKUP(tbl_OrderProduct[[#This Row],[OrderID]],tbl_Order[OrderID],tbl_Order[Order Year])</f>
        <v>2024</v>
      </c>
      <c r="G3627" t="str">
        <f>_xlfn.XLOOKUP(tbl_OrderProduct[[#This Row],[OrderID]],tbl_Order[OrderID],tbl_Order[Order Month Name])</f>
        <v>Oct</v>
      </c>
      <c r="H3627" t="str">
        <f>_xlfn.XLOOKUP(tbl_OrderProduct[[#This Row],[ProductID]],tbl_Product[ProductID],tbl_Product[ProductName])</f>
        <v>Sheetstorm</v>
      </c>
      <c r="I3627" t="str">
        <f>_xlfn.XLOOKUP(tbl_OrderProduct[[#This Row],[OrderID]],tbl_Order[OrderID],tbl_Order[CustomerID])</f>
        <v>CUST0852</v>
      </c>
    </row>
    <row r="3628" spans="1:9" x14ac:dyDescent="0.4">
      <c r="A3628" t="s">
        <v>1684</v>
      </c>
      <c r="B3628" t="s">
        <v>10</v>
      </c>
      <c r="C3628" t="str">
        <f>_xlfn.XLOOKUP(tbl_OrderProduct[[#This Row],[ProductID]],tbl_Product[ProductID],tbl_Product[Category])</f>
        <v>Party</v>
      </c>
      <c r="D3628">
        <v>1</v>
      </c>
      <c r="E3628" s="3">
        <f>_xlfn.XLOOKUP(tbl_OrderProduct[[#This Row],[ProductID]],tbl_Product[ProductID],tbl_Product[ListPrice])*tbl_OrderProduct[[#This Row],[Quantity]]</f>
        <v>49</v>
      </c>
      <c r="F3628">
        <f>_xlfn.XLOOKUP(tbl_OrderProduct[[#This Row],[OrderID]],tbl_Order[OrderID],tbl_Order[Order Year])</f>
        <v>2024</v>
      </c>
      <c r="G3628" t="str">
        <f>_xlfn.XLOOKUP(tbl_OrderProduct[[#This Row],[OrderID]],tbl_Order[OrderID],tbl_Order[Order Month Name])</f>
        <v>Oct</v>
      </c>
      <c r="H3628" t="str">
        <f>_xlfn.XLOOKUP(tbl_OrderProduct[[#This Row],[ProductID]],tbl_Product[ProductID],tbl_Product[ProductName])</f>
        <v>Pivot or Perish</v>
      </c>
      <c r="I3628" t="str">
        <f>_xlfn.XLOOKUP(tbl_OrderProduct[[#This Row],[OrderID]],tbl_Order[OrderID],tbl_Order[CustomerID])</f>
        <v>CUST0852</v>
      </c>
    </row>
    <row r="3629" spans="1:9" x14ac:dyDescent="0.4">
      <c r="A3629" t="s">
        <v>1685</v>
      </c>
      <c r="B3629" t="s">
        <v>134</v>
      </c>
      <c r="C3629" t="str">
        <f>_xlfn.XLOOKUP(tbl_OrderProduct[[#This Row],[ProductID]],tbl_Product[ProductID],tbl_Product[Category])</f>
        <v>Co-op</v>
      </c>
      <c r="D3629">
        <v>1</v>
      </c>
      <c r="E3629" s="3">
        <f>_xlfn.XLOOKUP(tbl_OrderProduct[[#This Row],[ProductID]],tbl_Product[ProductID],tbl_Product[ListPrice])*tbl_OrderProduct[[#This Row],[Quantity]]</f>
        <v>33.5</v>
      </c>
      <c r="F3629">
        <f>_xlfn.XLOOKUP(tbl_OrderProduct[[#This Row],[OrderID]],tbl_Order[OrderID],tbl_Order[Order Year])</f>
        <v>2024</v>
      </c>
      <c r="G3629" t="str">
        <f>_xlfn.XLOOKUP(tbl_OrderProduct[[#This Row],[OrderID]],tbl_Order[OrderID],tbl_Order[Order Month Name])</f>
        <v>Oct</v>
      </c>
      <c r="H3629" t="str">
        <f>_xlfn.XLOOKUP(tbl_OrderProduct[[#This Row],[ProductID]],tbl_Product[ProductID],tbl_Product[ProductName])</f>
        <v>The Spill: Data Breach</v>
      </c>
      <c r="I3629" t="str">
        <f>_xlfn.XLOOKUP(tbl_OrderProduct[[#This Row],[OrderID]],tbl_Order[OrderID],tbl_Order[CustomerID])</f>
        <v>CUST1003</v>
      </c>
    </row>
    <row r="3630" spans="1:9" x14ac:dyDescent="0.4">
      <c r="A3630" t="s">
        <v>1685</v>
      </c>
      <c r="B3630" t="s">
        <v>165</v>
      </c>
      <c r="C3630" t="str">
        <f>_xlfn.XLOOKUP(tbl_OrderProduct[[#This Row],[ProductID]],tbl_Product[ProductID],tbl_Product[Category])</f>
        <v>Party</v>
      </c>
      <c r="D3630">
        <v>1</v>
      </c>
      <c r="E3630" s="3">
        <f>_xlfn.XLOOKUP(tbl_OrderProduct[[#This Row],[ProductID]],tbl_Product[ProductID],tbl_Product[ListPrice])*tbl_OrderProduct[[#This Row],[Quantity]]</f>
        <v>26.49</v>
      </c>
      <c r="F3630">
        <f>_xlfn.XLOOKUP(tbl_OrderProduct[[#This Row],[OrderID]],tbl_Order[OrderID],tbl_Order[Order Year])</f>
        <v>2024</v>
      </c>
      <c r="G3630" t="str">
        <f>_xlfn.XLOOKUP(tbl_OrderProduct[[#This Row],[OrderID]],tbl_Order[OrderID],tbl_Order[Order Month Name])</f>
        <v>Oct</v>
      </c>
      <c r="H3630" t="str">
        <f>_xlfn.XLOOKUP(tbl_OrderProduct[[#This Row],[ProductID]],tbl_Product[ProductID],tbl_Product[ProductName])</f>
        <v>Dashboard Wavelength</v>
      </c>
      <c r="I3630" t="str">
        <f>_xlfn.XLOOKUP(tbl_OrderProduct[[#This Row],[OrderID]],tbl_Order[OrderID],tbl_Order[CustomerID])</f>
        <v>CUST1003</v>
      </c>
    </row>
    <row r="3631" spans="1:9" x14ac:dyDescent="0.4">
      <c r="A3631" t="s">
        <v>1685</v>
      </c>
      <c r="B3631" t="s">
        <v>8</v>
      </c>
      <c r="C3631" t="str">
        <f>_xlfn.XLOOKUP(tbl_OrderProduct[[#This Row],[ProductID]],tbl_Product[ProductID],tbl_Product[Category])</f>
        <v>Adventure</v>
      </c>
      <c r="D3631">
        <v>1</v>
      </c>
      <c r="E3631" s="3">
        <f>_xlfn.XLOOKUP(tbl_OrderProduct[[#This Row],[ProductID]],tbl_Product[ProductID],tbl_Product[ListPrice])*tbl_OrderProduct[[#This Row],[Quantity]]</f>
        <v>54.5</v>
      </c>
      <c r="F3631">
        <f>_xlfn.XLOOKUP(tbl_OrderProduct[[#This Row],[OrderID]],tbl_Order[OrderID],tbl_Order[Order Year])</f>
        <v>2024</v>
      </c>
      <c r="G3631" t="str">
        <f>_xlfn.XLOOKUP(tbl_OrderProduct[[#This Row],[OrderID]],tbl_Order[OrderID],tbl_Order[Order Month Name])</f>
        <v>Oct</v>
      </c>
      <c r="H3631" t="str">
        <f>_xlfn.XLOOKUP(tbl_OrderProduct[[#This Row],[ProductID]],tbl_Product[ProductID],tbl_Product[ProductName])</f>
        <v>Spreadsheets &amp; Sidequests</v>
      </c>
      <c r="I3631" t="str">
        <f>_xlfn.XLOOKUP(tbl_OrderProduct[[#This Row],[OrderID]],tbl_Order[OrderID],tbl_Order[CustomerID])</f>
        <v>CUST1003</v>
      </c>
    </row>
    <row r="3632" spans="1:9" x14ac:dyDescent="0.4">
      <c r="A3632" t="s">
        <v>1685</v>
      </c>
      <c r="B3632" t="s">
        <v>140</v>
      </c>
      <c r="C3632" t="str">
        <f>_xlfn.XLOOKUP(tbl_OrderProduct[[#This Row],[ProductID]],tbl_Product[ProductID],tbl_Product[Category])</f>
        <v>Strategy</v>
      </c>
      <c r="D3632">
        <v>2</v>
      </c>
      <c r="E3632" s="3">
        <f>_xlfn.XLOOKUP(tbl_OrderProduct[[#This Row],[ProductID]],tbl_Product[ProductID],tbl_Product[ListPrice])*tbl_OrderProduct[[#This Row],[Quantity]]</f>
        <v>126.98</v>
      </c>
      <c r="F3632">
        <f>_xlfn.XLOOKUP(tbl_OrderProduct[[#This Row],[OrderID]],tbl_Order[OrderID],tbl_Order[Order Year])</f>
        <v>2024</v>
      </c>
      <c r="G3632" t="str">
        <f>_xlfn.XLOOKUP(tbl_OrderProduct[[#This Row],[OrderID]],tbl_Order[OrderID],tbl_Order[Order Month Name])</f>
        <v>Oct</v>
      </c>
      <c r="H3632" t="str">
        <f>_xlfn.XLOOKUP(tbl_OrderProduct[[#This Row],[ProductID]],tbl_Product[ProductID],tbl_Product[ProductName])</f>
        <v>The Castles of Mad King Lambda</v>
      </c>
      <c r="I3632" t="str">
        <f>_xlfn.XLOOKUP(tbl_OrderProduct[[#This Row],[OrderID]],tbl_Order[OrderID],tbl_Order[CustomerID])</f>
        <v>CUST1003</v>
      </c>
    </row>
    <row r="3633" spans="1:9" x14ac:dyDescent="0.4">
      <c r="A3633" t="s">
        <v>1685</v>
      </c>
      <c r="B3633" t="s">
        <v>11</v>
      </c>
      <c r="C3633" t="str">
        <f>_xlfn.XLOOKUP(tbl_OrderProduct[[#This Row],[ProductID]],tbl_Product[ProductID],tbl_Product[Category])</f>
        <v>Adventure</v>
      </c>
      <c r="D3633">
        <v>1</v>
      </c>
      <c r="E3633" s="3">
        <f>_xlfn.XLOOKUP(tbl_OrderProduct[[#This Row],[ProductID]],tbl_Product[ProductID],tbl_Product[ListPrice])*tbl_OrderProduct[[#This Row],[Quantity]]</f>
        <v>19.95</v>
      </c>
      <c r="F3633">
        <f>_xlfn.XLOOKUP(tbl_OrderProduct[[#This Row],[OrderID]],tbl_Order[OrderID],tbl_Order[Order Year])</f>
        <v>2024</v>
      </c>
      <c r="G3633" t="str">
        <f>_xlfn.XLOOKUP(tbl_OrderProduct[[#This Row],[OrderID]],tbl_Order[OrderID],tbl_Order[Order Month Name])</f>
        <v>Oct</v>
      </c>
      <c r="H3633" t="str">
        <f>_xlfn.XLOOKUP(tbl_OrderProduct[[#This Row],[ProductID]],tbl_Product[ProductID],tbl_Product[ProductName])</f>
        <v>Dungeons &amp; Datasets</v>
      </c>
      <c r="I3633" t="str">
        <f>_xlfn.XLOOKUP(tbl_OrderProduct[[#This Row],[OrderID]],tbl_Order[OrderID],tbl_Order[CustomerID])</f>
        <v>CUST1003</v>
      </c>
    </row>
    <row r="3634" spans="1:9" x14ac:dyDescent="0.4">
      <c r="A3634" t="s">
        <v>1686</v>
      </c>
      <c r="B3634" t="s">
        <v>152</v>
      </c>
      <c r="C3634" t="str">
        <f>_xlfn.XLOOKUP(tbl_OrderProduct[[#This Row],[ProductID]],tbl_Product[ProductID],tbl_Product[Category])</f>
        <v>Party</v>
      </c>
      <c r="D3634">
        <v>2</v>
      </c>
      <c r="E3634" s="3">
        <f>_xlfn.XLOOKUP(tbl_OrderProduct[[#This Row],[ProductID]],tbl_Product[ProductID],tbl_Product[ListPrice])*tbl_OrderProduct[[#This Row],[Quantity]]</f>
        <v>119.9</v>
      </c>
      <c r="F3634">
        <f>_xlfn.XLOOKUP(tbl_OrderProduct[[#This Row],[OrderID]],tbl_Order[OrderID],tbl_Order[Order Year])</f>
        <v>2024</v>
      </c>
      <c r="G3634" t="str">
        <f>_xlfn.XLOOKUP(tbl_OrderProduct[[#This Row],[OrderID]],tbl_Order[OrderID],tbl_Order[Order Month Name])</f>
        <v>Oct</v>
      </c>
      <c r="H3634" t="str">
        <f>_xlfn.XLOOKUP(tbl_OrderProduct[[#This Row],[ProductID]],tbl_Product[ProductID],tbl_Product[ProductName])</f>
        <v>Formulate!</v>
      </c>
      <c r="I3634" t="str">
        <f>_xlfn.XLOOKUP(tbl_OrderProduct[[#This Row],[OrderID]],tbl_Order[OrderID],tbl_Order[CustomerID])</f>
        <v>CUST1240</v>
      </c>
    </row>
    <row r="3635" spans="1:9" x14ac:dyDescent="0.4">
      <c r="A3635" t="s">
        <v>1686</v>
      </c>
      <c r="B3635" t="s">
        <v>157</v>
      </c>
      <c r="C3635" t="str">
        <f>_xlfn.XLOOKUP(tbl_OrderProduct[[#This Row],[ProductID]],tbl_Product[ProductID],tbl_Product[Category])</f>
        <v>Strategy</v>
      </c>
      <c r="D3635">
        <v>1</v>
      </c>
      <c r="E3635" s="3">
        <f>_xlfn.XLOOKUP(tbl_OrderProduct[[#This Row],[ProductID]],tbl_Product[ProductID],tbl_Product[ListPrice])*tbl_OrderProduct[[#This Row],[Quantity]]</f>
        <v>47</v>
      </c>
      <c r="F3635">
        <f>_xlfn.XLOOKUP(tbl_OrderProduct[[#This Row],[OrderID]],tbl_Order[OrderID],tbl_Order[Order Year])</f>
        <v>2024</v>
      </c>
      <c r="G3635" t="str">
        <f>_xlfn.XLOOKUP(tbl_OrderProduct[[#This Row],[OrderID]],tbl_Order[OrderID],tbl_Order[Order Month Name])</f>
        <v>Oct</v>
      </c>
      <c r="H3635" t="str">
        <f>_xlfn.XLOOKUP(tbl_OrderProduct[[#This Row],[ProductID]],tbl_Product[ProductID],tbl_Product[ProductName])</f>
        <v>A Dasboard Contrived</v>
      </c>
      <c r="I3635" t="str">
        <f>_xlfn.XLOOKUP(tbl_OrderProduct[[#This Row],[OrderID]],tbl_Order[OrderID],tbl_Order[CustomerID])</f>
        <v>CUST1240</v>
      </c>
    </row>
    <row r="3636" spans="1:9" x14ac:dyDescent="0.4">
      <c r="A3636" t="s">
        <v>1686</v>
      </c>
      <c r="B3636" t="s">
        <v>164</v>
      </c>
      <c r="C3636" t="str">
        <f>_xlfn.XLOOKUP(tbl_OrderProduct[[#This Row],[ProductID]],tbl_Product[ProductID],tbl_Product[Category])</f>
        <v>Strategy</v>
      </c>
      <c r="D3636">
        <v>2</v>
      </c>
      <c r="E3636" s="3">
        <f>_xlfn.XLOOKUP(tbl_OrderProduct[[#This Row],[ProductID]],tbl_Product[ProductID],tbl_Product[ListPrice])*tbl_OrderProduct[[#This Row],[Quantity]]</f>
        <v>58</v>
      </c>
      <c r="F3636">
        <f>_xlfn.XLOOKUP(tbl_OrderProduct[[#This Row],[OrderID]],tbl_Order[OrderID],tbl_Order[Order Year])</f>
        <v>2024</v>
      </c>
      <c r="G3636" t="str">
        <f>_xlfn.XLOOKUP(tbl_OrderProduct[[#This Row],[OrderID]],tbl_Order[OrderID],tbl_Order[Order Month Name])</f>
        <v>Oct</v>
      </c>
      <c r="H3636" t="str">
        <f>_xlfn.XLOOKUP(tbl_OrderProduct[[#This Row],[ProductID]],tbl_Product[ProductID],tbl_Product[ProductName])</f>
        <v>Great Western Lookup</v>
      </c>
      <c r="I3636" t="str">
        <f>_xlfn.XLOOKUP(tbl_OrderProduct[[#This Row],[OrderID]],tbl_Order[OrderID],tbl_Order[CustomerID])</f>
        <v>CUST1240</v>
      </c>
    </row>
    <row r="3637" spans="1:9" x14ac:dyDescent="0.4">
      <c r="A3637" t="s">
        <v>1686</v>
      </c>
      <c r="B3637" t="s">
        <v>145</v>
      </c>
      <c r="C3637" t="str">
        <f>_xlfn.XLOOKUP(tbl_OrderProduct[[#This Row],[ProductID]],tbl_Product[ProductID],tbl_Product[Category])</f>
        <v>Adventure</v>
      </c>
      <c r="D3637">
        <v>1</v>
      </c>
      <c r="E3637" s="3">
        <f>_xlfn.XLOOKUP(tbl_OrderProduct[[#This Row],[ProductID]],tbl_Product[ProductID],tbl_Product[ListPrice])*tbl_OrderProduct[[#This Row],[Quantity]]</f>
        <v>40.5</v>
      </c>
      <c r="F3637">
        <f>_xlfn.XLOOKUP(tbl_OrderProduct[[#This Row],[OrderID]],tbl_Order[OrderID],tbl_Order[Order Year])</f>
        <v>2024</v>
      </c>
      <c r="G3637" t="str">
        <f>_xlfn.XLOOKUP(tbl_OrderProduct[[#This Row],[OrderID]],tbl_Order[OrderID],tbl_Order[Order Month Name])</f>
        <v>Oct</v>
      </c>
      <c r="H3637" t="str">
        <f>_xlfn.XLOOKUP(tbl_OrderProduct[[#This Row],[ProductID]],tbl_Product[ProductID],tbl_Product[ProductName])</f>
        <v>Audit Call of Cthulhu</v>
      </c>
      <c r="I3637" t="str">
        <f>_xlfn.XLOOKUP(tbl_OrderProduct[[#This Row],[OrderID]],tbl_Order[OrderID],tbl_Order[CustomerID])</f>
        <v>CUST1240</v>
      </c>
    </row>
    <row r="3638" spans="1:9" x14ac:dyDescent="0.4">
      <c r="A3638" t="s">
        <v>1686</v>
      </c>
      <c r="B3638" t="s">
        <v>160</v>
      </c>
      <c r="C3638" t="str">
        <f>_xlfn.XLOOKUP(tbl_OrderProduct[[#This Row],[ProductID]],tbl_Product[ProductID],tbl_Product[Category])</f>
        <v>Co-op</v>
      </c>
      <c r="D3638">
        <v>1</v>
      </c>
      <c r="E3638" s="3">
        <f>_xlfn.XLOOKUP(tbl_OrderProduct[[#This Row],[ProductID]],tbl_Product[ProductID],tbl_Product[ListPrice])*tbl_OrderProduct[[#This Row],[Quantity]]</f>
        <v>38.49</v>
      </c>
      <c r="F3638">
        <f>_xlfn.XLOOKUP(tbl_OrderProduct[[#This Row],[OrderID]],tbl_Order[OrderID],tbl_Order[Order Year])</f>
        <v>2024</v>
      </c>
      <c r="G3638" t="str">
        <f>_xlfn.XLOOKUP(tbl_OrderProduct[[#This Row],[OrderID]],tbl_Order[OrderID],tbl_Order[Order Month Name])</f>
        <v>Oct</v>
      </c>
      <c r="H3638" t="str">
        <f>_xlfn.XLOOKUP(tbl_OrderProduct[[#This Row],[ProductID]],tbl_Product[ProductID],tbl_Product[ProductName])</f>
        <v>Forbidden Functions</v>
      </c>
      <c r="I3638" t="str">
        <f>_xlfn.XLOOKUP(tbl_OrderProduct[[#This Row],[OrderID]],tbl_Order[OrderID],tbl_Order[CustomerID])</f>
        <v>CUST1240</v>
      </c>
    </row>
    <row r="3639" spans="1:9" x14ac:dyDescent="0.4">
      <c r="A3639" t="s">
        <v>1687</v>
      </c>
      <c r="B3639" t="s">
        <v>157</v>
      </c>
      <c r="C3639" t="str">
        <f>_xlfn.XLOOKUP(tbl_OrderProduct[[#This Row],[ProductID]],tbl_Product[ProductID],tbl_Product[Category])</f>
        <v>Strategy</v>
      </c>
      <c r="D3639">
        <v>1</v>
      </c>
      <c r="E3639" s="3">
        <f>_xlfn.XLOOKUP(tbl_OrderProduct[[#This Row],[ProductID]],tbl_Product[ProductID],tbl_Product[ListPrice])*tbl_OrderProduct[[#This Row],[Quantity]]</f>
        <v>47</v>
      </c>
      <c r="F3639">
        <f>_xlfn.XLOOKUP(tbl_OrderProduct[[#This Row],[OrderID]],tbl_Order[OrderID],tbl_Order[Order Year])</f>
        <v>2024</v>
      </c>
      <c r="G3639" t="str">
        <f>_xlfn.XLOOKUP(tbl_OrderProduct[[#This Row],[OrderID]],tbl_Order[OrderID],tbl_Order[Order Month Name])</f>
        <v>Oct</v>
      </c>
      <c r="H3639" t="str">
        <f>_xlfn.XLOOKUP(tbl_OrderProduct[[#This Row],[ProductID]],tbl_Product[ProductID],tbl_Product[ProductName])</f>
        <v>A Dasboard Contrived</v>
      </c>
      <c r="I3639" t="str">
        <f>_xlfn.XLOOKUP(tbl_OrderProduct[[#This Row],[OrderID]],tbl_Order[OrderID],tbl_Order[CustomerID])</f>
        <v>CUST0393</v>
      </c>
    </row>
    <row r="3640" spans="1:9" x14ac:dyDescent="0.4">
      <c r="A3640" t="s">
        <v>1687</v>
      </c>
      <c r="B3640" t="s">
        <v>137</v>
      </c>
      <c r="C3640" t="str">
        <f>_xlfn.XLOOKUP(tbl_OrderProduct[[#This Row],[ProductID]],tbl_Product[ProductID],tbl_Product[Category])</f>
        <v>Classic</v>
      </c>
      <c r="D3640">
        <v>1</v>
      </c>
      <c r="E3640" s="3">
        <f>_xlfn.XLOOKUP(tbl_OrderProduct[[#This Row],[ProductID]],tbl_Product[ProductID],tbl_Product[ListPrice])*tbl_OrderProduct[[#This Row],[Quantity]]</f>
        <v>70.989999999999995</v>
      </c>
      <c r="F3640">
        <f>_xlfn.XLOOKUP(tbl_OrderProduct[[#This Row],[OrderID]],tbl_Order[OrderID],tbl_Order[Order Year])</f>
        <v>2024</v>
      </c>
      <c r="G3640" t="str">
        <f>_xlfn.XLOOKUP(tbl_OrderProduct[[#This Row],[OrderID]],tbl_Order[OrderID],tbl_Order[Order Month Name])</f>
        <v>Oct</v>
      </c>
      <c r="H3640" t="str">
        <f>_xlfn.XLOOKUP(tbl_OrderProduct[[#This Row],[ProductID]],tbl_Product[ProductID],tbl_Product[ProductName])</f>
        <v>Ticket to Ride: Financial Express</v>
      </c>
      <c r="I3640" t="str">
        <f>_xlfn.XLOOKUP(tbl_OrderProduct[[#This Row],[OrderID]],tbl_Order[OrderID],tbl_Order[CustomerID])</f>
        <v>CUST0393</v>
      </c>
    </row>
    <row r="3641" spans="1:9" x14ac:dyDescent="0.4">
      <c r="A3641" t="s">
        <v>1688</v>
      </c>
      <c r="B3641" t="s">
        <v>164</v>
      </c>
      <c r="C3641" t="str">
        <f>_xlfn.XLOOKUP(tbl_OrderProduct[[#This Row],[ProductID]],tbl_Product[ProductID],tbl_Product[Category])</f>
        <v>Strategy</v>
      </c>
      <c r="D3641">
        <v>1</v>
      </c>
      <c r="E3641" s="3">
        <f>_xlfn.XLOOKUP(tbl_OrderProduct[[#This Row],[ProductID]],tbl_Product[ProductID],tbl_Product[ListPrice])*tbl_OrderProduct[[#This Row],[Quantity]]</f>
        <v>29</v>
      </c>
      <c r="F3641">
        <f>_xlfn.XLOOKUP(tbl_OrderProduct[[#This Row],[OrderID]],tbl_Order[OrderID],tbl_Order[Order Year])</f>
        <v>2024</v>
      </c>
      <c r="G3641" t="str">
        <f>_xlfn.XLOOKUP(tbl_OrderProduct[[#This Row],[OrderID]],tbl_Order[OrderID],tbl_Order[Order Month Name])</f>
        <v>Oct</v>
      </c>
      <c r="H3641" t="str">
        <f>_xlfn.XLOOKUP(tbl_OrderProduct[[#This Row],[ProductID]],tbl_Product[ProductID],tbl_Product[ProductName])</f>
        <v>Great Western Lookup</v>
      </c>
      <c r="I3641" t="str">
        <f>_xlfn.XLOOKUP(tbl_OrderProduct[[#This Row],[OrderID]],tbl_Order[OrderID],tbl_Order[CustomerID])</f>
        <v>CUST0095</v>
      </c>
    </row>
    <row r="3642" spans="1:9" x14ac:dyDescent="0.4">
      <c r="A3642" t="s">
        <v>1688</v>
      </c>
      <c r="B3642" t="s">
        <v>156</v>
      </c>
      <c r="C3642" t="str">
        <f>_xlfn.XLOOKUP(tbl_OrderProduct[[#This Row],[ProductID]],tbl_Product[ProductID],tbl_Product[Category])</f>
        <v>Strategy</v>
      </c>
      <c r="D3642">
        <v>2</v>
      </c>
      <c r="E3642" s="3">
        <f>_xlfn.XLOOKUP(tbl_OrderProduct[[#This Row],[ProductID]],tbl_Product[ProductID],tbl_Product[ListPrice])*tbl_OrderProduct[[#This Row],[Quantity]]</f>
        <v>81.98</v>
      </c>
      <c r="F3642">
        <f>_xlfn.XLOOKUP(tbl_OrderProduct[[#This Row],[OrderID]],tbl_Order[OrderID],tbl_Order[Order Year])</f>
        <v>2024</v>
      </c>
      <c r="G3642" t="str">
        <f>_xlfn.XLOOKUP(tbl_OrderProduct[[#This Row],[OrderID]],tbl_Order[OrderID],tbl_Order[Order Month Name])</f>
        <v>Oct</v>
      </c>
      <c r="H3642" t="str">
        <f>_xlfn.XLOOKUP(tbl_OrderProduct[[#This Row],[ProductID]],tbl_Product[ProductID],tbl_Product[ProductName])</f>
        <v>Cells of Caledonia</v>
      </c>
      <c r="I3642" t="str">
        <f>_xlfn.XLOOKUP(tbl_OrderProduct[[#This Row],[OrderID]],tbl_Order[OrderID],tbl_Order[CustomerID])</f>
        <v>CUST0095</v>
      </c>
    </row>
    <row r="3643" spans="1:9" x14ac:dyDescent="0.4">
      <c r="A3643" t="s">
        <v>1689</v>
      </c>
      <c r="B3643" t="s">
        <v>2</v>
      </c>
      <c r="C3643" t="str">
        <f>_xlfn.XLOOKUP(tbl_OrderProduct[[#This Row],[ProductID]],tbl_Product[ProductID],tbl_Product[Category])</f>
        <v>Strategy</v>
      </c>
      <c r="D3643">
        <v>1</v>
      </c>
      <c r="E3643" s="3">
        <f>_xlfn.XLOOKUP(tbl_OrderProduct[[#This Row],[ProductID]],tbl_Product[ProductID],tbl_Product[ListPrice])*tbl_OrderProduct[[#This Row],[Quantity]]</f>
        <v>12.95</v>
      </c>
      <c r="F3643">
        <f>_xlfn.XLOOKUP(tbl_OrderProduct[[#This Row],[OrderID]],tbl_Order[OrderID],tbl_Order[Order Year])</f>
        <v>2024</v>
      </c>
      <c r="G3643" t="str">
        <f>_xlfn.XLOOKUP(tbl_OrderProduct[[#This Row],[OrderID]],tbl_Order[OrderID],tbl_Order[Order Month Name])</f>
        <v>Oct</v>
      </c>
      <c r="H3643" t="str">
        <f>_xlfn.XLOOKUP(tbl_OrderProduct[[#This Row],[ProductID]],tbl_Product[ProductID],tbl_Product[ProductName])</f>
        <v>DAX Machina</v>
      </c>
      <c r="I3643" t="str">
        <f>_xlfn.XLOOKUP(tbl_OrderProduct[[#This Row],[OrderID]],tbl_Order[OrderID],tbl_Order[CustomerID])</f>
        <v>CUST0137</v>
      </c>
    </row>
    <row r="3644" spans="1:9" x14ac:dyDescent="0.4">
      <c r="A3644" t="s">
        <v>1689</v>
      </c>
      <c r="B3644" t="s">
        <v>3</v>
      </c>
      <c r="C3644" t="str">
        <f>_xlfn.XLOOKUP(tbl_OrderProduct[[#This Row],[ProductID]],tbl_Product[ProductID],tbl_Product[Category])</f>
        <v>Co-op</v>
      </c>
      <c r="D3644">
        <v>1</v>
      </c>
      <c r="E3644" s="3">
        <f>_xlfn.XLOOKUP(tbl_OrderProduct[[#This Row],[ProductID]],tbl_Product[ProductID],tbl_Product[ListPrice])*tbl_OrderProduct[[#This Row],[Quantity]]</f>
        <v>34.950000000000003</v>
      </c>
      <c r="F3644">
        <f>_xlfn.XLOOKUP(tbl_OrderProduct[[#This Row],[OrderID]],tbl_Order[OrderID],tbl_Order[Order Year])</f>
        <v>2024</v>
      </c>
      <c r="G3644" t="str">
        <f>_xlfn.XLOOKUP(tbl_OrderProduct[[#This Row],[OrderID]],tbl_Order[OrderID],tbl_Order[Order Month Name])</f>
        <v>Oct</v>
      </c>
      <c r="H3644" t="str">
        <f>_xlfn.XLOOKUP(tbl_OrderProduct[[#This Row],[ProductID]],tbl_Product[ProductID],tbl_Product[ProductName])</f>
        <v>Pivot Panic!</v>
      </c>
      <c r="I3644" t="str">
        <f>_xlfn.XLOOKUP(tbl_OrderProduct[[#This Row],[OrderID]],tbl_Order[OrderID],tbl_Order[CustomerID])</f>
        <v>CUST0137</v>
      </c>
    </row>
    <row r="3645" spans="1:9" x14ac:dyDescent="0.4">
      <c r="A3645" t="s">
        <v>1690</v>
      </c>
      <c r="B3645" t="s">
        <v>10</v>
      </c>
      <c r="C3645" t="str">
        <f>_xlfn.XLOOKUP(tbl_OrderProduct[[#This Row],[ProductID]],tbl_Product[ProductID],tbl_Product[Category])</f>
        <v>Party</v>
      </c>
      <c r="D3645">
        <v>1</v>
      </c>
      <c r="E3645" s="3">
        <f>_xlfn.XLOOKUP(tbl_OrderProduct[[#This Row],[ProductID]],tbl_Product[ProductID],tbl_Product[ListPrice])*tbl_OrderProduct[[#This Row],[Quantity]]</f>
        <v>49</v>
      </c>
      <c r="F3645">
        <f>_xlfn.XLOOKUP(tbl_OrderProduct[[#This Row],[OrderID]],tbl_Order[OrderID],tbl_Order[Order Year])</f>
        <v>2024</v>
      </c>
      <c r="G3645" t="str">
        <f>_xlfn.XLOOKUP(tbl_OrderProduct[[#This Row],[OrderID]],tbl_Order[OrderID],tbl_Order[Order Month Name])</f>
        <v>Nov</v>
      </c>
      <c r="H3645" t="str">
        <f>_xlfn.XLOOKUP(tbl_OrderProduct[[#This Row],[ProductID]],tbl_Product[ProductID],tbl_Product[ProductName])</f>
        <v>Pivot or Perish</v>
      </c>
      <c r="I3645" t="str">
        <f>_xlfn.XLOOKUP(tbl_OrderProduct[[#This Row],[OrderID]],tbl_Order[OrderID],tbl_Order[CustomerID])</f>
        <v>CUST1200</v>
      </c>
    </row>
    <row r="3646" spans="1:9" x14ac:dyDescent="0.4">
      <c r="A3646" t="s">
        <v>1690</v>
      </c>
      <c r="B3646" t="s">
        <v>142</v>
      </c>
      <c r="C3646" t="str">
        <f>_xlfn.XLOOKUP(tbl_OrderProduct[[#This Row],[ProductID]],tbl_Product[ProductID],tbl_Product[Category])</f>
        <v>Classic</v>
      </c>
      <c r="D3646">
        <v>1</v>
      </c>
      <c r="E3646" s="3">
        <f>_xlfn.XLOOKUP(tbl_OrderProduct[[#This Row],[ProductID]],tbl_Product[ProductID],tbl_Product[ListPrice])*tbl_OrderProduct[[#This Row],[Quantity]]</f>
        <v>49.49</v>
      </c>
      <c r="F3646">
        <f>_xlfn.XLOOKUP(tbl_OrderProduct[[#This Row],[OrderID]],tbl_Order[OrderID],tbl_Order[Order Year])</f>
        <v>2024</v>
      </c>
      <c r="G3646" t="str">
        <f>_xlfn.XLOOKUP(tbl_OrderProduct[[#This Row],[OrderID]],tbl_Order[OrderID],tbl_Order[Order Month Name])</f>
        <v>Nov</v>
      </c>
      <c r="H3646" t="str">
        <f>_xlfn.XLOOKUP(tbl_OrderProduct[[#This Row],[ProductID]],tbl_Product[ProductID],tbl_Product[ProductName])</f>
        <v>Don't Wake the Stakeholders</v>
      </c>
      <c r="I3646" t="str">
        <f>_xlfn.XLOOKUP(tbl_OrderProduct[[#This Row],[OrderID]],tbl_Order[OrderID],tbl_Order[CustomerID])</f>
        <v>CUST1200</v>
      </c>
    </row>
    <row r="3647" spans="1:9" x14ac:dyDescent="0.4">
      <c r="A3647" t="s">
        <v>1690</v>
      </c>
      <c r="B3647" t="s">
        <v>151</v>
      </c>
      <c r="C3647" t="str">
        <f>_xlfn.XLOOKUP(tbl_OrderProduct[[#This Row],[ProductID]],tbl_Product[ProductID],tbl_Product[Category])</f>
        <v>Adventure</v>
      </c>
      <c r="D3647">
        <v>1</v>
      </c>
      <c r="E3647" s="3">
        <f>_xlfn.XLOOKUP(tbl_OrderProduct[[#This Row],[ProductID]],tbl_Product[ProductID],tbl_Product[ListPrice])*tbl_OrderProduct[[#This Row],[Quantity]]</f>
        <v>60.95</v>
      </c>
      <c r="F3647">
        <f>_xlfn.XLOOKUP(tbl_OrderProduct[[#This Row],[OrderID]],tbl_Order[OrderID],tbl_Order[Order Year])</f>
        <v>2024</v>
      </c>
      <c r="G3647" t="str">
        <f>_xlfn.XLOOKUP(tbl_OrderProduct[[#This Row],[OrderID]],tbl_Order[OrderID],tbl_Order[Order Month Name])</f>
        <v>Nov</v>
      </c>
      <c r="H3647" t="str">
        <f>_xlfn.XLOOKUP(tbl_OrderProduct[[#This Row],[ProductID]],tbl_Product[ProductID],tbl_Product[ProductName])</f>
        <v>Unmatched: Analyst's Edition</v>
      </c>
      <c r="I3647" t="str">
        <f>_xlfn.XLOOKUP(tbl_OrderProduct[[#This Row],[OrderID]],tbl_Order[OrderID],tbl_Order[CustomerID])</f>
        <v>CUST1200</v>
      </c>
    </row>
    <row r="3648" spans="1:9" x14ac:dyDescent="0.4">
      <c r="A3648" t="s">
        <v>1690</v>
      </c>
      <c r="B3648" t="s">
        <v>8</v>
      </c>
      <c r="C3648" t="str">
        <f>_xlfn.XLOOKUP(tbl_OrderProduct[[#This Row],[ProductID]],tbl_Product[ProductID],tbl_Product[Category])</f>
        <v>Adventure</v>
      </c>
      <c r="D3648">
        <v>1</v>
      </c>
      <c r="E3648" s="3">
        <f>_xlfn.XLOOKUP(tbl_OrderProduct[[#This Row],[ProductID]],tbl_Product[ProductID],tbl_Product[ListPrice])*tbl_OrderProduct[[#This Row],[Quantity]]</f>
        <v>54.5</v>
      </c>
      <c r="F3648">
        <f>_xlfn.XLOOKUP(tbl_OrderProduct[[#This Row],[OrderID]],tbl_Order[OrderID],tbl_Order[Order Year])</f>
        <v>2024</v>
      </c>
      <c r="G3648" t="str">
        <f>_xlfn.XLOOKUP(tbl_OrderProduct[[#This Row],[OrderID]],tbl_Order[OrderID],tbl_Order[Order Month Name])</f>
        <v>Nov</v>
      </c>
      <c r="H3648" t="str">
        <f>_xlfn.XLOOKUP(tbl_OrderProduct[[#This Row],[ProductID]],tbl_Product[ProductID],tbl_Product[ProductName])</f>
        <v>Spreadsheets &amp; Sidequests</v>
      </c>
      <c r="I3648" t="str">
        <f>_xlfn.XLOOKUP(tbl_OrderProduct[[#This Row],[OrderID]],tbl_Order[OrderID],tbl_Order[CustomerID])</f>
        <v>CUST1200</v>
      </c>
    </row>
    <row r="3649" spans="1:9" x14ac:dyDescent="0.4">
      <c r="A3649" t="s">
        <v>1691</v>
      </c>
      <c r="B3649" t="s">
        <v>162</v>
      </c>
      <c r="C3649" t="str">
        <f>_xlfn.XLOOKUP(tbl_OrderProduct[[#This Row],[ProductID]],tbl_Product[ProductID],tbl_Product[Category])</f>
        <v>Strategy</v>
      </c>
      <c r="D3649">
        <v>1</v>
      </c>
      <c r="E3649" s="3">
        <f>_xlfn.XLOOKUP(tbl_OrderProduct[[#This Row],[ProductID]],tbl_Product[ProductID],tbl_Product[ListPrice])*tbl_OrderProduct[[#This Row],[Quantity]]</f>
        <v>17.5</v>
      </c>
      <c r="F3649">
        <f>_xlfn.XLOOKUP(tbl_OrderProduct[[#This Row],[OrderID]],tbl_Order[OrderID],tbl_Order[Order Year])</f>
        <v>2024</v>
      </c>
      <c r="G3649" t="str">
        <f>_xlfn.XLOOKUP(tbl_OrderProduct[[#This Row],[OrderID]],tbl_Order[OrderID],tbl_Order[Order Month Name])</f>
        <v>Nov</v>
      </c>
      <c r="H3649" t="str">
        <f>_xlfn.XLOOKUP(tbl_OrderProduct[[#This Row],[ProductID]],tbl_Product[ProductID],tbl_Product[ProductName])</f>
        <v>Spreadsheet Legacy</v>
      </c>
      <c r="I3649" t="str">
        <f>_xlfn.XLOOKUP(tbl_OrderProduct[[#This Row],[OrderID]],tbl_Order[OrderID],tbl_Order[CustomerID])</f>
        <v>CUST0434</v>
      </c>
    </row>
    <row r="3650" spans="1:9" x14ac:dyDescent="0.4">
      <c r="A3650" t="s">
        <v>1691</v>
      </c>
      <c r="B3650" t="s">
        <v>130</v>
      </c>
      <c r="C3650" t="str">
        <f>_xlfn.XLOOKUP(tbl_OrderProduct[[#This Row],[ProductID]],tbl_Product[ProductID],tbl_Product[Category])</f>
        <v>Strategy</v>
      </c>
      <c r="D3650">
        <v>1</v>
      </c>
      <c r="E3650" s="3">
        <f>_xlfn.XLOOKUP(tbl_OrderProduct[[#This Row],[ProductID]],tbl_Product[ProductID],tbl_Product[ListPrice])*tbl_OrderProduct[[#This Row],[Quantity]]</f>
        <v>15.5</v>
      </c>
      <c r="F3650">
        <f>_xlfn.XLOOKUP(tbl_OrderProduct[[#This Row],[OrderID]],tbl_Order[OrderID],tbl_Order[Order Year])</f>
        <v>2024</v>
      </c>
      <c r="G3650" t="str">
        <f>_xlfn.XLOOKUP(tbl_OrderProduct[[#This Row],[OrderID]],tbl_Order[OrderID],tbl_Order[Order Month Name])</f>
        <v>Nov</v>
      </c>
      <c r="H3650" t="str">
        <f>_xlfn.XLOOKUP(tbl_OrderProduct[[#This Row],[ProductID]],tbl_Product[ProductID],tbl_Product[ProductName])</f>
        <v>Brass: Budget</v>
      </c>
      <c r="I3650" t="str">
        <f>_xlfn.XLOOKUP(tbl_OrderProduct[[#This Row],[OrderID]],tbl_Order[OrderID],tbl_Order[CustomerID])</f>
        <v>CUST0434</v>
      </c>
    </row>
    <row r="3651" spans="1:9" x14ac:dyDescent="0.4">
      <c r="A3651" t="s">
        <v>1691</v>
      </c>
      <c r="B3651" t="s">
        <v>154</v>
      </c>
      <c r="C3651" t="str">
        <f>_xlfn.XLOOKUP(tbl_OrderProduct[[#This Row],[ProductID]],tbl_Product[ProductID],tbl_Product[Category])</f>
        <v>Strategy</v>
      </c>
      <c r="D3651">
        <v>1</v>
      </c>
      <c r="E3651" s="3">
        <f>_xlfn.XLOOKUP(tbl_OrderProduct[[#This Row],[ProductID]],tbl_Product[ProductID],tbl_Product[ListPrice])*tbl_OrderProduct[[#This Row],[Quantity]]</f>
        <v>31</v>
      </c>
      <c r="F3651">
        <f>_xlfn.XLOOKUP(tbl_OrderProduct[[#This Row],[OrderID]],tbl_Order[OrderID],tbl_Order[Order Year])</f>
        <v>2024</v>
      </c>
      <c r="G3651" t="str">
        <f>_xlfn.XLOOKUP(tbl_OrderProduct[[#This Row],[OrderID]],tbl_Order[OrderID],tbl_Order[Order Month Name])</f>
        <v>Nov</v>
      </c>
      <c r="H3651" t="str">
        <f>_xlfn.XLOOKUP(tbl_OrderProduct[[#This Row],[ProductID]],tbl_Product[ProductID],tbl_Product[ProductName])</f>
        <v>Roll for Regression</v>
      </c>
      <c r="I3651" t="str">
        <f>_xlfn.XLOOKUP(tbl_OrderProduct[[#This Row],[OrderID]],tbl_Order[OrderID],tbl_Order[CustomerID])</f>
        <v>CUST0434</v>
      </c>
    </row>
    <row r="3652" spans="1:9" x14ac:dyDescent="0.4">
      <c r="A3652" t="s">
        <v>1691</v>
      </c>
      <c r="B3652" t="s">
        <v>134</v>
      </c>
      <c r="C3652" t="str">
        <f>_xlfn.XLOOKUP(tbl_OrderProduct[[#This Row],[ProductID]],tbl_Product[ProductID],tbl_Product[Category])</f>
        <v>Co-op</v>
      </c>
      <c r="D3652">
        <v>1</v>
      </c>
      <c r="E3652" s="3">
        <f>_xlfn.XLOOKUP(tbl_OrderProduct[[#This Row],[ProductID]],tbl_Product[ProductID],tbl_Product[ListPrice])*tbl_OrderProduct[[#This Row],[Quantity]]</f>
        <v>33.5</v>
      </c>
      <c r="F3652">
        <f>_xlfn.XLOOKUP(tbl_OrderProduct[[#This Row],[OrderID]],tbl_Order[OrderID],tbl_Order[Order Year])</f>
        <v>2024</v>
      </c>
      <c r="G3652" t="str">
        <f>_xlfn.XLOOKUP(tbl_OrderProduct[[#This Row],[OrderID]],tbl_Order[OrderID],tbl_Order[Order Month Name])</f>
        <v>Nov</v>
      </c>
      <c r="H3652" t="str">
        <f>_xlfn.XLOOKUP(tbl_OrderProduct[[#This Row],[ProductID]],tbl_Product[ProductID],tbl_Product[ProductName])</f>
        <v>The Spill: Data Breach</v>
      </c>
      <c r="I3652" t="str">
        <f>_xlfn.XLOOKUP(tbl_OrderProduct[[#This Row],[OrderID]],tbl_Order[OrderID],tbl_Order[CustomerID])</f>
        <v>CUST0434</v>
      </c>
    </row>
    <row r="3653" spans="1:9" x14ac:dyDescent="0.4">
      <c r="A3653" t="s">
        <v>1692</v>
      </c>
      <c r="B3653" t="s">
        <v>152</v>
      </c>
      <c r="C3653" t="str">
        <f>_xlfn.XLOOKUP(tbl_OrderProduct[[#This Row],[ProductID]],tbl_Product[ProductID],tbl_Product[Category])</f>
        <v>Party</v>
      </c>
      <c r="D3653">
        <v>2</v>
      </c>
      <c r="E3653" s="3">
        <f>_xlfn.XLOOKUP(tbl_OrderProduct[[#This Row],[ProductID]],tbl_Product[ProductID],tbl_Product[ListPrice])*tbl_OrderProduct[[#This Row],[Quantity]]</f>
        <v>119.9</v>
      </c>
      <c r="F3653">
        <f>_xlfn.XLOOKUP(tbl_OrderProduct[[#This Row],[OrderID]],tbl_Order[OrderID],tbl_Order[Order Year])</f>
        <v>2024</v>
      </c>
      <c r="G3653" t="str">
        <f>_xlfn.XLOOKUP(tbl_OrderProduct[[#This Row],[OrderID]],tbl_Order[OrderID],tbl_Order[Order Month Name])</f>
        <v>Nov</v>
      </c>
      <c r="H3653" t="str">
        <f>_xlfn.XLOOKUP(tbl_OrderProduct[[#This Row],[ProductID]],tbl_Product[ProductID],tbl_Product[ProductName])</f>
        <v>Formulate!</v>
      </c>
      <c r="I3653" t="str">
        <f>_xlfn.XLOOKUP(tbl_OrderProduct[[#This Row],[OrderID]],tbl_Order[OrderID],tbl_Order[CustomerID])</f>
        <v>CUST0798</v>
      </c>
    </row>
    <row r="3654" spans="1:9" x14ac:dyDescent="0.4">
      <c r="A3654" t="s">
        <v>1693</v>
      </c>
      <c r="B3654" t="s">
        <v>140</v>
      </c>
      <c r="C3654" t="str">
        <f>_xlfn.XLOOKUP(tbl_OrderProduct[[#This Row],[ProductID]],tbl_Product[ProductID],tbl_Product[Category])</f>
        <v>Strategy</v>
      </c>
      <c r="D3654">
        <v>1</v>
      </c>
      <c r="E3654" s="3">
        <f>_xlfn.XLOOKUP(tbl_OrderProduct[[#This Row],[ProductID]],tbl_Product[ProductID],tbl_Product[ListPrice])*tbl_OrderProduct[[#This Row],[Quantity]]</f>
        <v>63.49</v>
      </c>
      <c r="F3654">
        <f>_xlfn.XLOOKUP(tbl_OrderProduct[[#This Row],[OrderID]],tbl_Order[OrderID],tbl_Order[Order Year])</f>
        <v>2024</v>
      </c>
      <c r="G3654" t="str">
        <f>_xlfn.XLOOKUP(tbl_OrderProduct[[#This Row],[OrderID]],tbl_Order[OrderID],tbl_Order[Order Month Name])</f>
        <v>Nov</v>
      </c>
      <c r="H3654" t="str">
        <f>_xlfn.XLOOKUP(tbl_OrderProduct[[#This Row],[ProductID]],tbl_Product[ProductID],tbl_Product[ProductName])</f>
        <v>The Castles of Mad King Lambda</v>
      </c>
      <c r="I3654" t="str">
        <f>_xlfn.XLOOKUP(tbl_OrderProduct[[#This Row],[OrderID]],tbl_Order[OrderID],tbl_Order[CustomerID])</f>
        <v>CUST0721</v>
      </c>
    </row>
    <row r="3655" spans="1:9" x14ac:dyDescent="0.4">
      <c r="A3655" t="s">
        <v>1693</v>
      </c>
      <c r="B3655" t="s">
        <v>144</v>
      </c>
      <c r="C3655" t="str">
        <f>_xlfn.XLOOKUP(tbl_OrderProduct[[#This Row],[ProductID]],tbl_Product[ProductID],tbl_Product[Category])</f>
        <v>Strategy</v>
      </c>
      <c r="D3655">
        <v>1</v>
      </c>
      <c r="E3655" s="3">
        <f>_xlfn.XLOOKUP(tbl_OrderProduct[[#This Row],[ProductID]],tbl_Product[ProductID],tbl_Product[ListPrice])*tbl_OrderProduct[[#This Row],[Quantity]]</f>
        <v>64.95</v>
      </c>
      <c r="F3655">
        <f>_xlfn.XLOOKUP(tbl_OrderProduct[[#This Row],[OrderID]],tbl_Order[OrderID],tbl_Order[Order Year])</f>
        <v>2024</v>
      </c>
      <c r="G3655" t="str">
        <f>_xlfn.XLOOKUP(tbl_OrderProduct[[#This Row],[OrderID]],tbl_Order[OrderID],tbl_Order[Order Month Name])</f>
        <v>Nov</v>
      </c>
      <c r="H3655" t="str">
        <f>_xlfn.XLOOKUP(tbl_OrderProduct[[#This Row],[ProductID]],tbl_Product[ProductID],tbl_Product[ProductName])</f>
        <v>Between Two Spreadsheets</v>
      </c>
      <c r="I3655" t="str">
        <f>_xlfn.XLOOKUP(tbl_OrderProduct[[#This Row],[OrderID]],tbl_Order[OrderID],tbl_Order[CustomerID])</f>
        <v>CUST0721</v>
      </c>
    </row>
    <row r="3656" spans="1:9" x14ac:dyDescent="0.4">
      <c r="A3656" t="s">
        <v>1693</v>
      </c>
      <c r="B3656" t="s">
        <v>132</v>
      </c>
      <c r="C3656" t="str">
        <f>_xlfn.XLOOKUP(tbl_OrderProduct[[#This Row],[ProductID]],tbl_Product[ProductID],tbl_Product[Category])</f>
        <v>Strategy</v>
      </c>
      <c r="D3656">
        <v>1</v>
      </c>
      <c r="E3656" s="3">
        <f>_xlfn.XLOOKUP(tbl_OrderProduct[[#This Row],[ProductID]],tbl_Product[ProductID],tbl_Product[ListPrice])*tbl_OrderProduct[[#This Row],[Quantity]]</f>
        <v>16.5</v>
      </c>
      <c r="F3656">
        <f>_xlfn.XLOOKUP(tbl_OrderProduct[[#This Row],[OrderID]],tbl_Order[OrderID],tbl_Order[Order Year])</f>
        <v>2024</v>
      </c>
      <c r="G3656" t="str">
        <f>_xlfn.XLOOKUP(tbl_OrderProduct[[#This Row],[OrderID]],tbl_Order[OrderID],tbl_Order[Order Month Name])</f>
        <v>Nov</v>
      </c>
      <c r="H3656" t="str">
        <f>_xlfn.XLOOKUP(tbl_OrderProduct[[#This Row],[ProductID]],tbl_Product[ProductID],tbl_Product[ProductName])</f>
        <v>Pax Excel</v>
      </c>
      <c r="I3656" t="str">
        <f>_xlfn.XLOOKUP(tbl_OrderProduct[[#This Row],[OrderID]],tbl_Order[OrderID],tbl_Order[CustomerID])</f>
        <v>CUST0721</v>
      </c>
    </row>
    <row r="3657" spans="1:9" x14ac:dyDescent="0.4">
      <c r="A3657" t="s">
        <v>1694</v>
      </c>
      <c r="B3657" t="s">
        <v>160</v>
      </c>
      <c r="C3657" t="str">
        <f>_xlfn.XLOOKUP(tbl_OrderProduct[[#This Row],[ProductID]],tbl_Product[ProductID],tbl_Product[Category])</f>
        <v>Co-op</v>
      </c>
      <c r="D3657">
        <v>1</v>
      </c>
      <c r="E3657" s="3">
        <f>_xlfn.XLOOKUP(tbl_OrderProduct[[#This Row],[ProductID]],tbl_Product[ProductID],tbl_Product[ListPrice])*tbl_OrderProduct[[#This Row],[Quantity]]</f>
        <v>38.49</v>
      </c>
      <c r="F3657">
        <f>_xlfn.XLOOKUP(tbl_OrderProduct[[#This Row],[OrderID]],tbl_Order[OrderID],tbl_Order[Order Year])</f>
        <v>2024</v>
      </c>
      <c r="G3657" t="str">
        <f>_xlfn.XLOOKUP(tbl_OrderProduct[[#This Row],[OrderID]],tbl_Order[OrderID],tbl_Order[Order Month Name])</f>
        <v>Nov</v>
      </c>
      <c r="H3657" t="str">
        <f>_xlfn.XLOOKUP(tbl_OrderProduct[[#This Row],[ProductID]],tbl_Product[ProductID],tbl_Product[ProductName])</f>
        <v>Forbidden Functions</v>
      </c>
      <c r="I3657" t="str">
        <f>_xlfn.XLOOKUP(tbl_OrderProduct[[#This Row],[OrderID]],tbl_Order[OrderID],tbl_Order[CustomerID])</f>
        <v>CUST1209</v>
      </c>
    </row>
    <row r="3658" spans="1:9" x14ac:dyDescent="0.4">
      <c r="A3658" t="s">
        <v>1694</v>
      </c>
      <c r="B3658" t="s">
        <v>151</v>
      </c>
      <c r="C3658" t="str">
        <f>_xlfn.XLOOKUP(tbl_OrderProduct[[#This Row],[ProductID]],tbl_Product[ProductID],tbl_Product[Category])</f>
        <v>Adventure</v>
      </c>
      <c r="D3658">
        <v>1</v>
      </c>
      <c r="E3658" s="3">
        <f>_xlfn.XLOOKUP(tbl_OrderProduct[[#This Row],[ProductID]],tbl_Product[ProductID],tbl_Product[ListPrice])*tbl_OrderProduct[[#This Row],[Quantity]]</f>
        <v>60.95</v>
      </c>
      <c r="F3658">
        <f>_xlfn.XLOOKUP(tbl_OrderProduct[[#This Row],[OrderID]],tbl_Order[OrderID],tbl_Order[Order Year])</f>
        <v>2024</v>
      </c>
      <c r="G3658" t="str">
        <f>_xlfn.XLOOKUP(tbl_OrderProduct[[#This Row],[OrderID]],tbl_Order[OrderID],tbl_Order[Order Month Name])</f>
        <v>Nov</v>
      </c>
      <c r="H3658" t="str">
        <f>_xlfn.XLOOKUP(tbl_OrderProduct[[#This Row],[ProductID]],tbl_Product[ProductID],tbl_Product[ProductName])</f>
        <v>Unmatched: Analyst's Edition</v>
      </c>
      <c r="I3658" t="str">
        <f>_xlfn.XLOOKUP(tbl_OrderProduct[[#This Row],[OrderID]],tbl_Order[OrderID],tbl_Order[CustomerID])</f>
        <v>CUST1209</v>
      </c>
    </row>
    <row r="3659" spans="1:9" x14ac:dyDescent="0.4">
      <c r="A3659" t="s">
        <v>1695</v>
      </c>
      <c r="B3659" t="s">
        <v>165</v>
      </c>
      <c r="C3659" t="str">
        <f>_xlfn.XLOOKUP(tbl_OrderProduct[[#This Row],[ProductID]],tbl_Product[ProductID],tbl_Product[Category])</f>
        <v>Party</v>
      </c>
      <c r="D3659">
        <v>2</v>
      </c>
      <c r="E3659" s="3">
        <f>_xlfn.XLOOKUP(tbl_OrderProduct[[#This Row],[ProductID]],tbl_Product[ProductID],tbl_Product[ListPrice])*tbl_OrderProduct[[#This Row],[Quantity]]</f>
        <v>52.98</v>
      </c>
      <c r="F3659">
        <f>_xlfn.XLOOKUP(tbl_OrderProduct[[#This Row],[OrderID]],tbl_Order[OrderID],tbl_Order[Order Year])</f>
        <v>2024</v>
      </c>
      <c r="G3659" t="str">
        <f>_xlfn.XLOOKUP(tbl_OrderProduct[[#This Row],[OrderID]],tbl_Order[OrderID],tbl_Order[Order Month Name])</f>
        <v>Nov</v>
      </c>
      <c r="H3659" t="str">
        <f>_xlfn.XLOOKUP(tbl_OrderProduct[[#This Row],[ProductID]],tbl_Product[ProductID],tbl_Product[ProductName])</f>
        <v>Dashboard Wavelength</v>
      </c>
      <c r="I3659" t="str">
        <f>_xlfn.XLOOKUP(tbl_OrderProduct[[#This Row],[OrderID]],tbl_Order[OrderID],tbl_Order[CustomerID])</f>
        <v>CUST1195</v>
      </c>
    </row>
    <row r="3660" spans="1:9" x14ac:dyDescent="0.4">
      <c r="A3660" t="s">
        <v>1695</v>
      </c>
      <c r="B3660" t="s">
        <v>129</v>
      </c>
      <c r="C3660" t="str">
        <f>_xlfn.XLOOKUP(tbl_OrderProduct[[#This Row],[ProductID]],tbl_Product[ProductID],tbl_Product[Category])</f>
        <v>Party</v>
      </c>
      <c r="D3660">
        <v>2</v>
      </c>
      <c r="E3660" s="3">
        <f>_xlfn.XLOOKUP(tbl_OrderProduct[[#This Row],[ProductID]],tbl_Product[ProductID],tbl_Product[ListPrice])*tbl_OrderProduct[[#This Row],[Quantity]]</f>
        <v>98.98</v>
      </c>
      <c r="F3660">
        <f>_xlfn.XLOOKUP(tbl_OrderProduct[[#This Row],[OrderID]],tbl_Order[OrderID],tbl_Order[Order Year])</f>
        <v>2024</v>
      </c>
      <c r="G3660" t="str">
        <f>_xlfn.XLOOKUP(tbl_OrderProduct[[#This Row],[OrderID]],tbl_Order[OrderID],tbl_Order[Order Month Name])</f>
        <v>Nov</v>
      </c>
      <c r="H3660" t="str">
        <f>_xlfn.XLOOKUP(tbl_OrderProduct[[#This Row],[ProductID]],tbl_Product[ProductID],tbl_Product[ProductName])</f>
        <v>Fieldnames</v>
      </c>
      <c r="I3660" t="str">
        <f>_xlfn.XLOOKUP(tbl_OrderProduct[[#This Row],[OrderID]],tbl_Order[OrderID],tbl_Order[CustomerID])</f>
        <v>CUST1195</v>
      </c>
    </row>
    <row r="3661" spans="1:9" x14ac:dyDescent="0.4">
      <c r="A3661" t="s">
        <v>1695</v>
      </c>
      <c r="B3661" t="s">
        <v>8</v>
      </c>
      <c r="C3661" t="str">
        <f>_xlfn.XLOOKUP(tbl_OrderProduct[[#This Row],[ProductID]],tbl_Product[ProductID],tbl_Product[Category])</f>
        <v>Adventure</v>
      </c>
      <c r="D3661">
        <v>1</v>
      </c>
      <c r="E3661" s="3">
        <f>_xlfn.XLOOKUP(tbl_OrderProduct[[#This Row],[ProductID]],tbl_Product[ProductID],tbl_Product[ListPrice])*tbl_OrderProduct[[#This Row],[Quantity]]</f>
        <v>54.5</v>
      </c>
      <c r="F3661">
        <f>_xlfn.XLOOKUP(tbl_OrderProduct[[#This Row],[OrderID]],tbl_Order[OrderID],tbl_Order[Order Year])</f>
        <v>2024</v>
      </c>
      <c r="G3661" t="str">
        <f>_xlfn.XLOOKUP(tbl_OrderProduct[[#This Row],[OrderID]],tbl_Order[OrderID],tbl_Order[Order Month Name])</f>
        <v>Nov</v>
      </c>
      <c r="H3661" t="str">
        <f>_xlfn.XLOOKUP(tbl_OrderProduct[[#This Row],[ProductID]],tbl_Product[ProductID],tbl_Product[ProductName])</f>
        <v>Spreadsheets &amp; Sidequests</v>
      </c>
      <c r="I3661" t="str">
        <f>_xlfn.XLOOKUP(tbl_OrderProduct[[#This Row],[OrderID]],tbl_Order[OrderID],tbl_Order[CustomerID])</f>
        <v>CUST1195</v>
      </c>
    </row>
    <row r="3662" spans="1:9" x14ac:dyDescent="0.4">
      <c r="A3662" t="s">
        <v>1696</v>
      </c>
      <c r="B3662" t="s">
        <v>154</v>
      </c>
      <c r="C3662" t="str">
        <f>_xlfn.XLOOKUP(tbl_OrderProduct[[#This Row],[ProductID]],tbl_Product[ProductID],tbl_Product[Category])</f>
        <v>Strategy</v>
      </c>
      <c r="D3662">
        <v>1</v>
      </c>
      <c r="E3662" s="3">
        <f>_xlfn.XLOOKUP(tbl_OrderProduct[[#This Row],[ProductID]],tbl_Product[ProductID],tbl_Product[ListPrice])*tbl_OrderProduct[[#This Row],[Quantity]]</f>
        <v>31</v>
      </c>
      <c r="F3662">
        <f>_xlfn.XLOOKUP(tbl_OrderProduct[[#This Row],[OrderID]],tbl_Order[OrderID],tbl_Order[Order Year])</f>
        <v>2024</v>
      </c>
      <c r="G3662" t="str">
        <f>_xlfn.XLOOKUP(tbl_OrderProduct[[#This Row],[OrderID]],tbl_Order[OrderID],tbl_Order[Order Month Name])</f>
        <v>Nov</v>
      </c>
      <c r="H3662" t="str">
        <f>_xlfn.XLOOKUP(tbl_OrderProduct[[#This Row],[ProductID]],tbl_Product[ProductID],tbl_Product[ProductName])</f>
        <v>Roll for Regression</v>
      </c>
      <c r="I3662" t="str">
        <f>_xlfn.XLOOKUP(tbl_OrderProduct[[#This Row],[OrderID]],tbl_Order[OrderID],tbl_Order[CustomerID])</f>
        <v>CUST0758</v>
      </c>
    </row>
    <row r="3663" spans="1:9" x14ac:dyDescent="0.4">
      <c r="A3663" t="s">
        <v>1696</v>
      </c>
      <c r="B3663" t="s">
        <v>138</v>
      </c>
      <c r="C3663" t="str">
        <f>_xlfn.XLOOKUP(tbl_OrderProduct[[#This Row],[ProductID]],tbl_Product[ProductID],tbl_Product[Category])</f>
        <v>Classic</v>
      </c>
      <c r="D3663">
        <v>1</v>
      </c>
      <c r="E3663" s="3">
        <f>_xlfn.XLOOKUP(tbl_OrderProduct[[#This Row],[ProductID]],tbl_Product[ProductID],tbl_Product[ListPrice])*tbl_OrderProduct[[#This Row],[Quantity]]</f>
        <v>62</v>
      </c>
      <c r="F3663">
        <f>_xlfn.XLOOKUP(tbl_OrderProduct[[#This Row],[OrderID]],tbl_Order[OrderID],tbl_Order[Order Year])</f>
        <v>2024</v>
      </c>
      <c r="G3663" t="str">
        <f>_xlfn.XLOOKUP(tbl_OrderProduct[[#This Row],[OrderID]],tbl_Order[OrderID],tbl_Order[Order Month Name])</f>
        <v>Nov</v>
      </c>
      <c r="H3663" t="str">
        <f>_xlfn.XLOOKUP(tbl_OrderProduct[[#This Row],[ProductID]],tbl_Product[ProductID],tbl_Product[ProductName])</f>
        <v>YahtSheets</v>
      </c>
      <c r="I3663" t="str">
        <f>_xlfn.XLOOKUP(tbl_OrderProduct[[#This Row],[OrderID]],tbl_Order[OrderID],tbl_Order[CustomerID])</f>
        <v>CUST0758</v>
      </c>
    </row>
    <row r="3664" spans="1:9" x14ac:dyDescent="0.4">
      <c r="A3664" t="s">
        <v>1696</v>
      </c>
      <c r="B3664" t="s">
        <v>2</v>
      </c>
      <c r="C3664" t="str">
        <f>_xlfn.XLOOKUP(tbl_OrderProduct[[#This Row],[ProductID]],tbl_Product[ProductID],tbl_Product[Category])</f>
        <v>Strategy</v>
      </c>
      <c r="D3664">
        <v>1</v>
      </c>
      <c r="E3664" s="3">
        <f>_xlfn.XLOOKUP(tbl_OrderProduct[[#This Row],[ProductID]],tbl_Product[ProductID],tbl_Product[ListPrice])*tbl_OrderProduct[[#This Row],[Quantity]]</f>
        <v>12.95</v>
      </c>
      <c r="F3664">
        <f>_xlfn.XLOOKUP(tbl_OrderProduct[[#This Row],[OrderID]],tbl_Order[OrderID],tbl_Order[Order Year])</f>
        <v>2024</v>
      </c>
      <c r="G3664" t="str">
        <f>_xlfn.XLOOKUP(tbl_OrderProduct[[#This Row],[OrderID]],tbl_Order[OrderID],tbl_Order[Order Month Name])</f>
        <v>Nov</v>
      </c>
      <c r="H3664" t="str">
        <f>_xlfn.XLOOKUP(tbl_OrderProduct[[#This Row],[ProductID]],tbl_Product[ProductID],tbl_Product[ProductName])</f>
        <v>DAX Machina</v>
      </c>
      <c r="I3664" t="str">
        <f>_xlfn.XLOOKUP(tbl_OrderProduct[[#This Row],[OrderID]],tbl_Order[OrderID],tbl_Order[CustomerID])</f>
        <v>CUST0758</v>
      </c>
    </row>
    <row r="3665" spans="1:9" x14ac:dyDescent="0.4">
      <c r="A3665" t="s">
        <v>1697</v>
      </c>
      <c r="B3665" t="s">
        <v>151</v>
      </c>
      <c r="C3665" t="str">
        <f>_xlfn.XLOOKUP(tbl_OrderProduct[[#This Row],[ProductID]],tbl_Product[ProductID],tbl_Product[Category])</f>
        <v>Adventure</v>
      </c>
      <c r="D3665">
        <v>1</v>
      </c>
      <c r="E3665" s="3">
        <f>_xlfn.XLOOKUP(tbl_OrderProduct[[#This Row],[ProductID]],tbl_Product[ProductID],tbl_Product[ListPrice])*tbl_OrderProduct[[#This Row],[Quantity]]</f>
        <v>60.95</v>
      </c>
      <c r="F3665">
        <f>_xlfn.XLOOKUP(tbl_OrderProduct[[#This Row],[OrderID]],tbl_Order[OrderID],tbl_Order[Order Year])</f>
        <v>2024</v>
      </c>
      <c r="G3665" t="str">
        <f>_xlfn.XLOOKUP(tbl_OrderProduct[[#This Row],[OrderID]],tbl_Order[OrderID],tbl_Order[Order Month Name])</f>
        <v>Nov</v>
      </c>
      <c r="H3665" t="str">
        <f>_xlfn.XLOOKUP(tbl_OrderProduct[[#This Row],[ProductID]],tbl_Product[ProductID],tbl_Product[ProductName])</f>
        <v>Unmatched: Analyst's Edition</v>
      </c>
      <c r="I3665" t="str">
        <f>_xlfn.XLOOKUP(tbl_OrderProduct[[#This Row],[OrderID]],tbl_Order[OrderID],tbl_Order[CustomerID])</f>
        <v>CUST0919</v>
      </c>
    </row>
    <row r="3666" spans="1:9" x14ac:dyDescent="0.4">
      <c r="A3666" t="s">
        <v>1698</v>
      </c>
      <c r="B3666" t="s">
        <v>4</v>
      </c>
      <c r="C3666" t="str">
        <f>_xlfn.XLOOKUP(tbl_OrderProduct[[#This Row],[ProductID]],tbl_Product[ProductID],tbl_Product[Category])</f>
        <v>Strategy</v>
      </c>
      <c r="D3666">
        <v>1</v>
      </c>
      <c r="E3666" s="3">
        <f>_xlfn.XLOOKUP(tbl_OrderProduct[[#This Row],[ProductID]],tbl_Product[ProductID],tbl_Product[ListPrice])*tbl_OrderProduct[[#This Row],[Quantity]]</f>
        <v>34.99</v>
      </c>
      <c r="F3666">
        <f>_xlfn.XLOOKUP(tbl_OrderProduct[[#This Row],[OrderID]],tbl_Order[OrderID],tbl_Order[Order Year])</f>
        <v>2024</v>
      </c>
      <c r="G3666" t="str">
        <f>_xlfn.XLOOKUP(tbl_OrderProduct[[#This Row],[OrderID]],tbl_Order[OrderID],tbl_Order[Order Month Name])</f>
        <v>Nov</v>
      </c>
      <c r="H3666" t="str">
        <f>_xlfn.XLOOKUP(tbl_OrderProduct[[#This Row],[ProductID]],tbl_Product[ProductID],tbl_Product[ProductName])</f>
        <v>Root Cause Analysis</v>
      </c>
      <c r="I3666" t="str">
        <f>_xlfn.XLOOKUP(tbl_OrderProduct[[#This Row],[OrderID]],tbl_Order[OrderID],tbl_Order[CustomerID])</f>
        <v>CUST0282</v>
      </c>
    </row>
    <row r="3667" spans="1:9" x14ac:dyDescent="0.4">
      <c r="A3667" t="s">
        <v>1698</v>
      </c>
      <c r="B3667" t="s">
        <v>164</v>
      </c>
      <c r="C3667" t="str">
        <f>_xlfn.XLOOKUP(tbl_OrderProduct[[#This Row],[ProductID]],tbl_Product[ProductID],tbl_Product[Category])</f>
        <v>Strategy</v>
      </c>
      <c r="D3667">
        <v>1</v>
      </c>
      <c r="E3667" s="3">
        <f>_xlfn.XLOOKUP(tbl_OrderProduct[[#This Row],[ProductID]],tbl_Product[ProductID],tbl_Product[ListPrice])*tbl_OrderProduct[[#This Row],[Quantity]]</f>
        <v>29</v>
      </c>
      <c r="F3667">
        <f>_xlfn.XLOOKUP(tbl_OrderProduct[[#This Row],[OrderID]],tbl_Order[OrderID],tbl_Order[Order Year])</f>
        <v>2024</v>
      </c>
      <c r="G3667" t="str">
        <f>_xlfn.XLOOKUP(tbl_OrderProduct[[#This Row],[OrderID]],tbl_Order[OrderID],tbl_Order[Order Month Name])</f>
        <v>Nov</v>
      </c>
      <c r="H3667" t="str">
        <f>_xlfn.XLOOKUP(tbl_OrderProduct[[#This Row],[ProductID]],tbl_Product[ProductID],tbl_Product[ProductName])</f>
        <v>Great Western Lookup</v>
      </c>
      <c r="I3667" t="str">
        <f>_xlfn.XLOOKUP(tbl_OrderProduct[[#This Row],[OrderID]],tbl_Order[OrderID],tbl_Order[CustomerID])</f>
        <v>CUST0282</v>
      </c>
    </row>
    <row r="3668" spans="1:9" x14ac:dyDescent="0.4">
      <c r="A3668" t="s">
        <v>1698</v>
      </c>
      <c r="B3668" t="s">
        <v>161</v>
      </c>
      <c r="C3668" t="str">
        <f>_xlfn.XLOOKUP(tbl_OrderProduct[[#This Row],[ProductID]],tbl_Product[ProductID],tbl_Product[Category])</f>
        <v>Strategy</v>
      </c>
      <c r="D3668">
        <v>1</v>
      </c>
      <c r="E3668" s="3">
        <f>_xlfn.XLOOKUP(tbl_OrderProduct[[#This Row],[ProductID]],tbl_Product[ProductID],tbl_Product[ListPrice])*tbl_OrderProduct[[#This Row],[Quantity]]</f>
        <v>55.95</v>
      </c>
      <c r="F3668">
        <f>_xlfn.XLOOKUP(tbl_OrderProduct[[#This Row],[OrderID]],tbl_Order[OrderID],tbl_Order[Order Year])</f>
        <v>2024</v>
      </c>
      <c r="G3668" t="str">
        <f>_xlfn.XLOOKUP(tbl_OrderProduct[[#This Row],[OrderID]],tbl_Order[OrderID],tbl_Order[Order Month Name])</f>
        <v>Nov</v>
      </c>
      <c r="H3668" t="str">
        <f>_xlfn.XLOOKUP(tbl_OrderProduct[[#This Row],[ProductID]],tbl_Product[ProductID],tbl_Product[ProductName])</f>
        <v>The Quacks of Quarterburg</v>
      </c>
      <c r="I3668" t="str">
        <f>_xlfn.XLOOKUP(tbl_OrderProduct[[#This Row],[OrderID]],tbl_Order[OrderID],tbl_Order[CustomerID])</f>
        <v>CUST0282</v>
      </c>
    </row>
    <row r="3669" spans="1:9" x14ac:dyDescent="0.4">
      <c r="A3669" t="s">
        <v>1698</v>
      </c>
      <c r="B3669" t="s">
        <v>132</v>
      </c>
      <c r="C3669" t="str">
        <f>_xlfn.XLOOKUP(tbl_OrderProduct[[#This Row],[ProductID]],tbl_Product[ProductID],tbl_Product[Category])</f>
        <v>Strategy</v>
      </c>
      <c r="D3669">
        <v>1</v>
      </c>
      <c r="E3669" s="3">
        <f>_xlfn.XLOOKUP(tbl_OrderProduct[[#This Row],[ProductID]],tbl_Product[ProductID],tbl_Product[ListPrice])*tbl_OrderProduct[[#This Row],[Quantity]]</f>
        <v>16.5</v>
      </c>
      <c r="F3669">
        <f>_xlfn.XLOOKUP(tbl_OrderProduct[[#This Row],[OrderID]],tbl_Order[OrderID],tbl_Order[Order Year])</f>
        <v>2024</v>
      </c>
      <c r="G3669" t="str">
        <f>_xlfn.XLOOKUP(tbl_OrderProduct[[#This Row],[OrderID]],tbl_Order[OrderID],tbl_Order[Order Month Name])</f>
        <v>Nov</v>
      </c>
      <c r="H3669" t="str">
        <f>_xlfn.XLOOKUP(tbl_OrderProduct[[#This Row],[ProductID]],tbl_Product[ProductID],tbl_Product[ProductName])</f>
        <v>Pax Excel</v>
      </c>
      <c r="I3669" t="str">
        <f>_xlfn.XLOOKUP(tbl_OrderProduct[[#This Row],[OrderID]],tbl_Order[OrderID],tbl_Order[CustomerID])</f>
        <v>CUST0282</v>
      </c>
    </row>
    <row r="3670" spans="1:9" x14ac:dyDescent="0.4">
      <c r="A3670" t="s">
        <v>1699</v>
      </c>
      <c r="B3670" t="s">
        <v>132</v>
      </c>
      <c r="C3670" t="str">
        <f>_xlfn.XLOOKUP(tbl_OrderProduct[[#This Row],[ProductID]],tbl_Product[ProductID],tbl_Product[Category])</f>
        <v>Strategy</v>
      </c>
      <c r="D3670">
        <v>2</v>
      </c>
      <c r="E3670" s="3">
        <f>_xlfn.XLOOKUP(tbl_OrderProduct[[#This Row],[ProductID]],tbl_Product[ProductID],tbl_Product[ListPrice])*tbl_OrderProduct[[#This Row],[Quantity]]</f>
        <v>33</v>
      </c>
      <c r="F3670">
        <f>_xlfn.XLOOKUP(tbl_OrderProduct[[#This Row],[OrderID]],tbl_Order[OrderID],tbl_Order[Order Year])</f>
        <v>2024</v>
      </c>
      <c r="G3670" t="str">
        <f>_xlfn.XLOOKUP(tbl_OrderProduct[[#This Row],[OrderID]],tbl_Order[OrderID],tbl_Order[Order Month Name])</f>
        <v>Nov</v>
      </c>
      <c r="H3670" t="str">
        <f>_xlfn.XLOOKUP(tbl_OrderProduct[[#This Row],[ProductID]],tbl_Product[ProductID],tbl_Product[ProductName])</f>
        <v>Pax Excel</v>
      </c>
      <c r="I3670" t="str">
        <f>_xlfn.XLOOKUP(tbl_OrderProduct[[#This Row],[OrderID]],tbl_Order[OrderID],tbl_Order[CustomerID])</f>
        <v>CUST0780</v>
      </c>
    </row>
    <row r="3671" spans="1:9" x14ac:dyDescent="0.4">
      <c r="A3671" t="s">
        <v>1699</v>
      </c>
      <c r="B3671" t="s">
        <v>147</v>
      </c>
      <c r="C3671" t="str">
        <f>_xlfn.XLOOKUP(tbl_OrderProduct[[#This Row],[ProductID]],tbl_Product[ProductID],tbl_Product[Category])</f>
        <v>Classic</v>
      </c>
      <c r="D3671">
        <v>1</v>
      </c>
      <c r="E3671" s="3">
        <f>_xlfn.XLOOKUP(tbl_OrderProduct[[#This Row],[ProductID]],tbl_Product[ProductID],tbl_Product[ListPrice])*tbl_OrderProduct[[#This Row],[Quantity]]</f>
        <v>40.950000000000003</v>
      </c>
      <c r="F3671">
        <f>_xlfn.XLOOKUP(tbl_OrderProduct[[#This Row],[OrderID]],tbl_Order[OrderID],tbl_Order[Order Year])</f>
        <v>2024</v>
      </c>
      <c r="G3671" t="str">
        <f>_xlfn.XLOOKUP(tbl_OrderProduct[[#This Row],[OrderID]],tbl_Order[OrderID],tbl_Order[Order Month Name])</f>
        <v>Nov</v>
      </c>
      <c r="H3671" t="str">
        <f>_xlfn.XLOOKUP(tbl_OrderProduct[[#This Row],[ProductID]],tbl_Product[ProductID],tbl_Product[ProductName])</f>
        <v>Formula Scrabble</v>
      </c>
      <c r="I3671" t="str">
        <f>_xlfn.XLOOKUP(tbl_OrderProduct[[#This Row],[OrderID]],tbl_Order[OrderID],tbl_Order[CustomerID])</f>
        <v>CUST0780</v>
      </c>
    </row>
    <row r="3672" spans="1:9" x14ac:dyDescent="0.4">
      <c r="A3672" t="s">
        <v>1699</v>
      </c>
      <c r="B3672" t="s">
        <v>150</v>
      </c>
      <c r="C3672" t="str">
        <f>_xlfn.XLOOKUP(tbl_OrderProduct[[#This Row],[ProductID]],tbl_Product[ProductID],tbl_Product[Category])</f>
        <v>Party</v>
      </c>
      <c r="D3672">
        <v>1</v>
      </c>
      <c r="E3672" s="3">
        <f>_xlfn.XLOOKUP(tbl_OrderProduct[[#This Row],[ProductID]],tbl_Product[ProductID],tbl_Product[ListPrice])*tbl_OrderProduct[[#This Row],[Quantity]]</f>
        <v>35</v>
      </c>
      <c r="F3672">
        <f>_xlfn.XLOOKUP(tbl_OrderProduct[[#This Row],[OrderID]],tbl_Order[OrderID],tbl_Order[Order Year])</f>
        <v>2024</v>
      </c>
      <c r="G3672" t="str">
        <f>_xlfn.XLOOKUP(tbl_OrderProduct[[#This Row],[OrderID]],tbl_Order[OrderID],tbl_Order[Order Month Name])</f>
        <v>Nov</v>
      </c>
      <c r="H3672" t="str">
        <f>_xlfn.XLOOKUP(tbl_OrderProduct[[#This Row],[ProductID]],tbl_Product[ProductID],tbl_Product[ProductName])</f>
        <v>Data: The Resistance</v>
      </c>
      <c r="I3672" t="str">
        <f>_xlfn.XLOOKUP(tbl_OrderProduct[[#This Row],[OrderID]],tbl_Order[OrderID],tbl_Order[CustomerID])</f>
        <v>CUST0780</v>
      </c>
    </row>
    <row r="3673" spans="1:9" x14ac:dyDescent="0.4">
      <c r="A3673" t="s">
        <v>1699</v>
      </c>
      <c r="B3673" t="s">
        <v>149</v>
      </c>
      <c r="C3673" t="str">
        <f>_xlfn.XLOOKUP(tbl_OrderProduct[[#This Row],[ProductID]],tbl_Product[ProductID],tbl_Product[Category])</f>
        <v>Co-op</v>
      </c>
      <c r="D3673">
        <v>2</v>
      </c>
      <c r="E3673" s="3">
        <f>_xlfn.XLOOKUP(tbl_OrderProduct[[#This Row],[ProductID]],tbl_Product[ProductID],tbl_Product[ListPrice])*tbl_OrderProduct[[#This Row],[Quantity]]</f>
        <v>41.98</v>
      </c>
      <c r="F3673">
        <f>_xlfn.XLOOKUP(tbl_OrderProduct[[#This Row],[OrderID]],tbl_Order[OrderID],tbl_Order[Order Year])</f>
        <v>2024</v>
      </c>
      <c r="G3673" t="str">
        <f>_xlfn.XLOOKUP(tbl_OrderProduct[[#This Row],[OrderID]],tbl_Order[OrderID],tbl_Order[Order Month Name])</f>
        <v>Nov</v>
      </c>
      <c r="H3673" t="str">
        <f>_xlfn.XLOOKUP(tbl_OrderProduct[[#This Row],[ProductID]],tbl_Product[ProductID],tbl_Product[ProductName])</f>
        <v>Pandemic: #REF! Outbreak</v>
      </c>
      <c r="I3673" t="str">
        <f>_xlfn.XLOOKUP(tbl_OrderProduct[[#This Row],[OrderID]],tbl_Order[OrderID],tbl_Order[CustomerID])</f>
        <v>CUST0780</v>
      </c>
    </row>
    <row r="3674" spans="1:9" x14ac:dyDescent="0.4">
      <c r="A3674" t="s">
        <v>1700</v>
      </c>
      <c r="B3674" t="s">
        <v>164</v>
      </c>
      <c r="C3674" t="str">
        <f>_xlfn.XLOOKUP(tbl_OrderProduct[[#This Row],[ProductID]],tbl_Product[ProductID],tbl_Product[Category])</f>
        <v>Strategy</v>
      </c>
      <c r="D3674">
        <v>1</v>
      </c>
      <c r="E3674" s="3">
        <f>_xlfn.XLOOKUP(tbl_OrderProduct[[#This Row],[ProductID]],tbl_Product[ProductID],tbl_Product[ListPrice])*tbl_OrderProduct[[#This Row],[Quantity]]</f>
        <v>29</v>
      </c>
      <c r="F3674">
        <f>_xlfn.XLOOKUP(tbl_OrderProduct[[#This Row],[OrderID]],tbl_Order[OrderID],tbl_Order[Order Year])</f>
        <v>2024</v>
      </c>
      <c r="G3674" t="str">
        <f>_xlfn.XLOOKUP(tbl_OrderProduct[[#This Row],[OrderID]],tbl_Order[OrderID],tbl_Order[Order Month Name])</f>
        <v>Nov</v>
      </c>
      <c r="H3674" t="str">
        <f>_xlfn.XLOOKUP(tbl_OrderProduct[[#This Row],[ProductID]],tbl_Product[ProductID],tbl_Product[ProductName])</f>
        <v>Great Western Lookup</v>
      </c>
      <c r="I3674" t="str">
        <f>_xlfn.XLOOKUP(tbl_OrderProduct[[#This Row],[OrderID]],tbl_Order[OrderID],tbl_Order[CustomerID])</f>
        <v>CUST0057</v>
      </c>
    </row>
    <row r="3675" spans="1:9" x14ac:dyDescent="0.4">
      <c r="A3675" t="s">
        <v>1701</v>
      </c>
      <c r="B3675" t="s">
        <v>152</v>
      </c>
      <c r="C3675" t="str">
        <f>_xlfn.XLOOKUP(tbl_OrderProduct[[#This Row],[ProductID]],tbl_Product[ProductID],tbl_Product[Category])</f>
        <v>Party</v>
      </c>
      <c r="D3675">
        <v>1</v>
      </c>
      <c r="E3675" s="3">
        <f>_xlfn.XLOOKUP(tbl_OrderProduct[[#This Row],[ProductID]],tbl_Product[ProductID],tbl_Product[ListPrice])*tbl_OrderProduct[[#This Row],[Quantity]]</f>
        <v>59.95</v>
      </c>
      <c r="F3675">
        <f>_xlfn.XLOOKUP(tbl_OrderProduct[[#This Row],[OrderID]],tbl_Order[OrderID],tbl_Order[Order Year])</f>
        <v>2024</v>
      </c>
      <c r="G3675" t="str">
        <f>_xlfn.XLOOKUP(tbl_OrderProduct[[#This Row],[OrderID]],tbl_Order[OrderID],tbl_Order[Order Month Name])</f>
        <v>Nov</v>
      </c>
      <c r="H3675" t="str">
        <f>_xlfn.XLOOKUP(tbl_OrderProduct[[#This Row],[ProductID]],tbl_Product[ProductID],tbl_Product[ProductName])</f>
        <v>Formulate!</v>
      </c>
      <c r="I3675" t="str">
        <f>_xlfn.XLOOKUP(tbl_OrderProduct[[#This Row],[OrderID]],tbl_Order[OrderID],tbl_Order[CustomerID])</f>
        <v>CUST1043</v>
      </c>
    </row>
    <row r="3676" spans="1:9" x14ac:dyDescent="0.4">
      <c r="A3676" t="s">
        <v>1702</v>
      </c>
      <c r="B3676" t="s">
        <v>161</v>
      </c>
      <c r="C3676" t="str">
        <f>_xlfn.XLOOKUP(tbl_OrderProduct[[#This Row],[ProductID]],tbl_Product[ProductID],tbl_Product[Category])</f>
        <v>Strategy</v>
      </c>
      <c r="D3676">
        <v>1</v>
      </c>
      <c r="E3676" s="3">
        <f>_xlfn.XLOOKUP(tbl_OrderProduct[[#This Row],[ProductID]],tbl_Product[ProductID],tbl_Product[ListPrice])*tbl_OrderProduct[[#This Row],[Quantity]]</f>
        <v>55.95</v>
      </c>
      <c r="F3676">
        <f>_xlfn.XLOOKUP(tbl_OrderProduct[[#This Row],[OrderID]],tbl_Order[OrderID],tbl_Order[Order Year])</f>
        <v>2024</v>
      </c>
      <c r="G3676" t="str">
        <f>_xlfn.XLOOKUP(tbl_OrderProduct[[#This Row],[OrderID]],tbl_Order[OrderID],tbl_Order[Order Month Name])</f>
        <v>Nov</v>
      </c>
      <c r="H3676" t="str">
        <f>_xlfn.XLOOKUP(tbl_OrderProduct[[#This Row],[ProductID]],tbl_Product[ProductID],tbl_Product[ProductName])</f>
        <v>The Quacks of Quarterburg</v>
      </c>
      <c r="I3676" t="str">
        <f>_xlfn.XLOOKUP(tbl_OrderProduct[[#This Row],[OrderID]],tbl_Order[OrderID],tbl_Order[CustomerID])</f>
        <v>CUST0585</v>
      </c>
    </row>
    <row r="3677" spans="1:9" x14ac:dyDescent="0.4">
      <c r="A3677" t="s">
        <v>1702</v>
      </c>
      <c r="B3677" t="s">
        <v>151</v>
      </c>
      <c r="C3677" t="str">
        <f>_xlfn.XLOOKUP(tbl_OrderProduct[[#This Row],[ProductID]],tbl_Product[ProductID],tbl_Product[Category])</f>
        <v>Adventure</v>
      </c>
      <c r="D3677">
        <v>1</v>
      </c>
      <c r="E3677" s="3">
        <f>_xlfn.XLOOKUP(tbl_OrderProduct[[#This Row],[ProductID]],tbl_Product[ProductID],tbl_Product[ListPrice])*tbl_OrderProduct[[#This Row],[Quantity]]</f>
        <v>60.95</v>
      </c>
      <c r="F3677">
        <f>_xlfn.XLOOKUP(tbl_OrderProduct[[#This Row],[OrderID]],tbl_Order[OrderID],tbl_Order[Order Year])</f>
        <v>2024</v>
      </c>
      <c r="G3677" t="str">
        <f>_xlfn.XLOOKUP(tbl_OrderProduct[[#This Row],[OrderID]],tbl_Order[OrderID],tbl_Order[Order Month Name])</f>
        <v>Nov</v>
      </c>
      <c r="H3677" t="str">
        <f>_xlfn.XLOOKUP(tbl_OrderProduct[[#This Row],[ProductID]],tbl_Product[ProductID],tbl_Product[ProductName])</f>
        <v>Unmatched: Analyst's Edition</v>
      </c>
      <c r="I3677" t="str">
        <f>_xlfn.XLOOKUP(tbl_OrderProduct[[#This Row],[OrderID]],tbl_Order[OrderID],tbl_Order[CustomerID])</f>
        <v>CUST0585</v>
      </c>
    </row>
    <row r="3678" spans="1:9" x14ac:dyDescent="0.4">
      <c r="A3678" t="s">
        <v>1703</v>
      </c>
      <c r="B3678" t="s">
        <v>162</v>
      </c>
      <c r="C3678" t="str">
        <f>_xlfn.XLOOKUP(tbl_OrderProduct[[#This Row],[ProductID]],tbl_Product[ProductID],tbl_Product[Category])</f>
        <v>Strategy</v>
      </c>
      <c r="D3678">
        <v>2</v>
      </c>
      <c r="E3678" s="3">
        <f>_xlfn.XLOOKUP(tbl_OrderProduct[[#This Row],[ProductID]],tbl_Product[ProductID],tbl_Product[ListPrice])*tbl_OrderProduct[[#This Row],[Quantity]]</f>
        <v>35</v>
      </c>
      <c r="F3678">
        <f>_xlfn.XLOOKUP(tbl_OrderProduct[[#This Row],[OrderID]],tbl_Order[OrderID],tbl_Order[Order Year])</f>
        <v>2024</v>
      </c>
      <c r="G3678" t="str">
        <f>_xlfn.XLOOKUP(tbl_OrderProduct[[#This Row],[OrderID]],tbl_Order[OrderID],tbl_Order[Order Month Name])</f>
        <v>Nov</v>
      </c>
      <c r="H3678" t="str">
        <f>_xlfn.XLOOKUP(tbl_OrderProduct[[#This Row],[ProductID]],tbl_Product[ProductID],tbl_Product[ProductName])</f>
        <v>Spreadsheet Legacy</v>
      </c>
      <c r="I3678" t="str">
        <f>_xlfn.XLOOKUP(tbl_OrderProduct[[#This Row],[OrderID]],tbl_Order[OrderID],tbl_Order[CustomerID])</f>
        <v>CUST0186</v>
      </c>
    </row>
    <row r="3679" spans="1:9" x14ac:dyDescent="0.4">
      <c r="A3679" t="s">
        <v>1704</v>
      </c>
      <c r="B3679" t="s">
        <v>5</v>
      </c>
      <c r="C3679" t="str">
        <f>_xlfn.XLOOKUP(tbl_OrderProduct[[#This Row],[ProductID]],tbl_Product[ProductID],tbl_Product[Category])</f>
        <v>Strategy</v>
      </c>
      <c r="D3679">
        <v>3</v>
      </c>
      <c r="E3679" s="3">
        <f>_xlfn.XLOOKUP(tbl_OrderProduct[[#This Row],[ProductID]],tbl_Product[ProductID],tbl_Product[ListPrice])*tbl_OrderProduct[[#This Row],[Quantity]]</f>
        <v>149.85000000000002</v>
      </c>
      <c r="F3679">
        <f>_xlfn.XLOOKUP(tbl_OrderProduct[[#This Row],[OrderID]],tbl_Order[OrderID],tbl_Order[Order Year])</f>
        <v>2024</v>
      </c>
      <c r="G3679" t="str">
        <f>_xlfn.XLOOKUP(tbl_OrderProduct[[#This Row],[OrderID]],tbl_Order[OrderID],tbl_Order[Order Month Name])</f>
        <v>Nov</v>
      </c>
      <c r="H3679" t="str">
        <f>_xlfn.XLOOKUP(tbl_OrderProduct[[#This Row],[ProductID]],tbl_Product[ProductID],tbl_Product[ProductName])</f>
        <v>Power B.I. the Board Game</v>
      </c>
      <c r="I3679" t="str">
        <f>_xlfn.XLOOKUP(tbl_OrderProduct[[#This Row],[OrderID]],tbl_Order[OrderID],tbl_Order[CustomerID])</f>
        <v>CUST0563</v>
      </c>
    </row>
    <row r="3680" spans="1:9" x14ac:dyDescent="0.4">
      <c r="A3680" t="s">
        <v>1704</v>
      </c>
      <c r="B3680" t="s">
        <v>9</v>
      </c>
      <c r="C3680" t="str">
        <f>_xlfn.XLOOKUP(tbl_OrderProduct[[#This Row],[ProductID]],tbl_Product[ProductID],tbl_Product[Category])</f>
        <v>Strategy</v>
      </c>
      <c r="D3680">
        <v>1</v>
      </c>
      <c r="E3680" s="3">
        <f>_xlfn.XLOOKUP(tbl_OrderProduct[[#This Row],[ProductID]],tbl_Product[ProductID],tbl_Product[ListPrice])*tbl_OrderProduct[[#This Row],[Quantity]]</f>
        <v>73.95</v>
      </c>
      <c r="F3680">
        <f>_xlfn.XLOOKUP(tbl_OrderProduct[[#This Row],[OrderID]],tbl_Order[OrderID],tbl_Order[Order Year])</f>
        <v>2024</v>
      </c>
      <c r="G3680" t="str">
        <f>_xlfn.XLOOKUP(tbl_OrderProduct[[#This Row],[OrderID]],tbl_Order[OrderID],tbl_Order[Order Month Name])</f>
        <v>Nov</v>
      </c>
      <c r="H3680" t="str">
        <f>_xlfn.XLOOKUP(tbl_OrderProduct[[#This Row],[ProductID]],tbl_Product[ProductID],tbl_Product[ProductName])</f>
        <v>Tiny Epic Formulas</v>
      </c>
      <c r="I3680" t="str">
        <f>_xlfn.XLOOKUP(tbl_OrderProduct[[#This Row],[OrderID]],tbl_Order[OrderID],tbl_Order[CustomerID])</f>
        <v>CUST0563</v>
      </c>
    </row>
    <row r="3681" spans="1:9" x14ac:dyDescent="0.4">
      <c r="A3681" t="s">
        <v>1705</v>
      </c>
      <c r="B3681" t="s">
        <v>143</v>
      </c>
      <c r="C3681" t="str">
        <f>_xlfn.XLOOKUP(tbl_OrderProduct[[#This Row],[ProductID]],tbl_Product[ProductID],tbl_Product[Category])</f>
        <v>Party</v>
      </c>
      <c r="D3681">
        <v>1</v>
      </c>
      <c r="E3681" s="3">
        <f>_xlfn.XLOOKUP(tbl_OrderProduct[[#This Row],[ProductID]],tbl_Product[ProductID],tbl_Product[ListPrice])*tbl_OrderProduct[[#This Row],[Quantity]]</f>
        <v>21.95</v>
      </c>
      <c r="F3681">
        <f>_xlfn.XLOOKUP(tbl_OrderProduct[[#This Row],[OrderID]],tbl_Order[OrderID],tbl_Order[Order Year])</f>
        <v>2024</v>
      </c>
      <c r="G3681" t="str">
        <f>_xlfn.XLOOKUP(tbl_OrderProduct[[#This Row],[OrderID]],tbl_Order[OrderID],tbl_Order[Order Month Name])</f>
        <v>Nov</v>
      </c>
      <c r="H3681" t="str">
        <f>_xlfn.XLOOKUP(tbl_OrderProduct[[#This Row],[ProductID]],tbl_Product[ProductID],tbl_Product[ProductName])</f>
        <v>Sheets of Nottingham</v>
      </c>
      <c r="I3681" t="str">
        <f>_xlfn.XLOOKUP(tbl_OrderProduct[[#This Row],[OrderID]],tbl_Order[OrderID],tbl_Order[CustomerID])</f>
        <v>CUST1213</v>
      </c>
    </row>
    <row r="3682" spans="1:9" x14ac:dyDescent="0.4">
      <c r="A3682" t="s">
        <v>1706</v>
      </c>
      <c r="B3682" t="s">
        <v>135</v>
      </c>
      <c r="C3682" t="str">
        <f>_xlfn.XLOOKUP(tbl_OrderProduct[[#This Row],[ProductID]],tbl_Product[ProductID],tbl_Product[Category])</f>
        <v>Classic</v>
      </c>
      <c r="D3682">
        <v>1</v>
      </c>
      <c r="E3682" s="3">
        <f>_xlfn.XLOOKUP(tbl_OrderProduct[[#This Row],[ProductID]],tbl_Product[ProductID],tbl_Product[ListPrice])*tbl_OrderProduct[[#This Row],[Quantity]]</f>
        <v>16.989999999999998</v>
      </c>
      <c r="F3682">
        <f>_xlfn.XLOOKUP(tbl_OrderProduct[[#This Row],[OrderID]],tbl_Order[OrderID],tbl_Order[Order Year])</f>
        <v>2024</v>
      </c>
      <c r="G3682" t="str">
        <f>_xlfn.XLOOKUP(tbl_OrderProduct[[#This Row],[OrderID]],tbl_Order[OrderID],tbl_Order[Order Month Name])</f>
        <v>Dec</v>
      </c>
      <c r="H3682" t="str">
        <f>_xlfn.XLOOKUP(tbl_OrderProduct[[#This Row],[ProductID]],tbl_Product[ProductID],tbl_Product[ProductName])</f>
        <v>Monopoly: Pivot Table Edition</v>
      </c>
      <c r="I3682" t="str">
        <f>_xlfn.XLOOKUP(tbl_OrderProduct[[#This Row],[OrderID]],tbl_Order[OrderID],tbl_Order[CustomerID])</f>
        <v>CUST0121</v>
      </c>
    </row>
    <row r="3683" spans="1:9" x14ac:dyDescent="0.4">
      <c r="A3683" t="s">
        <v>1706</v>
      </c>
      <c r="B3683" t="s">
        <v>136</v>
      </c>
      <c r="C3683" t="str">
        <f>_xlfn.XLOOKUP(tbl_OrderProduct[[#This Row],[ProductID]],tbl_Product[ProductID],tbl_Product[Category])</f>
        <v>Party</v>
      </c>
      <c r="D3683">
        <v>2</v>
      </c>
      <c r="E3683" s="3">
        <f>_xlfn.XLOOKUP(tbl_OrderProduct[[#This Row],[ProductID]],tbl_Product[ProductID],tbl_Product[ListPrice])*tbl_OrderProduct[[#This Row],[Quantity]]</f>
        <v>66</v>
      </c>
      <c r="F3683">
        <f>_xlfn.XLOOKUP(tbl_OrderProduct[[#This Row],[OrderID]],tbl_Order[OrderID],tbl_Order[Order Year])</f>
        <v>2024</v>
      </c>
      <c r="G3683" t="str">
        <f>_xlfn.XLOOKUP(tbl_OrderProduct[[#This Row],[OrderID]],tbl_Order[OrderID],tbl_Order[Order Month Name])</f>
        <v>Dec</v>
      </c>
      <c r="H3683" t="str">
        <f>_xlfn.XLOOKUP(tbl_OrderProduct[[#This Row],[ProductID]],tbl_Product[ProductID],tbl_Product[ProductName])</f>
        <v>Don't Split the Data</v>
      </c>
      <c r="I3683" t="str">
        <f>_xlfn.XLOOKUP(tbl_OrderProduct[[#This Row],[OrderID]],tbl_Order[OrderID],tbl_Order[CustomerID])</f>
        <v>CUST0121</v>
      </c>
    </row>
    <row r="3684" spans="1:9" x14ac:dyDescent="0.4">
      <c r="A3684" t="s">
        <v>1706</v>
      </c>
      <c r="B3684" t="s">
        <v>157</v>
      </c>
      <c r="C3684" t="str">
        <f>_xlfn.XLOOKUP(tbl_OrderProduct[[#This Row],[ProductID]],tbl_Product[ProductID],tbl_Product[Category])</f>
        <v>Strategy</v>
      </c>
      <c r="D3684">
        <v>1</v>
      </c>
      <c r="E3684" s="3">
        <f>_xlfn.XLOOKUP(tbl_OrderProduct[[#This Row],[ProductID]],tbl_Product[ProductID],tbl_Product[ListPrice])*tbl_OrderProduct[[#This Row],[Quantity]]</f>
        <v>47</v>
      </c>
      <c r="F3684">
        <f>_xlfn.XLOOKUP(tbl_OrderProduct[[#This Row],[OrderID]],tbl_Order[OrderID],tbl_Order[Order Year])</f>
        <v>2024</v>
      </c>
      <c r="G3684" t="str">
        <f>_xlfn.XLOOKUP(tbl_OrderProduct[[#This Row],[OrderID]],tbl_Order[OrderID],tbl_Order[Order Month Name])</f>
        <v>Dec</v>
      </c>
      <c r="H3684" t="str">
        <f>_xlfn.XLOOKUP(tbl_OrderProduct[[#This Row],[ProductID]],tbl_Product[ProductID],tbl_Product[ProductName])</f>
        <v>A Dasboard Contrived</v>
      </c>
      <c r="I3684" t="str">
        <f>_xlfn.XLOOKUP(tbl_OrderProduct[[#This Row],[OrderID]],tbl_Order[OrderID],tbl_Order[CustomerID])</f>
        <v>CUST0121</v>
      </c>
    </row>
    <row r="3685" spans="1:9" x14ac:dyDescent="0.4">
      <c r="A3685" t="s">
        <v>1706</v>
      </c>
      <c r="B3685" t="s">
        <v>147</v>
      </c>
      <c r="C3685" t="str">
        <f>_xlfn.XLOOKUP(tbl_OrderProduct[[#This Row],[ProductID]],tbl_Product[ProductID],tbl_Product[Category])</f>
        <v>Classic</v>
      </c>
      <c r="D3685">
        <v>1</v>
      </c>
      <c r="E3685" s="3">
        <f>_xlfn.XLOOKUP(tbl_OrderProduct[[#This Row],[ProductID]],tbl_Product[ProductID],tbl_Product[ListPrice])*tbl_OrderProduct[[#This Row],[Quantity]]</f>
        <v>40.950000000000003</v>
      </c>
      <c r="F3685">
        <f>_xlfn.XLOOKUP(tbl_OrderProduct[[#This Row],[OrderID]],tbl_Order[OrderID],tbl_Order[Order Year])</f>
        <v>2024</v>
      </c>
      <c r="G3685" t="str">
        <f>_xlfn.XLOOKUP(tbl_OrderProduct[[#This Row],[OrderID]],tbl_Order[OrderID],tbl_Order[Order Month Name])</f>
        <v>Dec</v>
      </c>
      <c r="H3685" t="str">
        <f>_xlfn.XLOOKUP(tbl_OrderProduct[[#This Row],[ProductID]],tbl_Product[ProductID],tbl_Product[ProductName])</f>
        <v>Formula Scrabble</v>
      </c>
      <c r="I3685" t="str">
        <f>_xlfn.XLOOKUP(tbl_OrderProduct[[#This Row],[OrderID]],tbl_Order[OrderID],tbl_Order[CustomerID])</f>
        <v>CUST0121</v>
      </c>
    </row>
    <row r="3686" spans="1:9" x14ac:dyDescent="0.4">
      <c r="A3686" t="s">
        <v>1706</v>
      </c>
      <c r="B3686" t="s">
        <v>5</v>
      </c>
      <c r="C3686" t="str">
        <f>_xlfn.XLOOKUP(tbl_OrderProduct[[#This Row],[ProductID]],tbl_Product[ProductID],tbl_Product[Category])</f>
        <v>Strategy</v>
      </c>
      <c r="D3686">
        <v>1</v>
      </c>
      <c r="E3686" s="3">
        <f>_xlfn.XLOOKUP(tbl_OrderProduct[[#This Row],[ProductID]],tbl_Product[ProductID],tbl_Product[ListPrice])*tbl_OrderProduct[[#This Row],[Quantity]]</f>
        <v>49.95</v>
      </c>
      <c r="F3686">
        <f>_xlfn.XLOOKUP(tbl_OrderProduct[[#This Row],[OrderID]],tbl_Order[OrderID],tbl_Order[Order Year])</f>
        <v>2024</v>
      </c>
      <c r="G3686" t="str">
        <f>_xlfn.XLOOKUP(tbl_OrderProduct[[#This Row],[OrderID]],tbl_Order[OrderID],tbl_Order[Order Month Name])</f>
        <v>Dec</v>
      </c>
      <c r="H3686" t="str">
        <f>_xlfn.XLOOKUP(tbl_OrderProduct[[#This Row],[ProductID]],tbl_Product[ProductID],tbl_Product[ProductName])</f>
        <v>Power B.I. the Board Game</v>
      </c>
      <c r="I3686" t="str">
        <f>_xlfn.XLOOKUP(tbl_OrderProduct[[#This Row],[OrderID]],tbl_Order[OrderID],tbl_Order[CustomerID])</f>
        <v>CUST0121</v>
      </c>
    </row>
    <row r="3687" spans="1:9" x14ac:dyDescent="0.4">
      <c r="A3687" t="s">
        <v>1706</v>
      </c>
      <c r="B3687" t="s">
        <v>11</v>
      </c>
      <c r="C3687" t="str">
        <f>_xlfn.XLOOKUP(tbl_OrderProduct[[#This Row],[ProductID]],tbl_Product[ProductID],tbl_Product[Category])</f>
        <v>Adventure</v>
      </c>
      <c r="D3687">
        <v>1</v>
      </c>
      <c r="E3687" s="3">
        <f>_xlfn.XLOOKUP(tbl_OrderProduct[[#This Row],[ProductID]],tbl_Product[ProductID],tbl_Product[ListPrice])*tbl_OrderProduct[[#This Row],[Quantity]]</f>
        <v>19.95</v>
      </c>
      <c r="F3687">
        <f>_xlfn.XLOOKUP(tbl_OrderProduct[[#This Row],[OrderID]],tbl_Order[OrderID],tbl_Order[Order Year])</f>
        <v>2024</v>
      </c>
      <c r="G3687" t="str">
        <f>_xlfn.XLOOKUP(tbl_OrderProduct[[#This Row],[OrderID]],tbl_Order[OrderID],tbl_Order[Order Month Name])</f>
        <v>Dec</v>
      </c>
      <c r="H3687" t="str">
        <f>_xlfn.XLOOKUP(tbl_OrderProduct[[#This Row],[ProductID]],tbl_Product[ProductID],tbl_Product[ProductName])</f>
        <v>Dungeons &amp; Datasets</v>
      </c>
      <c r="I3687" t="str">
        <f>_xlfn.XLOOKUP(tbl_OrderProduct[[#This Row],[OrderID]],tbl_Order[OrderID],tbl_Order[CustomerID])</f>
        <v>CUST0121</v>
      </c>
    </row>
    <row r="3688" spans="1:9" x14ac:dyDescent="0.4">
      <c r="A3688" t="s">
        <v>1707</v>
      </c>
      <c r="B3688" t="s">
        <v>150</v>
      </c>
      <c r="C3688" t="str">
        <f>_xlfn.XLOOKUP(tbl_OrderProduct[[#This Row],[ProductID]],tbl_Product[ProductID],tbl_Product[Category])</f>
        <v>Party</v>
      </c>
      <c r="D3688">
        <v>1</v>
      </c>
      <c r="E3688" s="3">
        <f>_xlfn.XLOOKUP(tbl_OrderProduct[[#This Row],[ProductID]],tbl_Product[ProductID],tbl_Product[ListPrice])*tbl_OrderProduct[[#This Row],[Quantity]]</f>
        <v>35</v>
      </c>
      <c r="F3688">
        <f>_xlfn.XLOOKUP(tbl_OrderProduct[[#This Row],[OrderID]],tbl_Order[OrderID],tbl_Order[Order Year])</f>
        <v>2024</v>
      </c>
      <c r="G3688" t="str">
        <f>_xlfn.XLOOKUP(tbl_OrderProduct[[#This Row],[OrderID]],tbl_Order[OrderID],tbl_Order[Order Month Name])</f>
        <v>Dec</v>
      </c>
      <c r="H3688" t="str">
        <f>_xlfn.XLOOKUP(tbl_OrderProduct[[#This Row],[ProductID]],tbl_Product[ProductID],tbl_Product[ProductName])</f>
        <v>Data: The Resistance</v>
      </c>
      <c r="I3688" t="str">
        <f>_xlfn.XLOOKUP(tbl_OrderProduct[[#This Row],[OrderID]],tbl_Order[OrderID],tbl_Order[CustomerID])</f>
        <v>CUST0601</v>
      </c>
    </row>
    <row r="3689" spans="1:9" x14ac:dyDescent="0.4">
      <c r="A3689" t="s">
        <v>1707</v>
      </c>
      <c r="B3689" t="s">
        <v>6</v>
      </c>
      <c r="C3689" t="str">
        <f>_xlfn.XLOOKUP(tbl_OrderProduct[[#This Row],[ProductID]],tbl_Product[ProductID],tbl_Product[Category])</f>
        <v>Adventure</v>
      </c>
      <c r="D3689">
        <v>1</v>
      </c>
      <c r="E3689" s="3">
        <f>_xlfn.XLOOKUP(tbl_OrderProduct[[#This Row],[ProductID]],tbl_Product[ProductID],tbl_Product[ListPrice])*tbl_OrderProduct[[#This Row],[Quantity]]</f>
        <v>17</v>
      </c>
      <c r="F3689">
        <f>_xlfn.XLOOKUP(tbl_OrderProduct[[#This Row],[OrderID]],tbl_Order[OrderID],tbl_Order[Order Year])</f>
        <v>2024</v>
      </c>
      <c r="G3689" t="str">
        <f>_xlfn.XLOOKUP(tbl_OrderProduct[[#This Row],[OrderID]],tbl_Order[OrderID],tbl_Order[Order Month Name])</f>
        <v>Dec</v>
      </c>
      <c r="H3689" t="str">
        <f>_xlfn.XLOOKUP(tbl_OrderProduct[[#This Row],[ProductID]],tbl_Product[ProductID],tbl_Product[ProductName])</f>
        <v>Pivot &amp; Paper</v>
      </c>
      <c r="I3689" t="str">
        <f>_xlfn.XLOOKUP(tbl_OrderProduct[[#This Row],[OrderID]],tbl_Order[OrderID],tbl_Order[CustomerID])</f>
        <v>CUST0601</v>
      </c>
    </row>
    <row r="3690" spans="1:9" x14ac:dyDescent="0.4">
      <c r="A3690" t="s">
        <v>1707</v>
      </c>
      <c r="B3690" t="s">
        <v>143</v>
      </c>
      <c r="C3690" t="str">
        <f>_xlfn.XLOOKUP(tbl_OrderProduct[[#This Row],[ProductID]],tbl_Product[ProductID],tbl_Product[Category])</f>
        <v>Party</v>
      </c>
      <c r="D3690">
        <v>1</v>
      </c>
      <c r="E3690" s="3">
        <f>_xlfn.XLOOKUP(tbl_OrderProduct[[#This Row],[ProductID]],tbl_Product[ProductID],tbl_Product[ListPrice])*tbl_OrderProduct[[#This Row],[Quantity]]</f>
        <v>21.95</v>
      </c>
      <c r="F3690">
        <f>_xlfn.XLOOKUP(tbl_OrderProduct[[#This Row],[OrderID]],tbl_Order[OrderID],tbl_Order[Order Year])</f>
        <v>2024</v>
      </c>
      <c r="G3690" t="str">
        <f>_xlfn.XLOOKUP(tbl_OrderProduct[[#This Row],[OrderID]],tbl_Order[OrderID],tbl_Order[Order Month Name])</f>
        <v>Dec</v>
      </c>
      <c r="H3690" t="str">
        <f>_xlfn.XLOOKUP(tbl_OrderProduct[[#This Row],[ProductID]],tbl_Product[ProductID],tbl_Product[ProductName])</f>
        <v>Sheets of Nottingham</v>
      </c>
      <c r="I3690" t="str">
        <f>_xlfn.XLOOKUP(tbl_OrderProduct[[#This Row],[OrderID]],tbl_Order[OrderID],tbl_Order[CustomerID])</f>
        <v>CUST0601</v>
      </c>
    </row>
    <row r="3691" spans="1:9" x14ac:dyDescent="0.4">
      <c r="A3691" t="s">
        <v>1708</v>
      </c>
      <c r="B3691" t="s">
        <v>140</v>
      </c>
      <c r="C3691" t="str">
        <f>_xlfn.XLOOKUP(tbl_OrderProduct[[#This Row],[ProductID]],tbl_Product[ProductID],tbl_Product[Category])</f>
        <v>Strategy</v>
      </c>
      <c r="D3691">
        <v>2</v>
      </c>
      <c r="E3691" s="3">
        <f>_xlfn.XLOOKUP(tbl_OrderProduct[[#This Row],[ProductID]],tbl_Product[ProductID],tbl_Product[ListPrice])*tbl_OrderProduct[[#This Row],[Quantity]]</f>
        <v>126.98</v>
      </c>
      <c r="F3691">
        <f>_xlfn.XLOOKUP(tbl_OrderProduct[[#This Row],[OrderID]],tbl_Order[OrderID],tbl_Order[Order Year])</f>
        <v>2024</v>
      </c>
      <c r="G3691" t="str">
        <f>_xlfn.XLOOKUP(tbl_OrderProduct[[#This Row],[OrderID]],tbl_Order[OrderID],tbl_Order[Order Month Name])</f>
        <v>Dec</v>
      </c>
      <c r="H3691" t="str">
        <f>_xlfn.XLOOKUP(tbl_OrderProduct[[#This Row],[ProductID]],tbl_Product[ProductID],tbl_Product[ProductName])</f>
        <v>The Castles of Mad King Lambda</v>
      </c>
      <c r="I3691" t="str">
        <f>_xlfn.XLOOKUP(tbl_OrderProduct[[#This Row],[OrderID]],tbl_Order[OrderID],tbl_Order[CustomerID])</f>
        <v>CUST0384</v>
      </c>
    </row>
    <row r="3692" spans="1:9" x14ac:dyDescent="0.4">
      <c r="A3692" t="s">
        <v>1708</v>
      </c>
      <c r="B3692" t="s">
        <v>144</v>
      </c>
      <c r="C3692" t="str">
        <f>_xlfn.XLOOKUP(tbl_OrderProduct[[#This Row],[ProductID]],tbl_Product[ProductID],tbl_Product[Category])</f>
        <v>Strategy</v>
      </c>
      <c r="D3692">
        <v>1</v>
      </c>
      <c r="E3692" s="3">
        <f>_xlfn.XLOOKUP(tbl_OrderProduct[[#This Row],[ProductID]],tbl_Product[ProductID],tbl_Product[ListPrice])*tbl_OrderProduct[[#This Row],[Quantity]]</f>
        <v>64.95</v>
      </c>
      <c r="F3692">
        <f>_xlfn.XLOOKUP(tbl_OrderProduct[[#This Row],[OrderID]],tbl_Order[OrderID],tbl_Order[Order Year])</f>
        <v>2024</v>
      </c>
      <c r="G3692" t="str">
        <f>_xlfn.XLOOKUP(tbl_OrderProduct[[#This Row],[OrderID]],tbl_Order[OrderID],tbl_Order[Order Month Name])</f>
        <v>Dec</v>
      </c>
      <c r="H3692" t="str">
        <f>_xlfn.XLOOKUP(tbl_OrderProduct[[#This Row],[ProductID]],tbl_Product[ProductID],tbl_Product[ProductName])</f>
        <v>Between Two Spreadsheets</v>
      </c>
      <c r="I3692" t="str">
        <f>_xlfn.XLOOKUP(tbl_OrderProduct[[#This Row],[OrderID]],tbl_Order[OrderID],tbl_Order[CustomerID])</f>
        <v>CUST0384</v>
      </c>
    </row>
    <row r="3693" spans="1:9" x14ac:dyDescent="0.4">
      <c r="A3693" t="s">
        <v>1708</v>
      </c>
      <c r="B3693" t="s">
        <v>130</v>
      </c>
      <c r="C3693" t="str">
        <f>_xlfn.XLOOKUP(tbl_OrderProduct[[#This Row],[ProductID]],tbl_Product[ProductID],tbl_Product[Category])</f>
        <v>Strategy</v>
      </c>
      <c r="D3693">
        <v>1</v>
      </c>
      <c r="E3693" s="3">
        <f>_xlfn.XLOOKUP(tbl_OrderProduct[[#This Row],[ProductID]],tbl_Product[ProductID],tbl_Product[ListPrice])*tbl_OrderProduct[[#This Row],[Quantity]]</f>
        <v>15.5</v>
      </c>
      <c r="F3693">
        <f>_xlfn.XLOOKUP(tbl_OrderProduct[[#This Row],[OrderID]],tbl_Order[OrderID],tbl_Order[Order Year])</f>
        <v>2024</v>
      </c>
      <c r="G3693" t="str">
        <f>_xlfn.XLOOKUP(tbl_OrderProduct[[#This Row],[OrderID]],tbl_Order[OrderID],tbl_Order[Order Month Name])</f>
        <v>Dec</v>
      </c>
      <c r="H3693" t="str">
        <f>_xlfn.XLOOKUP(tbl_OrderProduct[[#This Row],[ProductID]],tbl_Product[ProductID],tbl_Product[ProductName])</f>
        <v>Brass: Budget</v>
      </c>
      <c r="I3693" t="str">
        <f>_xlfn.XLOOKUP(tbl_OrderProduct[[#This Row],[OrderID]],tbl_Order[OrderID],tbl_Order[CustomerID])</f>
        <v>CUST0384</v>
      </c>
    </row>
    <row r="3694" spans="1:9" x14ac:dyDescent="0.4">
      <c r="A3694" t="s">
        <v>1708</v>
      </c>
      <c r="B3694" t="s">
        <v>7</v>
      </c>
      <c r="C3694" t="str">
        <f>_xlfn.XLOOKUP(tbl_OrderProduct[[#This Row],[ProductID]],tbl_Product[ProductID],tbl_Product[Category])</f>
        <v>Strategy</v>
      </c>
      <c r="D3694">
        <v>3</v>
      </c>
      <c r="E3694" s="3">
        <f>_xlfn.XLOOKUP(tbl_OrderProduct[[#This Row],[ProductID]],tbl_Product[ProductID],tbl_Product[ListPrice])*tbl_OrderProduct[[#This Row],[Quantity]]</f>
        <v>159</v>
      </c>
      <c r="F3694">
        <f>_xlfn.XLOOKUP(tbl_OrderProduct[[#This Row],[OrderID]],tbl_Order[OrderID],tbl_Order[Order Year])</f>
        <v>2024</v>
      </c>
      <c r="G3694" t="str">
        <f>_xlfn.XLOOKUP(tbl_OrderProduct[[#This Row],[OrderID]],tbl_Order[OrderID],tbl_Order[Order Month Name])</f>
        <v>Dec</v>
      </c>
      <c r="H3694" t="str">
        <f>_xlfn.XLOOKUP(tbl_OrderProduct[[#This Row],[ProductID]],tbl_Product[ProductID],tbl_Product[ProductName])</f>
        <v>Evercell</v>
      </c>
      <c r="I3694" t="str">
        <f>_xlfn.XLOOKUP(tbl_OrderProduct[[#This Row],[OrderID]],tbl_Order[OrderID],tbl_Order[CustomerID])</f>
        <v>CUST0384</v>
      </c>
    </row>
    <row r="3695" spans="1:9" x14ac:dyDescent="0.4">
      <c r="A3695" t="s">
        <v>1709</v>
      </c>
      <c r="B3695" t="s">
        <v>159</v>
      </c>
      <c r="C3695" t="str">
        <f>_xlfn.XLOOKUP(tbl_OrderProduct[[#This Row],[ProductID]],tbl_Product[ProductID],tbl_Product[Category])</f>
        <v>Strategy</v>
      </c>
      <c r="D3695">
        <v>1</v>
      </c>
      <c r="E3695" s="3">
        <f>_xlfn.XLOOKUP(tbl_OrderProduct[[#This Row],[ProductID]],tbl_Product[ProductID],tbl_Product[ListPrice])*tbl_OrderProduct[[#This Row],[Quantity]]</f>
        <v>58</v>
      </c>
      <c r="F3695">
        <f>_xlfn.XLOOKUP(tbl_OrderProduct[[#This Row],[OrderID]],tbl_Order[OrderID],tbl_Order[Order Year])</f>
        <v>2024</v>
      </c>
      <c r="G3695" t="str">
        <f>_xlfn.XLOOKUP(tbl_OrderProduct[[#This Row],[OrderID]],tbl_Order[OrderID],tbl_Order[Order Month Name])</f>
        <v>Dec</v>
      </c>
      <c r="H3695" t="str">
        <f>_xlfn.XLOOKUP(tbl_OrderProduct[[#This Row],[ProductID]],tbl_Product[ProductID],tbl_Product[ProductName])</f>
        <v>Welcome To … The Dashboard</v>
      </c>
      <c r="I3695" t="str">
        <f>_xlfn.XLOOKUP(tbl_OrderProduct[[#This Row],[OrderID]],tbl_Order[OrderID],tbl_Order[CustomerID])</f>
        <v>CUST0051</v>
      </c>
    </row>
    <row r="3696" spans="1:9" x14ac:dyDescent="0.4">
      <c r="A3696" t="s">
        <v>1709</v>
      </c>
      <c r="B3696" t="s">
        <v>145</v>
      </c>
      <c r="C3696" t="str">
        <f>_xlfn.XLOOKUP(tbl_OrderProduct[[#This Row],[ProductID]],tbl_Product[ProductID],tbl_Product[Category])</f>
        <v>Adventure</v>
      </c>
      <c r="D3696">
        <v>2</v>
      </c>
      <c r="E3696" s="3">
        <f>_xlfn.XLOOKUP(tbl_OrderProduct[[#This Row],[ProductID]],tbl_Product[ProductID],tbl_Product[ListPrice])*tbl_OrderProduct[[#This Row],[Quantity]]</f>
        <v>81</v>
      </c>
      <c r="F3696">
        <f>_xlfn.XLOOKUP(tbl_OrderProduct[[#This Row],[OrderID]],tbl_Order[OrderID],tbl_Order[Order Year])</f>
        <v>2024</v>
      </c>
      <c r="G3696" t="str">
        <f>_xlfn.XLOOKUP(tbl_OrderProduct[[#This Row],[OrderID]],tbl_Order[OrderID],tbl_Order[Order Month Name])</f>
        <v>Dec</v>
      </c>
      <c r="H3696" t="str">
        <f>_xlfn.XLOOKUP(tbl_OrderProduct[[#This Row],[ProductID]],tbl_Product[ProductID],tbl_Product[ProductName])</f>
        <v>Audit Call of Cthulhu</v>
      </c>
      <c r="I3696" t="str">
        <f>_xlfn.XLOOKUP(tbl_OrderProduct[[#This Row],[OrderID]],tbl_Order[OrderID],tbl_Order[CustomerID])</f>
        <v>CUST0051</v>
      </c>
    </row>
    <row r="3697" spans="1:9" x14ac:dyDescent="0.4">
      <c r="A3697" t="s">
        <v>1710</v>
      </c>
      <c r="B3697" t="s">
        <v>133</v>
      </c>
      <c r="C3697" t="str">
        <f>_xlfn.XLOOKUP(tbl_OrderProduct[[#This Row],[ProductID]],tbl_Product[ProductID],tbl_Product[Category])</f>
        <v>Adventure</v>
      </c>
      <c r="D3697">
        <v>1</v>
      </c>
      <c r="E3697" s="3">
        <f>_xlfn.XLOOKUP(tbl_OrderProduct[[#This Row],[ProductID]],tbl_Product[ProductID],tbl_Product[ListPrice])*tbl_OrderProduct[[#This Row],[Quantity]]</f>
        <v>23.95</v>
      </c>
      <c r="F3697">
        <f>_xlfn.XLOOKUP(tbl_OrderProduct[[#This Row],[OrderID]],tbl_Order[OrderID],tbl_Order[Order Year])</f>
        <v>2024</v>
      </c>
      <c r="G3697" t="str">
        <f>_xlfn.XLOOKUP(tbl_OrderProduct[[#This Row],[OrderID]],tbl_Order[OrderID],tbl_Order[Order Month Name])</f>
        <v>Dec</v>
      </c>
      <c r="H3697" t="str">
        <f>_xlfn.XLOOKUP(tbl_OrderProduct[[#This Row],[ProductID]],tbl_Product[ProductID],tbl_Product[ProductName])</f>
        <v>DataCraft: Fields &amp; Measures</v>
      </c>
      <c r="I3697" t="str">
        <f>_xlfn.XLOOKUP(tbl_OrderProduct[[#This Row],[OrderID]],tbl_Order[OrderID],tbl_Order[CustomerID])</f>
        <v>CUST0792</v>
      </c>
    </row>
    <row r="3698" spans="1:9" x14ac:dyDescent="0.4">
      <c r="A3698" t="s">
        <v>1710</v>
      </c>
      <c r="B3698" t="s">
        <v>164</v>
      </c>
      <c r="C3698" t="str">
        <f>_xlfn.XLOOKUP(tbl_OrderProduct[[#This Row],[ProductID]],tbl_Product[ProductID],tbl_Product[Category])</f>
        <v>Strategy</v>
      </c>
      <c r="D3698">
        <v>2</v>
      </c>
      <c r="E3698" s="3">
        <f>_xlfn.XLOOKUP(tbl_OrderProduct[[#This Row],[ProductID]],tbl_Product[ProductID],tbl_Product[ListPrice])*tbl_OrderProduct[[#This Row],[Quantity]]</f>
        <v>58</v>
      </c>
      <c r="F3698">
        <f>_xlfn.XLOOKUP(tbl_OrderProduct[[#This Row],[OrderID]],tbl_Order[OrderID],tbl_Order[Order Year])</f>
        <v>2024</v>
      </c>
      <c r="G3698" t="str">
        <f>_xlfn.XLOOKUP(tbl_OrderProduct[[#This Row],[OrderID]],tbl_Order[OrderID],tbl_Order[Order Month Name])</f>
        <v>Dec</v>
      </c>
      <c r="H3698" t="str">
        <f>_xlfn.XLOOKUP(tbl_OrderProduct[[#This Row],[ProductID]],tbl_Product[ProductID],tbl_Product[ProductName])</f>
        <v>Great Western Lookup</v>
      </c>
      <c r="I3698" t="str">
        <f>_xlfn.XLOOKUP(tbl_OrderProduct[[#This Row],[OrderID]],tbl_Order[OrderID],tbl_Order[CustomerID])</f>
        <v>CUST0792</v>
      </c>
    </row>
    <row r="3699" spans="1:9" x14ac:dyDescent="0.4">
      <c r="A3699" t="s">
        <v>1710</v>
      </c>
      <c r="B3699" t="s">
        <v>144</v>
      </c>
      <c r="C3699" t="str">
        <f>_xlfn.XLOOKUP(tbl_OrderProduct[[#This Row],[ProductID]],tbl_Product[ProductID],tbl_Product[Category])</f>
        <v>Strategy</v>
      </c>
      <c r="D3699">
        <v>1</v>
      </c>
      <c r="E3699" s="3">
        <f>_xlfn.XLOOKUP(tbl_OrderProduct[[#This Row],[ProductID]],tbl_Product[ProductID],tbl_Product[ListPrice])*tbl_OrderProduct[[#This Row],[Quantity]]</f>
        <v>64.95</v>
      </c>
      <c r="F3699">
        <f>_xlfn.XLOOKUP(tbl_OrderProduct[[#This Row],[OrderID]],tbl_Order[OrderID],tbl_Order[Order Year])</f>
        <v>2024</v>
      </c>
      <c r="G3699" t="str">
        <f>_xlfn.XLOOKUP(tbl_OrderProduct[[#This Row],[OrderID]],tbl_Order[OrderID],tbl_Order[Order Month Name])</f>
        <v>Dec</v>
      </c>
      <c r="H3699" t="str">
        <f>_xlfn.XLOOKUP(tbl_OrderProduct[[#This Row],[ProductID]],tbl_Product[ProductID],tbl_Product[ProductName])</f>
        <v>Between Two Spreadsheets</v>
      </c>
      <c r="I3699" t="str">
        <f>_xlfn.XLOOKUP(tbl_OrderProduct[[#This Row],[OrderID]],tbl_Order[OrderID],tbl_Order[CustomerID])</f>
        <v>CUST0792</v>
      </c>
    </row>
    <row r="3700" spans="1:9" x14ac:dyDescent="0.4">
      <c r="A3700" t="s">
        <v>1711</v>
      </c>
      <c r="B3700" t="s">
        <v>130</v>
      </c>
      <c r="C3700" t="str">
        <f>_xlfn.XLOOKUP(tbl_OrderProduct[[#This Row],[ProductID]],tbl_Product[ProductID],tbl_Product[Category])</f>
        <v>Strategy</v>
      </c>
      <c r="D3700">
        <v>1</v>
      </c>
      <c r="E3700" s="3">
        <f>_xlfn.XLOOKUP(tbl_OrderProduct[[#This Row],[ProductID]],tbl_Product[ProductID],tbl_Product[ListPrice])*tbl_OrderProduct[[#This Row],[Quantity]]</f>
        <v>15.5</v>
      </c>
      <c r="F3700">
        <f>_xlfn.XLOOKUP(tbl_OrderProduct[[#This Row],[OrderID]],tbl_Order[OrderID],tbl_Order[Order Year])</f>
        <v>2024</v>
      </c>
      <c r="G3700" t="str">
        <f>_xlfn.XLOOKUP(tbl_OrderProduct[[#This Row],[OrderID]],tbl_Order[OrderID],tbl_Order[Order Month Name])</f>
        <v>Dec</v>
      </c>
      <c r="H3700" t="str">
        <f>_xlfn.XLOOKUP(tbl_OrderProduct[[#This Row],[ProductID]],tbl_Product[ProductID],tbl_Product[ProductName])</f>
        <v>Brass: Budget</v>
      </c>
      <c r="I3700" t="str">
        <f>_xlfn.XLOOKUP(tbl_OrderProduct[[#This Row],[OrderID]],tbl_Order[OrderID],tbl_Order[CustomerID])</f>
        <v>CUST0876</v>
      </c>
    </row>
    <row r="3701" spans="1:9" x14ac:dyDescent="0.4">
      <c r="A3701" t="s">
        <v>1711</v>
      </c>
      <c r="B3701" t="s">
        <v>136</v>
      </c>
      <c r="C3701" t="str">
        <f>_xlfn.XLOOKUP(tbl_OrderProduct[[#This Row],[ProductID]],tbl_Product[ProductID],tbl_Product[Category])</f>
        <v>Party</v>
      </c>
      <c r="D3701">
        <v>1</v>
      </c>
      <c r="E3701" s="3">
        <f>_xlfn.XLOOKUP(tbl_OrderProduct[[#This Row],[ProductID]],tbl_Product[ProductID],tbl_Product[ListPrice])*tbl_OrderProduct[[#This Row],[Quantity]]</f>
        <v>33</v>
      </c>
      <c r="F3701">
        <f>_xlfn.XLOOKUP(tbl_OrderProduct[[#This Row],[OrderID]],tbl_Order[OrderID],tbl_Order[Order Year])</f>
        <v>2024</v>
      </c>
      <c r="G3701" t="str">
        <f>_xlfn.XLOOKUP(tbl_OrderProduct[[#This Row],[OrderID]],tbl_Order[OrderID],tbl_Order[Order Month Name])</f>
        <v>Dec</v>
      </c>
      <c r="H3701" t="str">
        <f>_xlfn.XLOOKUP(tbl_OrderProduct[[#This Row],[ProductID]],tbl_Product[ProductID],tbl_Product[ProductName])</f>
        <v>Don't Split the Data</v>
      </c>
      <c r="I3701" t="str">
        <f>_xlfn.XLOOKUP(tbl_OrderProduct[[#This Row],[OrderID]],tbl_Order[OrderID],tbl_Order[CustomerID])</f>
        <v>CUST0876</v>
      </c>
    </row>
    <row r="3702" spans="1:9" x14ac:dyDescent="0.4">
      <c r="A3702" t="s">
        <v>1711</v>
      </c>
      <c r="B3702" t="s">
        <v>142</v>
      </c>
      <c r="C3702" t="str">
        <f>_xlfn.XLOOKUP(tbl_OrderProduct[[#This Row],[ProductID]],tbl_Product[ProductID],tbl_Product[Category])</f>
        <v>Classic</v>
      </c>
      <c r="D3702">
        <v>1</v>
      </c>
      <c r="E3702" s="3">
        <f>_xlfn.XLOOKUP(tbl_OrderProduct[[#This Row],[ProductID]],tbl_Product[ProductID],tbl_Product[ListPrice])*tbl_OrderProduct[[#This Row],[Quantity]]</f>
        <v>49.49</v>
      </c>
      <c r="F3702">
        <f>_xlfn.XLOOKUP(tbl_OrderProduct[[#This Row],[OrderID]],tbl_Order[OrderID],tbl_Order[Order Year])</f>
        <v>2024</v>
      </c>
      <c r="G3702" t="str">
        <f>_xlfn.XLOOKUP(tbl_OrderProduct[[#This Row],[OrderID]],tbl_Order[OrderID],tbl_Order[Order Month Name])</f>
        <v>Dec</v>
      </c>
      <c r="H3702" t="str">
        <f>_xlfn.XLOOKUP(tbl_OrderProduct[[#This Row],[ProductID]],tbl_Product[ProductID],tbl_Product[ProductName])</f>
        <v>Don't Wake the Stakeholders</v>
      </c>
      <c r="I3702" t="str">
        <f>_xlfn.XLOOKUP(tbl_OrderProduct[[#This Row],[OrderID]],tbl_Order[OrderID],tbl_Order[CustomerID])</f>
        <v>CUST0876</v>
      </c>
    </row>
    <row r="3703" spans="1:9" x14ac:dyDescent="0.4">
      <c r="A3703" t="s">
        <v>1712</v>
      </c>
      <c r="B3703" t="s">
        <v>137</v>
      </c>
      <c r="C3703" t="str">
        <f>_xlfn.XLOOKUP(tbl_OrderProduct[[#This Row],[ProductID]],tbl_Product[ProductID],tbl_Product[Category])</f>
        <v>Classic</v>
      </c>
      <c r="D3703">
        <v>2</v>
      </c>
      <c r="E3703" s="3">
        <f>_xlfn.XLOOKUP(tbl_OrderProduct[[#This Row],[ProductID]],tbl_Product[ProductID],tbl_Product[ListPrice])*tbl_OrderProduct[[#This Row],[Quantity]]</f>
        <v>141.97999999999999</v>
      </c>
      <c r="F3703">
        <f>_xlfn.XLOOKUP(tbl_OrderProduct[[#This Row],[OrderID]],tbl_Order[OrderID],tbl_Order[Order Year])</f>
        <v>2024</v>
      </c>
      <c r="G3703" t="str">
        <f>_xlfn.XLOOKUP(tbl_OrderProduct[[#This Row],[OrderID]],tbl_Order[OrderID],tbl_Order[Order Month Name])</f>
        <v>Dec</v>
      </c>
      <c r="H3703" t="str">
        <f>_xlfn.XLOOKUP(tbl_OrderProduct[[#This Row],[ProductID]],tbl_Product[ProductID],tbl_Product[ProductName])</f>
        <v>Ticket to Ride: Financial Express</v>
      </c>
      <c r="I3703" t="str">
        <f>_xlfn.XLOOKUP(tbl_OrderProduct[[#This Row],[OrderID]],tbl_Order[OrderID],tbl_Order[CustomerID])</f>
        <v>CUST0696</v>
      </c>
    </row>
    <row r="3704" spans="1:9" x14ac:dyDescent="0.4">
      <c r="A3704" t="s">
        <v>1712</v>
      </c>
      <c r="B3704" t="s">
        <v>138</v>
      </c>
      <c r="C3704" t="str">
        <f>_xlfn.XLOOKUP(tbl_OrderProduct[[#This Row],[ProductID]],tbl_Product[ProductID],tbl_Product[Category])</f>
        <v>Classic</v>
      </c>
      <c r="D3704">
        <v>1</v>
      </c>
      <c r="E3704" s="3">
        <f>_xlfn.XLOOKUP(tbl_OrderProduct[[#This Row],[ProductID]],tbl_Product[ProductID],tbl_Product[ListPrice])*tbl_OrderProduct[[#This Row],[Quantity]]</f>
        <v>62</v>
      </c>
      <c r="F3704">
        <f>_xlfn.XLOOKUP(tbl_OrderProduct[[#This Row],[OrderID]],tbl_Order[OrderID],tbl_Order[Order Year])</f>
        <v>2024</v>
      </c>
      <c r="G3704" t="str">
        <f>_xlfn.XLOOKUP(tbl_OrderProduct[[#This Row],[OrderID]],tbl_Order[OrderID],tbl_Order[Order Month Name])</f>
        <v>Dec</v>
      </c>
      <c r="H3704" t="str">
        <f>_xlfn.XLOOKUP(tbl_OrderProduct[[#This Row],[ProductID]],tbl_Product[ProductID],tbl_Product[ProductName])</f>
        <v>YahtSheets</v>
      </c>
      <c r="I3704" t="str">
        <f>_xlfn.XLOOKUP(tbl_OrderProduct[[#This Row],[OrderID]],tbl_Order[OrderID],tbl_Order[CustomerID])</f>
        <v>CUST0696</v>
      </c>
    </row>
    <row r="3705" spans="1:9" x14ac:dyDescent="0.4">
      <c r="A3705" t="s">
        <v>1712</v>
      </c>
      <c r="B3705" t="s">
        <v>141</v>
      </c>
      <c r="C3705" t="str">
        <f>_xlfn.XLOOKUP(tbl_OrderProduct[[#This Row],[ProductID]],tbl_Product[ProductID],tbl_Product[Category])</f>
        <v>Strategy</v>
      </c>
      <c r="D3705">
        <v>2</v>
      </c>
      <c r="E3705" s="3">
        <f>_xlfn.XLOOKUP(tbl_OrderProduct[[#This Row],[ProductID]],tbl_Product[ProductID],tbl_Product[ListPrice])*tbl_OrderProduct[[#This Row],[Quantity]]</f>
        <v>48</v>
      </c>
      <c r="F3705">
        <f>_xlfn.XLOOKUP(tbl_OrderProduct[[#This Row],[OrderID]],tbl_Order[OrderID],tbl_Order[Order Year])</f>
        <v>2024</v>
      </c>
      <c r="G3705" t="str">
        <f>_xlfn.XLOOKUP(tbl_OrderProduct[[#This Row],[OrderID]],tbl_Order[OrderID],tbl_Order[Order Month Name])</f>
        <v>Dec</v>
      </c>
      <c r="H3705" t="str">
        <f>_xlfn.XLOOKUP(tbl_OrderProduct[[#This Row],[ProductID]],tbl_Product[ProductID],tbl_Product[ProductName])</f>
        <v>Wingspanalytics</v>
      </c>
      <c r="I3705" t="str">
        <f>_xlfn.XLOOKUP(tbl_OrderProduct[[#This Row],[OrderID]],tbl_Order[OrderID],tbl_Order[CustomerID])</f>
        <v>CUST0696</v>
      </c>
    </row>
    <row r="3706" spans="1:9" x14ac:dyDescent="0.4">
      <c r="A3706" t="s">
        <v>1712</v>
      </c>
      <c r="B3706" t="s">
        <v>132</v>
      </c>
      <c r="C3706" t="str">
        <f>_xlfn.XLOOKUP(tbl_OrderProduct[[#This Row],[ProductID]],tbl_Product[ProductID],tbl_Product[Category])</f>
        <v>Strategy</v>
      </c>
      <c r="D3706">
        <v>2</v>
      </c>
      <c r="E3706" s="3">
        <f>_xlfn.XLOOKUP(tbl_OrderProduct[[#This Row],[ProductID]],tbl_Product[ProductID],tbl_Product[ListPrice])*tbl_OrderProduct[[#This Row],[Quantity]]</f>
        <v>33</v>
      </c>
      <c r="F3706">
        <f>_xlfn.XLOOKUP(tbl_OrderProduct[[#This Row],[OrderID]],tbl_Order[OrderID],tbl_Order[Order Year])</f>
        <v>2024</v>
      </c>
      <c r="G3706" t="str">
        <f>_xlfn.XLOOKUP(tbl_OrderProduct[[#This Row],[OrderID]],tbl_Order[OrderID],tbl_Order[Order Month Name])</f>
        <v>Dec</v>
      </c>
      <c r="H3706" t="str">
        <f>_xlfn.XLOOKUP(tbl_OrderProduct[[#This Row],[ProductID]],tbl_Product[ProductID],tbl_Product[ProductName])</f>
        <v>Pax Excel</v>
      </c>
      <c r="I3706" t="str">
        <f>_xlfn.XLOOKUP(tbl_OrderProduct[[#This Row],[OrderID]],tbl_Order[OrderID],tbl_Order[CustomerID])</f>
        <v>CUST0696</v>
      </c>
    </row>
    <row r="3707" spans="1:9" x14ac:dyDescent="0.4">
      <c r="A3707" t="s">
        <v>1713</v>
      </c>
      <c r="B3707" t="s">
        <v>2</v>
      </c>
      <c r="C3707" t="str">
        <f>_xlfn.XLOOKUP(tbl_OrderProduct[[#This Row],[ProductID]],tbl_Product[ProductID],tbl_Product[Category])</f>
        <v>Strategy</v>
      </c>
      <c r="D3707">
        <v>1</v>
      </c>
      <c r="E3707" s="3">
        <f>_xlfn.XLOOKUP(tbl_OrderProduct[[#This Row],[ProductID]],tbl_Product[ProductID],tbl_Product[ListPrice])*tbl_OrderProduct[[#This Row],[Quantity]]</f>
        <v>12.95</v>
      </c>
      <c r="F3707">
        <f>_xlfn.XLOOKUP(tbl_OrderProduct[[#This Row],[OrderID]],tbl_Order[OrderID],tbl_Order[Order Year])</f>
        <v>2024</v>
      </c>
      <c r="G3707" t="str">
        <f>_xlfn.XLOOKUP(tbl_OrderProduct[[#This Row],[OrderID]],tbl_Order[OrderID],tbl_Order[Order Month Name])</f>
        <v>Dec</v>
      </c>
      <c r="H3707" t="str">
        <f>_xlfn.XLOOKUP(tbl_OrderProduct[[#This Row],[ProductID]],tbl_Product[ProductID],tbl_Product[ProductName])</f>
        <v>DAX Machina</v>
      </c>
      <c r="I3707" t="str">
        <f>_xlfn.XLOOKUP(tbl_OrderProduct[[#This Row],[OrderID]],tbl_Order[OrderID],tbl_Order[CustomerID])</f>
        <v>CUST0422</v>
      </c>
    </row>
    <row r="3708" spans="1:9" x14ac:dyDescent="0.4">
      <c r="A3708" t="s">
        <v>1714</v>
      </c>
      <c r="B3708" t="s">
        <v>129</v>
      </c>
      <c r="C3708" t="str">
        <f>_xlfn.XLOOKUP(tbl_OrderProduct[[#This Row],[ProductID]],tbl_Product[ProductID],tbl_Product[Category])</f>
        <v>Party</v>
      </c>
      <c r="D3708">
        <v>2</v>
      </c>
      <c r="E3708" s="3">
        <f>_xlfn.XLOOKUP(tbl_OrderProduct[[#This Row],[ProductID]],tbl_Product[ProductID],tbl_Product[ListPrice])*tbl_OrderProduct[[#This Row],[Quantity]]</f>
        <v>98.98</v>
      </c>
      <c r="F3708">
        <f>_xlfn.XLOOKUP(tbl_OrderProduct[[#This Row],[OrderID]],tbl_Order[OrderID],tbl_Order[Order Year])</f>
        <v>2024</v>
      </c>
      <c r="G3708" t="str">
        <f>_xlfn.XLOOKUP(tbl_OrderProduct[[#This Row],[OrderID]],tbl_Order[OrderID],tbl_Order[Order Month Name])</f>
        <v>Dec</v>
      </c>
      <c r="H3708" t="str">
        <f>_xlfn.XLOOKUP(tbl_OrderProduct[[#This Row],[ProductID]],tbl_Product[ProductID],tbl_Product[ProductName])</f>
        <v>Fieldnames</v>
      </c>
      <c r="I3708" t="str">
        <f>_xlfn.XLOOKUP(tbl_OrderProduct[[#This Row],[OrderID]],tbl_Order[OrderID],tbl_Order[CustomerID])</f>
        <v>CUST0362</v>
      </c>
    </row>
    <row r="3709" spans="1:9" x14ac:dyDescent="0.4">
      <c r="A3709" t="s">
        <v>1714</v>
      </c>
      <c r="B3709" t="s">
        <v>147</v>
      </c>
      <c r="C3709" t="str">
        <f>_xlfn.XLOOKUP(tbl_OrderProduct[[#This Row],[ProductID]],tbl_Product[ProductID],tbl_Product[Category])</f>
        <v>Classic</v>
      </c>
      <c r="D3709">
        <v>1</v>
      </c>
      <c r="E3709" s="3">
        <f>_xlfn.XLOOKUP(tbl_OrderProduct[[#This Row],[ProductID]],tbl_Product[ProductID],tbl_Product[ListPrice])*tbl_OrderProduct[[#This Row],[Quantity]]</f>
        <v>40.950000000000003</v>
      </c>
      <c r="F3709">
        <f>_xlfn.XLOOKUP(tbl_OrderProduct[[#This Row],[OrderID]],tbl_Order[OrderID],tbl_Order[Order Year])</f>
        <v>2024</v>
      </c>
      <c r="G3709" t="str">
        <f>_xlfn.XLOOKUP(tbl_OrderProduct[[#This Row],[OrderID]],tbl_Order[OrderID],tbl_Order[Order Month Name])</f>
        <v>Dec</v>
      </c>
      <c r="H3709" t="str">
        <f>_xlfn.XLOOKUP(tbl_OrderProduct[[#This Row],[ProductID]],tbl_Product[ProductID],tbl_Product[ProductName])</f>
        <v>Formula Scrabble</v>
      </c>
      <c r="I3709" t="str">
        <f>_xlfn.XLOOKUP(tbl_OrderProduct[[#This Row],[OrderID]],tbl_Order[OrderID],tbl_Order[CustomerID])</f>
        <v>CUST0362</v>
      </c>
    </row>
    <row r="3710" spans="1:9" x14ac:dyDescent="0.4">
      <c r="A3710" t="s">
        <v>1714</v>
      </c>
      <c r="B3710" t="s">
        <v>150</v>
      </c>
      <c r="C3710" t="str">
        <f>_xlfn.XLOOKUP(tbl_OrderProduct[[#This Row],[ProductID]],tbl_Product[ProductID],tbl_Product[Category])</f>
        <v>Party</v>
      </c>
      <c r="D3710">
        <v>1</v>
      </c>
      <c r="E3710" s="3">
        <f>_xlfn.XLOOKUP(tbl_OrderProduct[[#This Row],[ProductID]],tbl_Product[ProductID],tbl_Product[ListPrice])*tbl_OrderProduct[[#This Row],[Quantity]]</f>
        <v>35</v>
      </c>
      <c r="F3710">
        <f>_xlfn.XLOOKUP(tbl_OrderProduct[[#This Row],[OrderID]],tbl_Order[OrderID],tbl_Order[Order Year])</f>
        <v>2024</v>
      </c>
      <c r="G3710" t="str">
        <f>_xlfn.XLOOKUP(tbl_OrderProduct[[#This Row],[OrderID]],tbl_Order[OrderID],tbl_Order[Order Month Name])</f>
        <v>Dec</v>
      </c>
      <c r="H3710" t="str">
        <f>_xlfn.XLOOKUP(tbl_OrderProduct[[#This Row],[ProductID]],tbl_Product[ProductID],tbl_Product[ProductName])</f>
        <v>Data: The Resistance</v>
      </c>
      <c r="I3710" t="str">
        <f>_xlfn.XLOOKUP(tbl_OrderProduct[[#This Row],[OrderID]],tbl_Order[OrderID],tbl_Order[CustomerID])</f>
        <v>CUST0362</v>
      </c>
    </row>
    <row r="3711" spans="1:9" x14ac:dyDescent="0.4">
      <c r="A3711" t="s">
        <v>1714</v>
      </c>
      <c r="B3711" t="s">
        <v>143</v>
      </c>
      <c r="C3711" t="str">
        <f>_xlfn.XLOOKUP(tbl_OrderProduct[[#This Row],[ProductID]],tbl_Product[ProductID],tbl_Product[Category])</f>
        <v>Party</v>
      </c>
      <c r="D3711">
        <v>1</v>
      </c>
      <c r="E3711" s="3">
        <f>_xlfn.XLOOKUP(tbl_OrderProduct[[#This Row],[ProductID]],tbl_Product[ProductID],tbl_Product[ListPrice])*tbl_OrderProduct[[#This Row],[Quantity]]</f>
        <v>21.95</v>
      </c>
      <c r="F3711">
        <f>_xlfn.XLOOKUP(tbl_OrderProduct[[#This Row],[OrderID]],tbl_Order[OrderID],tbl_Order[Order Year])</f>
        <v>2024</v>
      </c>
      <c r="G3711" t="str">
        <f>_xlfn.XLOOKUP(tbl_OrderProduct[[#This Row],[OrderID]],tbl_Order[OrderID],tbl_Order[Order Month Name])</f>
        <v>Dec</v>
      </c>
      <c r="H3711" t="str">
        <f>_xlfn.XLOOKUP(tbl_OrderProduct[[#This Row],[ProductID]],tbl_Product[ProductID],tbl_Product[ProductName])</f>
        <v>Sheets of Nottingham</v>
      </c>
      <c r="I3711" t="str">
        <f>_xlfn.XLOOKUP(tbl_OrderProduct[[#This Row],[OrderID]],tbl_Order[OrderID],tbl_Order[CustomerID])</f>
        <v>CUST0362</v>
      </c>
    </row>
    <row r="3712" spans="1:9" x14ac:dyDescent="0.4">
      <c r="A3712" t="s">
        <v>1715</v>
      </c>
      <c r="B3712" t="s">
        <v>3</v>
      </c>
      <c r="C3712" t="str">
        <f>_xlfn.XLOOKUP(tbl_OrderProduct[[#This Row],[ProductID]],tbl_Product[ProductID],tbl_Product[Category])</f>
        <v>Co-op</v>
      </c>
      <c r="D3712">
        <v>1</v>
      </c>
      <c r="E3712" s="3">
        <f>_xlfn.XLOOKUP(tbl_OrderProduct[[#This Row],[ProductID]],tbl_Product[ProductID],tbl_Product[ListPrice])*tbl_OrderProduct[[#This Row],[Quantity]]</f>
        <v>34.950000000000003</v>
      </c>
      <c r="F3712">
        <f>_xlfn.XLOOKUP(tbl_OrderProduct[[#This Row],[OrderID]],tbl_Order[OrderID],tbl_Order[Order Year])</f>
        <v>2024</v>
      </c>
      <c r="G3712" t="str">
        <f>_xlfn.XLOOKUP(tbl_OrderProduct[[#This Row],[OrderID]],tbl_Order[OrderID],tbl_Order[Order Month Name])</f>
        <v>Dec</v>
      </c>
      <c r="H3712" t="str">
        <f>_xlfn.XLOOKUP(tbl_OrderProduct[[#This Row],[ProductID]],tbl_Product[ProductID],tbl_Product[ProductName])</f>
        <v>Pivot Panic!</v>
      </c>
      <c r="I3712" t="str">
        <f>_xlfn.XLOOKUP(tbl_OrderProduct[[#This Row],[OrderID]],tbl_Order[OrderID],tbl_Order[CustomerID])</f>
        <v>CUST0199</v>
      </c>
    </row>
    <row r="3713" spans="1:9" x14ac:dyDescent="0.4">
      <c r="A3713" t="s">
        <v>1716</v>
      </c>
      <c r="B3713" t="s">
        <v>5</v>
      </c>
      <c r="C3713" t="str">
        <f>_xlfn.XLOOKUP(tbl_OrderProduct[[#This Row],[ProductID]],tbl_Product[ProductID],tbl_Product[Category])</f>
        <v>Strategy</v>
      </c>
      <c r="D3713">
        <v>1</v>
      </c>
      <c r="E3713" s="3">
        <f>_xlfn.XLOOKUP(tbl_OrderProduct[[#This Row],[ProductID]],tbl_Product[ProductID],tbl_Product[ListPrice])*tbl_OrderProduct[[#This Row],[Quantity]]</f>
        <v>49.95</v>
      </c>
      <c r="F3713">
        <f>_xlfn.XLOOKUP(tbl_OrderProduct[[#This Row],[OrderID]],tbl_Order[OrderID],tbl_Order[Order Year])</f>
        <v>2024</v>
      </c>
      <c r="G3713" t="str">
        <f>_xlfn.XLOOKUP(tbl_OrderProduct[[#This Row],[OrderID]],tbl_Order[OrderID],tbl_Order[Order Month Name])</f>
        <v>Dec</v>
      </c>
      <c r="H3713" t="str">
        <f>_xlfn.XLOOKUP(tbl_OrderProduct[[#This Row],[ProductID]],tbl_Product[ProductID],tbl_Product[ProductName])</f>
        <v>Power B.I. the Board Game</v>
      </c>
      <c r="I3713" t="str">
        <f>_xlfn.XLOOKUP(tbl_OrderProduct[[#This Row],[OrderID]],tbl_Order[OrderID],tbl_Order[CustomerID])</f>
        <v>CUST0727</v>
      </c>
    </row>
    <row r="3714" spans="1:9" x14ac:dyDescent="0.4">
      <c r="A3714" t="s">
        <v>1717</v>
      </c>
      <c r="B3714" t="s">
        <v>148</v>
      </c>
      <c r="C3714" t="str">
        <f>_xlfn.XLOOKUP(tbl_OrderProduct[[#This Row],[ProductID]],tbl_Product[ProductID],tbl_Product[Category])</f>
        <v>Strategy</v>
      </c>
      <c r="D3714">
        <v>1</v>
      </c>
      <c r="E3714" s="3">
        <f>_xlfn.XLOOKUP(tbl_OrderProduct[[#This Row],[ProductID]],tbl_Product[ProductID],tbl_Product[ListPrice])*tbl_OrderProduct[[#This Row],[Quantity]]</f>
        <v>20.49</v>
      </c>
      <c r="F3714">
        <f>_xlfn.XLOOKUP(tbl_OrderProduct[[#This Row],[OrderID]],tbl_Order[OrderID],tbl_Order[Order Year])</f>
        <v>2024</v>
      </c>
      <c r="G3714" t="str">
        <f>_xlfn.XLOOKUP(tbl_OrderProduct[[#This Row],[OrderID]],tbl_Order[OrderID],tbl_Order[Order Month Name])</f>
        <v>Dec</v>
      </c>
      <c r="H3714" t="str">
        <f>_xlfn.XLOOKUP(tbl_OrderProduct[[#This Row],[ProductID]],tbl_Product[ProductID],tbl_Product[ProductName])</f>
        <v>Cashflow Cascadia</v>
      </c>
      <c r="I3714" t="str">
        <f>_xlfn.XLOOKUP(tbl_OrderProduct[[#This Row],[OrderID]],tbl_Order[OrderID],tbl_Order[CustomerID])</f>
        <v>CUST0690</v>
      </c>
    </row>
    <row r="3715" spans="1:9" x14ac:dyDescent="0.4">
      <c r="A3715" t="s">
        <v>1717</v>
      </c>
      <c r="B3715" t="s">
        <v>7</v>
      </c>
      <c r="C3715" t="str">
        <f>_xlfn.XLOOKUP(tbl_OrderProduct[[#This Row],[ProductID]],tbl_Product[ProductID],tbl_Product[Category])</f>
        <v>Strategy</v>
      </c>
      <c r="D3715">
        <v>1</v>
      </c>
      <c r="E3715" s="3">
        <f>_xlfn.XLOOKUP(tbl_OrderProduct[[#This Row],[ProductID]],tbl_Product[ProductID],tbl_Product[ListPrice])*tbl_OrderProduct[[#This Row],[Quantity]]</f>
        <v>53</v>
      </c>
      <c r="F3715">
        <f>_xlfn.XLOOKUP(tbl_OrderProduct[[#This Row],[OrderID]],tbl_Order[OrderID],tbl_Order[Order Year])</f>
        <v>2024</v>
      </c>
      <c r="G3715" t="str">
        <f>_xlfn.XLOOKUP(tbl_OrderProduct[[#This Row],[OrderID]],tbl_Order[OrderID],tbl_Order[Order Month Name])</f>
        <v>Dec</v>
      </c>
      <c r="H3715" t="str">
        <f>_xlfn.XLOOKUP(tbl_OrderProduct[[#This Row],[ProductID]],tbl_Product[ProductID],tbl_Product[ProductName])</f>
        <v>Evercell</v>
      </c>
      <c r="I3715" t="str">
        <f>_xlfn.XLOOKUP(tbl_OrderProduct[[#This Row],[OrderID]],tbl_Order[OrderID],tbl_Order[CustomerID])</f>
        <v>CUST0690</v>
      </c>
    </row>
    <row r="3716" spans="1:9" x14ac:dyDescent="0.4">
      <c r="A3716" t="s">
        <v>1717</v>
      </c>
      <c r="B3716" t="s">
        <v>165</v>
      </c>
      <c r="C3716" t="str">
        <f>_xlfn.XLOOKUP(tbl_OrderProduct[[#This Row],[ProductID]],tbl_Product[ProductID],tbl_Product[Category])</f>
        <v>Party</v>
      </c>
      <c r="D3716">
        <v>1</v>
      </c>
      <c r="E3716" s="3">
        <f>_xlfn.XLOOKUP(tbl_OrderProduct[[#This Row],[ProductID]],tbl_Product[ProductID],tbl_Product[ListPrice])*tbl_OrderProduct[[#This Row],[Quantity]]</f>
        <v>26.49</v>
      </c>
      <c r="F3716">
        <f>_xlfn.XLOOKUP(tbl_OrderProduct[[#This Row],[OrderID]],tbl_Order[OrderID],tbl_Order[Order Year])</f>
        <v>2024</v>
      </c>
      <c r="G3716" t="str">
        <f>_xlfn.XLOOKUP(tbl_OrderProduct[[#This Row],[OrderID]],tbl_Order[OrderID],tbl_Order[Order Month Name])</f>
        <v>Dec</v>
      </c>
      <c r="H3716" t="str">
        <f>_xlfn.XLOOKUP(tbl_OrderProduct[[#This Row],[ProductID]],tbl_Product[ProductID],tbl_Product[ProductName])</f>
        <v>Dashboard Wavelength</v>
      </c>
      <c r="I3716" t="str">
        <f>_xlfn.XLOOKUP(tbl_OrderProduct[[#This Row],[OrderID]],tbl_Order[OrderID],tbl_Order[CustomerID])</f>
        <v>CUST0690</v>
      </c>
    </row>
    <row r="3717" spans="1:9" x14ac:dyDescent="0.4">
      <c r="A3717" t="s">
        <v>1718</v>
      </c>
      <c r="B3717" t="s">
        <v>139</v>
      </c>
      <c r="C3717" t="str">
        <f>_xlfn.XLOOKUP(tbl_OrderProduct[[#This Row],[ProductID]],tbl_Product[ProductID],tbl_Product[Category])</f>
        <v>Strategy</v>
      </c>
      <c r="D3717">
        <v>1</v>
      </c>
      <c r="E3717" s="3">
        <f>_xlfn.XLOOKUP(tbl_OrderProduct[[#This Row],[ProductID]],tbl_Product[ProductID],tbl_Product[ListPrice])*tbl_OrderProduct[[#This Row],[Quantity]]</f>
        <v>54.99</v>
      </c>
      <c r="F3717">
        <f>_xlfn.XLOOKUP(tbl_OrderProduct[[#This Row],[OrderID]],tbl_Order[OrderID],tbl_Order[Order Year])</f>
        <v>2024</v>
      </c>
      <c r="G3717" t="str">
        <f>_xlfn.XLOOKUP(tbl_OrderProduct[[#This Row],[OrderID]],tbl_Order[OrderID],tbl_Order[Order Month Name])</f>
        <v>Dec</v>
      </c>
      <c r="H3717" t="str">
        <f>_xlfn.XLOOKUP(tbl_OrderProduct[[#This Row],[ProductID]],tbl_Product[ProductID],tbl_Product[ProductName])</f>
        <v>Azul: Pie Chart Edition</v>
      </c>
      <c r="I3717" t="str">
        <f>_xlfn.XLOOKUP(tbl_OrderProduct[[#This Row],[OrderID]],tbl_Order[OrderID],tbl_Order[CustomerID])</f>
        <v>CUST0833</v>
      </c>
    </row>
    <row r="3718" spans="1:9" x14ac:dyDescent="0.4">
      <c r="A3718" t="s">
        <v>1719</v>
      </c>
      <c r="B3718" t="s">
        <v>4</v>
      </c>
      <c r="C3718" t="str">
        <f>_xlfn.XLOOKUP(tbl_OrderProduct[[#This Row],[ProductID]],tbl_Product[ProductID],tbl_Product[Category])</f>
        <v>Strategy</v>
      </c>
      <c r="D3718">
        <v>2</v>
      </c>
      <c r="E3718" s="3">
        <f>_xlfn.XLOOKUP(tbl_OrderProduct[[#This Row],[ProductID]],tbl_Product[ProductID],tbl_Product[ListPrice])*tbl_OrderProduct[[#This Row],[Quantity]]</f>
        <v>69.98</v>
      </c>
      <c r="F3718">
        <f>_xlfn.XLOOKUP(tbl_OrderProduct[[#This Row],[OrderID]],tbl_Order[OrderID],tbl_Order[Order Year])</f>
        <v>2025</v>
      </c>
      <c r="G3718" t="str">
        <f>_xlfn.XLOOKUP(tbl_OrderProduct[[#This Row],[OrderID]],tbl_Order[OrderID],tbl_Order[Order Month Name])</f>
        <v>Jan</v>
      </c>
      <c r="H3718" t="str">
        <f>_xlfn.XLOOKUP(tbl_OrderProduct[[#This Row],[ProductID]],tbl_Product[ProductID],tbl_Product[ProductName])</f>
        <v>Root Cause Analysis</v>
      </c>
      <c r="I3718" t="str">
        <f>_xlfn.XLOOKUP(tbl_OrderProduct[[#This Row],[OrderID]],tbl_Order[OrderID],tbl_Order[CustomerID])</f>
        <v>CUST1268</v>
      </c>
    </row>
    <row r="3719" spans="1:9" x14ac:dyDescent="0.4">
      <c r="A3719" t="s">
        <v>1719</v>
      </c>
      <c r="B3719" t="s">
        <v>3</v>
      </c>
      <c r="C3719" t="str">
        <f>_xlfn.XLOOKUP(tbl_OrderProduct[[#This Row],[ProductID]],tbl_Product[ProductID],tbl_Product[Category])</f>
        <v>Co-op</v>
      </c>
      <c r="D3719">
        <v>1</v>
      </c>
      <c r="E3719" s="3">
        <f>_xlfn.XLOOKUP(tbl_OrderProduct[[#This Row],[ProductID]],tbl_Product[ProductID],tbl_Product[ListPrice])*tbl_OrderProduct[[#This Row],[Quantity]]</f>
        <v>34.950000000000003</v>
      </c>
      <c r="F3719">
        <f>_xlfn.XLOOKUP(tbl_OrderProduct[[#This Row],[OrderID]],tbl_Order[OrderID],tbl_Order[Order Year])</f>
        <v>2025</v>
      </c>
      <c r="G3719" t="str">
        <f>_xlfn.XLOOKUP(tbl_OrderProduct[[#This Row],[OrderID]],tbl_Order[OrderID],tbl_Order[Order Month Name])</f>
        <v>Jan</v>
      </c>
      <c r="H3719" t="str">
        <f>_xlfn.XLOOKUP(tbl_OrderProduct[[#This Row],[ProductID]],tbl_Product[ProductID],tbl_Product[ProductName])</f>
        <v>Pivot Panic!</v>
      </c>
      <c r="I3719" t="str">
        <f>_xlfn.XLOOKUP(tbl_OrderProduct[[#This Row],[OrderID]],tbl_Order[OrderID],tbl_Order[CustomerID])</f>
        <v>CUST1268</v>
      </c>
    </row>
    <row r="3720" spans="1:9" x14ac:dyDescent="0.4">
      <c r="A3720" t="s">
        <v>1719</v>
      </c>
      <c r="B3720" t="s">
        <v>146</v>
      </c>
      <c r="C3720" t="str">
        <f>_xlfn.XLOOKUP(tbl_OrderProduct[[#This Row],[ProductID]],tbl_Product[ProductID],tbl_Product[Category])</f>
        <v>Strategy</v>
      </c>
      <c r="D3720">
        <v>1</v>
      </c>
      <c r="E3720" s="3">
        <f>_xlfn.XLOOKUP(tbl_OrderProduct[[#This Row],[ProductID]],tbl_Product[ProductID],tbl_Product[ListPrice])*tbl_OrderProduct[[#This Row],[Quantity]]</f>
        <v>49.49</v>
      </c>
      <c r="F3720">
        <f>_xlfn.XLOOKUP(tbl_OrderProduct[[#This Row],[OrderID]],tbl_Order[OrderID],tbl_Order[Order Year])</f>
        <v>2025</v>
      </c>
      <c r="G3720" t="str">
        <f>_xlfn.XLOOKUP(tbl_OrderProduct[[#This Row],[OrderID]],tbl_Order[OrderID],tbl_Order[Order Month Name])</f>
        <v>Jan</v>
      </c>
      <c r="H3720" t="str">
        <f>_xlfn.XLOOKUP(tbl_OrderProduct[[#This Row],[ProductID]],tbl_Product[ProductID],tbl_Product[ProductName])</f>
        <v>Terraforming Tableau</v>
      </c>
      <c r="I3720" t="str">
        <f>_xlfn.XLOOKUP(tbl_OrderProduct[[#This Row],[OrderID]],tbl_Order[OrderID],tbl_Order[CustomerID])</f>
        <v>CUST1268</v>
      </c>
    </row>
    <row r="3721" spans="1:9" x14ac:dyDescent="0.4">
      <c r="A3721" t="s">
        <v>1719</v>
      </c>
      <c r="B3721" t="s">
        <v>164</v>
      </c>
      <c r="C3721" t="str">
        <f>_xlfn.XLOOKUP(tbl_OrderProduct[[#This Row],[ProductID]],tbl_Product[ProductID],tbl_Product[Category])</f>
        <v>Strategy</v>
      </c>
      <c r="D3721">
        <v>3</v>
      </c>
      <c r="E3721" s="3">
        <f>_xlfn.XLOOKUP(tbl_OrderProduct[[#This Row],[ProductID]],tbl_Product[ProductID],tbl_Product[ListPrice])*tbl_OrderProduct[[#This Row],[Quantity]]</f>
        <v>87</v>
      </c>
      <c r="F3721">
        <f>_xlfn.XLOOKUP(tbl_OrderProduct[[#This Row],[OrderID]],tbl_Order[OrderID],tbl_Order[Order Year])</f>
        <v>2025</v>
      </c>
      <c r="G3721" t="str">
        <f>_xlfn.XLOOKUP(tbl_OrderProduct[[#This Row],[OrderID]],tbl_Order[OrderID],tbl_Order[Order Month Name])</f>
        <v>Jan</v>
      </c>
      <c r="H3721" t="str">
        <f>_xlfn.XLOOKUP(tbl_OrderProduct[[#This Row],[ProductID]],tbl_Product[ProductID],tbl_Product[ProductName])</f>
        <v>Great Western Lookup</v>
      </c>
      <c r="I3721" t="str">
        <f>_xlfn.XLOOKUP(tbl_OrderProduct[[#This Row],[OrderID]],tbl_Order[OrderID],tbl_Order[CustomerID])</f>
        <v>CUST1268</v>
      </c>
    </row>
    <row r="3722" spans="1:9" x14ac:dyDescent="0.4">
      <c r="A3722" t="s">
        <v>1719</v>
      </c>
      <c r="B3722" t="s">
        <v>129</v>
      </c>
      <c r="C3722" t="str">
        <f>_xlfn.XLOOKUP(tbl_OrderProduct[[#This Row],[ProductID]],tbl_Product[ProductID],tbl_Product[Category])</f>
        <v>Party</v>
      </c>
      <c r="D3722">
        <v>1</v>
      </c>
      <c r="E3722" s="3">
        <f>_xlfn.XLOOKUP(tbl_OrderProduct[[#This Row],[ProductID]],tbl_Product[ProductID],tbl_Product[ListPrice])*tbl_OrderProduct[[#This Row],[Quantity]]</f>
        <v>49.49</v>
      </c>
      <c r="F3722">
        <f>_xlfn.XLOOKUP(tbl_OrderProduct[[#This Row],[OrderID]],tbl_Order[OrderID],tbl_Order[Order Year])</f>
        <v>2025</v>
      </c>
      <c r="G3722" t="str">
        <f>_xlfn.XLOOKUP(tbl_OrderProduct[[#This Row],[OrderID]],tbl_Order[OrderID],tbl_Order[Order Month Name])</f>
        <v>Jan</v>
      </c>
      <c r="H3722" t="str">
        <f>_xlfn.XLOOKUP(tbl_OrderProduct[[#This Row],[ProductID]],tbl_Product[ProductID],tbl_Product[ProductName])</f>
        <v>Fieldnames</v>
      </c>
      <c r="I3722" t="str">
        <f>_xlfn.XLOOKUP(tbl_OrderProduct[[#This Row],[OrderID]],tbl_Order[OrderID],tbl_Order[CustomerID])</f>
        <v>CUST1268</v>
      </c>
    </row>
    <row r="3723" spans="1:9" x14ac:dyDescent="0.4">
      <c r="A3723" t="s">
        <v>1719</v>
      </c>
      <c r="B3723" t="s">
        <v>155</v>
      </c>
      <c r="C3723" t="str">
        <f>_xlfn.XLOOKUP(tbl_OrderProduct[[#This Row],[ProductID]],tbl_Product[ProductID],tbl_Product[Category])</f>
        <v>Strategy</v>
      </c>
      <c r="D3723">
        <v>1</v>
      </c>
      <c r="E3723" s="3">
        <f>_xlfn.XLOOKUP(tbl_OrderProduct[[#This Row],[ProductID]],tbl_Product[ProductID],tbl_Product[ListPrice])*tbl_OrderProduct[[#This Row],[Quantity]]</f>
        <v>27</v>
      </c>
      <c r="F3723">
        <f>_xlfn.XLOOKUP(tbl_OrderProduct[[#This Row],[OrderID]],tbl_Order[OrderID],tbl_Order[Order Year])</f>
        <v>2025</v>
      </c>
      <c r="G3723" t="str">
        <f>_xlfn.XLOOKUP(tbl_OrderProduct[[#This Row],[OrderID]],tbl_Order[OrderID],tbl_Order[Order Month Name])</f>
        <v>Jan</v>
      </c>
      <c r="H3723" t="str">
        <f>_xlfn.XLOOKUP(tbl_OrderProduct[[#This Row],[ProductID]],tbl_Product[ProductID],tbl_Product[ProductName])</f>
        <v>Depreciation Trail</v>
      </c>
      <c r="I3723" t="str">
        <f>_xlfn.XLOOKUP(tbl_OrderProduct[[#This Row],[OrderID]],tbl_Order[OrderID],tbl_Order[CustomerID])</f>
        <v>CUST1268</v>
      </c>
    </row>
    <row r="3724" spans="1:9" x14ac:dyDescent="0.4">
      <c r="A3724" t="s">
        <v>1720</v>
      </c>
      <c r="B3724" t="s">
        <v>157</v>
      </c>
      <c r="C3724" t="str">
        <f>_xlfn.XLOOKUP(tbl_OrderProduct[[#This Row],[ProductID]],tbl_Product[ProductID],tbl_Product[Category])</f>
        <v>Strategy</v>
      </c>
      <c r="D3724">
        <v>1</v>
      </c>
      <c r="E3724" s="3">
        <f>_xlfn.XLOOKUP(tbl_OrderProduct[[#This Row],[ProductID]],tbl_Product[ProductID],tbl_Product[ListPrice])*tbl_OrderProduct[[#This Row],[Quantity]]</f>
        <v>47</v>
      </c>
      <c r="F3724">
        <f>_xlfn.XLOOKUP(tbl_OrderProduct[[#This Row],[OrderID]],tbl_Order[OrderID],tbl_Order[Order Year])</f>
        <v>2025</v>
      </c>
      <c r="G3724" t="str">
        <f>_xlfn.XLOOKUP(tbl_OrderProduct[[#This Row],[OrderID]],tbl_Order[OrderID],tbl_Order[Order Month Name])</f>
        <v>Jan</v>
      </c>
      <c r="H3724" t="str">
        <f>_xlfn.XLOOKUP(tbl_OrderProduct[[#This Row],[ProductID]],tbl_Product[ProductID],tbl_Product[ProductName])</f>
        <v>A Dasboard Contrived</v>
      </c>
      <c r="I3724" t="str">
        <f>_xlfn.XLOOKUP(tbl_OrderProduct[[#This Row],[OrderID]],tbl_Order[OrderID],tbl_Order[CustomerID])</f>
        <v>CUST0982</v>
      </c>
    </row>
    <row r="3725" spans="1:9" x14ac:dyDescent="0.4">
      <c r="A3725" t="s">
        <v>1720</v>
      </c>
      <c r="B3725" t="s">
        <v>147</v>
      </c>
      <c r="C3725" t="str">
        <f>_xlfn.XLOOKUP(tbl_OrderProduct[[#This Row],[ProductID]],tbl_Product[ProductID],tbl_Product[Category])</f>
        <v>Classic</v>
      </c>
      <c r="D3725">
        <v>3</v>
      </c>
      <c r="E3725" s="3">
        <f>_xlfn.XLOOKUP(tbl_OrderProduct[[#This Row],[ProductID]],tbl_Product[ProductID],tbl_Product[ListPrice])*tbl_OrderProduct[[#This Row],[Quantity]]</f>
        <v>122.85000000000001</v>
      </c>
      <c r="F3725">
        <f>_xlfn.XLOOKUP(tbl_OrderProduct[[#This Row],[OrderID]],tbl_Order[OrderID],tbl_Order[Order Year])</f>
        <v>2025</v>
      </c>
      <c r="G3725" t="str">
        <f>_xlfn.XLOOKUP(tbl_OrderProduct[[#This Row],[OrderID]],tbl_Order[OrderID],tbl_Order[Order Month Name])</f>
        <v>Jan</v>
      </c>
      <c r="H3725" t="str">
        <f>_xlfn.XLOOKUP(tbl_OrderProduct[[#This Row],[ProductID]],tbl_Product[ProductID],tbl_Product[ProductName])</f>
        <v>Formula Scrabble</v>
      </c>
      <c r="I3725" t="str">
        <f>_xlfn.XLOOKUP(tbl_OrderProduct[[#This Row],[OrderID]],tbl_Order[OrderID],tbl_Order[CustomerID])</f>
        <v>CUST0982</v>
      </c>
    </row>
    <row r="3726" spans="1:9" x14ac:dyDescent="0.4">
      <c r="A3726" t="s">
        <v>1721</v>
      </c>
      <c r="B3726" t="s">
        <v>143</v>
      </c>
      <c r="C3726" t="str">
        <f>_xlfn.XLOOKUP(tbl_OrderProduct[[#This Row],[ProductID]],tbl_Product[ProductID],tbl_Product[Category])</f>
        <v>Party</v>
      </c>
      <c r="D3726">
        <v>1</v>
      </c>
      <c r="E3726" s="3">
        <f>_xlfn.XLOOKUP(tbl_OrderProduct[[#This Row],[ProductID]],tbl_Product[ProductID],tbl_Product[ListPrice])*tbl_OrderProduct[[#This Row],[Quantity]]</f>
        <v>21.95</v>
      </c>
      <c r="F3726">
        <f>_xlfn.XLOOKUP(tbl_OrderProduct[[#This Row],[OrderID]],tbl_Order[OrderID],tbl_Order[Order Year])</f>
        <v>2025</v>
      </c>
      <c r="G3726" t="str">
        <f>_xlfn.XLOOKUP(tbl_OrderProduct[[#This Row],[OrderID]],tbl_Order[OrderID],tbl_Order[Order Month Name])</f>
        <v>Jan</v>
      </c>
      <c r="H3726" t="str">
        <f>_xlfn.XLOOKUP(tbl_OrderProduct[[#This Row],[ProductID]],tbl_Product[ProductID],tbl_Product[ProductName])</f>
        <v>Sheets of Nottingham</v>
      </c>
      <c r="I3726" t="str">
        <f>_xlfn.XLOOKUP(tbl_OrderProduct[[#This Row],[OrderID]],tbl_Order[OrderID],tbl_Order[CustomerID])</f>
        <v>CUST0860</v>
      </c>
    </row>
    <row r="3727" spans="1:9" x14ac:dyDescent="0.4">
      <c r="A3727" t="s">
        <v>1722</v>
      </c>
      <c r="B3727" t="s">
        <v>147</v>
      </c>
      <c r="C3727" t="str">
        <f>_xlfn.XLOOKUP(tbl_OrderProduct[[#This Row],[ProductID]],tbl_Product[ProductID],tbl_Product[Category])</f>
        <v>Classic</v>
      </c>
      <c r="D3727">
        <v>1</v>
      </c>
      <c r="E3727" s="3">
        <f>_xlfn.XLOOKUP(tbl_OrderProduct[[#This Row],[ProductID]],tbl_Product[ProductID],tbl_Product[ListPrice])*tbl_OrderProduct[[#This Row],[Quantity]]</f>
        <v>40.950000000000003</v>
      </c>
      <c r="F3727">
        <f>_xlfn.XLOOKUP(tbl_OrderProduct[[#This Row],[OrderID]],tbl_Order[OrderID],tbl_Order[Order Year])</f>
        <v>2025</v>
      </c>
      <c r="G3727" t="str">
        <f>_xlfn.XLOOKUP(tbl_OrderProduct[[#This Row],[OrderID]],tbl_Order[OrderID],tbl_Order[Order Month Name])</f>
        <v>Jan</v>
      </c>
      <c r="H3727" t="str">
        <f>_xlfn.XLOOKUP(tbl_OrderProduct[[#This Row],[ProductID]],tbl_Product[ProductID],tbl_Product[ProductName])</f>
        <v>Formula Scrabble</v>
      </c>
      <c r="I3727" t="str">
        <f>_xlfn.XLOOKUP(tbl_OrderProduct[[#This Row],[OrderID]],tbl_Order[OrderID],tbl_Order[CustomerID])</f>
        <v>CUST0373</v>
      </c>
    </row>
    <row r="3728" spans="1:9" x14ac:dyDescent="0.4">
      <c r="A3728" t="s">
        <v>1722</v>
      </c>
      <c r="B3728" t="s">
        <v>161</v>
      </c>
      <c r="C3728" t="str">
        <f>_xlfn.XLOOKUP(tbl_OrderProduct[[#This Row],[ProductID]],tbl_Product[ProductID],tbl_Product[Category])</f>
        <v>Strategy</v>
      </c>
      <c r="D3728">
        <v>1</v>
      </c>
      <c r="E3728" s="3">
        <f>_xlfn.XLOOKUP(tbl_OrderProduct[[#This Row],[ProductID]],tbl_Product[ProductID],tbl_Product[ListPrice])*tbl_OrderProduct[[#This Row],[Quantity]]</f>
        <v>55.95</v>
      </c>
      <c r="F3728">
        <f>_xlfn.XLOOKUP(tbl_OrderProduct[[#This Row],[OrderID]],tbl_Order[OrderID],tbl_Order[Order Year])</f>
        <v>2025</v>
      </c>
      <c r="G3728" t="str">
        <f>_xlfn.XLOOKUP(tbl_OrderProduct[[#This Row],[OrderID]],tbl_Order[OrderID],tbl_Order[Order Month Name])</f>
        <v>Jan</v>
      </c>
      <c r="H3728" t="str">
        <f>_xlfn.XLOOKUP(tbl_OrderProduct[[#This Row],[ProductID]],tbl_Product[ProductID],tbl_Product[ProductName])</f>
        <v>The Quacks of Quarterburg</v>
      </c>
      <c r="I3728" t="str">
        <f>_xlfn.XLOOKUP(tbl_OrderProduct[[#This Row],[OrderID]],tbl_Order[OrderID],tbl_Order[CustomerID])</f>
        <v>CUST0373</v>
      </c>
    </row>
    <row r="3729" spans="1:9" x14ac:dyDescent="0.4">
      <c r="A3729" t="s">
        <v>1723</v>
      </c>
      <c r="B3729" t="s">
        <v>130</v>
      </c>
      <c r="C3729" t="str">
        <f>_xlfn.XLOOKUP(tbl_OrderProduct[[#This Row],[ProductID]],tbl_Product[ProductID],tbl_Product[Category])</f>
        <v>Strategy</v>
      </c>
      <c r="D3729">
        <v>2</v>
      </c>
      <c r="E3729" s="3">
        <f>_xlfn.XLOOKUP(tbl_OrderProduct[[#This Row],[ProductID]],tbl_Product[ProductID],tbl_Product[ListPrice])*tbl_OrderProduct[[#This Row],[Quantity]]</f>
        <v>31</v>
      </c>
      <c r="F3729">
        <f>_xlfn.XLOOKUP(tbl_OrderProduct[[#This Row],[OrderID]],tbl_Order[OrderID],tbl_Order[Order Year])</f>
        <v>2025</v>
      </c>
      <c r="G3729" t="str">
        <f>_xlfn.XLOOKUP(tbl_OrderProduct[[#This Row],[OrderID]],tbl_Order[OrderID],tbl_Order[Order Month Name])</f>
        <v>Jan</v>
      </c>
      <c r="H3729" t="str">
        <f>_xlfn.XLOOKUP(tbl_OrderProduct[[#This Row],[ProductID]],tbl_Product[ProductID],tbl_Product[ProductName])</f>
        <v>Brass: Budget</v>
      </c>
      <c r="I3729" t="str">
        <f>_xlfn.XLOOKUP(tbl_OrderProduct[[#This Row],[OrderID]],tbl_Order[OrderID],tbl_Order[CustomerID])</f>
        <v>CUST1019</v>
      </c>
    </row>
    <row r="3730" spans="1:9" x14ac:dyDescent="0.4">
      <c r="A3730" t="s">
        <v>1723</v>
      </c>
      <c r="B3730" t="s">
        <v>9</v>
      </c>
      <c r="C3730" t="str">
        <f>_xlfn.XLOOKUP(tbl_OrderProduct[[#This Row],[ProductID]],tbl_Product[ProductID],tbl_Product[Category])</f>
        <v>Strategy</v>
      </c>
      <c r="D3730">
        <v>1</v>
      </c>
      <c r="E3730" s="3">
        <f>_xlfn.XLOOKUP(tbl_OrderProduct[[#This Row],[ProductID]],tbl_Product[ProductID],tbl_Product[ListPrice])*tbl_OrderProduct[[#This Row],[Quantity]]</f>
        <v>73.95</v>
      </c>
      <c r="F3730">
        <f>_xlfn.XLOOKUP(tbl_OrderProduct[[#This Row],[OrderID]],tbl_Order[OrderID],tbl_Order[Order Year])</f>
        <v>2025</v>
      </c>
      <c r="G3730" t="str">
        <f>_xlfn.XLOOKUP(tbl_OrderProduct[[#This Row],[OrderID]],tbl_Order[OrderID],tbl_Order[Order Month Name])</f>
        <v>Jan</v>
      </c>
      <c r="H3730" t="str">
        <f>_xlfn.XLOOKUP(tbl_OrderProduct[[#This Row],[ProductID]],tbl_Product[ProductID],tbl_Product[ProductName])</f>
        <v>Tiny Epic Formulas</v>
      </c>
      <c r="I3730" t="str">
        <f>_xlfn.XLOOKUP(tbl_OrderProduct[[#This Row],[OrderID]],tbl_Order[OrderID],tbl_Order[CustomerID])</f>
        <v>CUST1019</v>
      </c>
    </row>
    <row r="3731" spans="1:9" x14ac:dyDescent="0.4">
      <c r="A3731" t="s">
        <v>1723</v>
      </c>
      <c r="B3731" t="s">
        <v>136</v>
      </c>
      <c r="C3731" t="str">
        <f>_xlfn.XLOOKUP(tbl_OrderProduct[[#This Row],[ProductID]],tbl_Product[ProductID],tbl_Product[Category])</f>
        <v>Party</v>
      </c>
      <c r="D3731">
        <v>1</v>
      </c>
      <c r="E3731" s="3">
        <f>_xlfn.XLOOKUP(tbl_OrderProduct[[#This Row],[ProductID]],tbl_Product[ProductID],tbl_Product[ListPrice])*tbl_OrderProduct[[#This Row],[Quantity]]</f>
        <v>33</v>
      </c>
      <c r="F3731">
        <f>_xlfn.XLOOKUP(tbl_OrderProduct[[#This Row],[OrderID]],tbl_Order[OrderID],tbl_Order[Order Year])</f>
        <v>2025</v>
      </c>
      <c r="G3731" t="str">
        <f>_xlfn.XLOOKUP(tbl_OrderProduct[[#This Row],[OrderID]],tbl_Order[OrderID],tbl_Order[Order Month Name])</f>
        <v>Jan</v>
      </c>
      <c r="H3731" t="str">
        <f>_xlfn.XLOOKUP(tbl_OrderProduct[[#This Row],[ProductID]],tbl_Product[ProductID],tbl_Product[ProductName])</f>
        <v>Don't Split the Data</v>
      </c>
      <c r="I3731" t="str">
        <f>_xlfn.XLOOKUP(tbl_OrderProduct[[#This Row],[OrderID]],tbl_Order[OrderID],tbl_Order[CustomerID])</f>
        <v>CUST1019</v>
      </c>
    </row>
    <row r="3732" spans="1:9" x14ac:dyDescent="0.4">
      <c r="A3732" t="s">
        <v>1723</v>
      </c>
      <c r="B3732" t="s">
        <v>152</v>
      </c>
      <c r="C3732" t="str">
        <f>_xlfn.XLOOKUP(tbl_OrderProduct[[#This Row],[ProductID]],tbl_Product[ProductID],tbl_Product[Category])</f>
        <v>Party</v>
      </c>
      <c r="D3732">
        <v>1</v>
      </c>
      <c r="E3732" s="3">
        <f>_xlfn.XLOOKUP(tbl_OrderProduct[[#This Row],[ProductID]],tbl_Product[ProductID],tbl_Product[ListPrice])*tbl_OrderProduct[[#This Row],[Quantity]]</f>
        <v>59.95</v>
      </c>
      <c r="F3732">
        <f>_xlfn.XLOOKUP(tbl_OrderProduct[[#This Row],[OrderID]],tbl_Order[OrderID],tbl_Order[Order Year])</f>
        <v>2025</v>
      </c>
      <c r="G3732" t="str">
        <f>_xlfn.XLOOKUP(tbl_OrderProduct[[#This Row],[OrderID]],tbl_Order[OrderID],tbl_Order[Order Month Name])</f>
        <v>Jan</v>
      </c>
      <c r="H3732" t="str">
        <f>_xlfn.XLOOKUP(tbl_OrderProduct[[#This Row],[ProductID]],tbl_Product[ProductID],tbl_Product[ProductName])</f>
        <v>Formulate!</v>
      </c>
      <c r="I3732" t="str">
        <f>_xlfn.XLOOKUP(tbl_OrderProduct[[#This Row],[OrderID]],tbl_Order[OrderID],tbl_Order[CustomerID])</f>
        <v>CUST1019</v>
      </c>
    </row>
    <row r="3733" spans="1:9" x14ac:dyDescent="0.4">
      <c r="A3733" t="s">
        <v>1723</v>
      </c>
      <c r="B3733" t="s">
        <v>162</v>
      </c>
      <c r="C3733" t="str">
        <f>_xlfn.XLOOKUP(tbl_OrderProduct[[#This Row],[ProductID]],tbl_Product[ProductID],tbl_Product[Category])</f>
        <v>Strategy</v>
      </c>
      <c r="D3733">
        <v>3</v>
      </c>
      <c r="E3733" s="3">
        <f>_xlfn.XLOOKUP(tbl_OrderProduct[[#This Row],[ProductID]],tbl_Product[ProductID],tbl_Product[ListPrice])*tbl_OrderProduct[[#This Row],[Quantity]]</f>
        <v>52.5</v>
      </c>
      <c r="F3733">
        <f>_xlfn.XLOOKUP(tbl_OrderProduct[[#This Row],[OrderID]],tbl_Order[OrderID],tbl_Order[Order Year])</f>
        <v>2025</v>
      </c>
      <c r="G3733" t="str">
        <f>_xlfn.XLOOKUP(tbl_OrderProduct[[#This Row],[OrderID]],tbl_Order[OrderID],tbl_Order[Order Month Name])</f>
        <v>Jan</v>
      </c>
      <c r="H3733" t="str">
        <f>_xlfn.XLOOKUP(tbl_OrderProduct[[#This Row],[ProductID]],tbl_Product[ProductID],tbl_Product[ProductName])</f>
        <v>Spreadsheet Legacy</v>
      </c>
      <c r="I3733" t="str">
        <f>_xlfn.XLOOKUP(tbl_OrderProduct[[#This Row],[OrderID]],tbl_Order[OrderID],tbl_Order[CustomerID])</f>
        <v>CUST1019</v>
      </c>
    </row>
    <row r="3734" spans="1:9" x14ac:dyDescent="0.4">
      <c r="A3734" t="s">
        <v>1723</v>
      </c>
      <c r="B3734" t="s">
        <v>146</v>
      </c>
      <c r="C3734" t="str">
        <f>_xlfn.XLOOKUP(tbl_OrderProduct[[#This Row],[ProductID]],tbl_Product[ProductID],tbl_Product[Category])</f>
        <v>Strategy</v>
      </c>
      <c r="D3734">
        <v>1</v>
      </c>
      <c r="E3734" s="3">
        <f>_xlfn.XLOOKUP(tbl_OrderProduct[[#This Row],[ProductID]],tbl_Product[ProductID],tbl_Product[ListPrice])*tbl_OrderProduct[[#This Row],[Quantity]]</f>
        <v>49.49</v>
      </c>
      <c r="F3734">
        <f>_xlfn.XLOOKUP(tbl_OrderProduct[[#This Row],[OrderID]],tbl_Order[OrderID],tbl_Order[Order Year])</f>
        <v>2025</v>
      </c>
      <c r="G3734" t="str">
        <f>_xlfn.XLOOKUP(tbl_OrderProduct[[#This Row],[OrderID]],tbl_Order[OrderID],tbl_Order[Order Month Name])</f>
        <v>Jan</v>
      </c>
      <c r="H3734" t="str">
        <f>_xlfn.XLOOKUP(tbl_OrderProduct[[#This Row],[ProductID]],tbl_Product[ProductID],tbl_Product[ProductName])</f>
        <v>Terraforming Tableau</v>
      </c>
      <c r="I3734" t="str">
        <f>_xlfn.XLOOKUP(tbl_OrderProduct[[#This Row],[OrderID]],tbl_Order[OrderID],tbl_Order[CustomerID])</f>
        <v>CUST1019</v>
      </c>
    </row>
    <row r="3735" spans="1:9" x14ac:dyDescent="0.4">
      <c r="A3735" t="s">
        <v>1724</v>
      </c>
      <c r="B3735" t="s">
        <v>135</v>
      </c>
      <c r="C3735" t="str">
        <f>_xlfn.XLOOKUP(tbl_OrderProduct[[#This Row],[ProductID]],tbl_Product[ProductID],tbl_Product[Category])</f>
        <v>Classic</v>
      </c>
      <c r="D3735">
        <v>1</v>
      </c>
      <c r="E3735" s="3">
        <f>_xlfn.XLOOKUP(tbl_OrderProduct[[#This Row],[ProductID]],tbl_Product[ProductID],tbl_Product[ListPrice])*tbl_OrderProduct[[#This Row],[Quantity]]</f>
        <v>16.989999999999998</v>
      </c>
      <c r="F3735">
        <f>_xlfn.XLOOKUP(tbl_OrderProduct[[#This Row],[OrderID]],tbl_Order[OrderID],tbl_Order[Order Year])</f>
        <v>2025</v>
      </c>
      <c r="G3735" t="str">
        <f>_xlfn.XLOOKUP(tbl_OrderProduct[[#This Row],[OrderID]],tbl_Order[OrderID],tbl_Order[Order Month Name])</f>
        <v>Jan</v>
      </c>
      <c r="H3735" t="str">
        <f>_xlfn.XLOOKUP(tbl_OrderProduct[[#This Row],[ProductID]],tbl_Product[ProductID],tbl_Product[ProductName])</f>
        <v>Monopoly: Pivot Table Edition</v>
      </c>
      <c r="I3735" t="str">
        <f>_xlfn.XLOOKUP(tbl_OrderProduct[[#This Row],[OrderID]],tbl_Order[OrderID],tbl_Order[CustomerID])</f>
        <v>CUST0587</v>
      </c>
    </row>
    <row r="3736" spans="1:9" x14ac:dyDescent="0.4">
      <c r="A3736" t="s">
        <v>1724</v>
      </c>
      <c r="B3736" t="s">
        <v>140</v>
      </c>
      <c r="C3736" t="str">
        <f>_xlfn.XLOOKUP(tbl_OrderProduct[[#This Row],[ProductID]],tbl_Product[ProductID],tbl_Product[Category])</f>
        <v>Strategy</v>
      </c>
      <c r="D3736">
        <v>1</v>
      </c>
      <c r="E3736" s="3">
        <f>_xlfn.XLOOKUP(tbl_OrderProduct[[#This Row],[ProductID]],tbl_Product[ProductID],tbl_Product[ListPrice])*tbl_OrderProduct[[#This Row],[Quantity]]</f>
        <v>63.49</v>
      </c>
      <c r="F3736">
        <f>_xlfn.XLOOKUP(tbl_OrderProduct[[#This Row],[OrderID]],tbl_Order[OrderID],tbl_Order[Order Year])</f>
        <v>2025</v>
      </c>
      <c r="G3736" t="str">
        <f>_xlfn.XLOOKUP(tbl_OrderProduct[[#This Row],[OrderID]],tbl_Order[OrderID],tbl_Order[Order Month Name])</f>
        <v>Jan</v>
      </c>
      <c r="H3736" t="str">
        <f>_xlfn.XLOOKUP(tbl_OrderProduct[[#This Row],[ProductID]],tbl_Product[ProductID],tbl_Product[ProductName])</f>
        <v>The Castles of Mad King Lambda</v>
      </c>
      <c r="I3736" t="str">
        <f>_xlfn.XLOOKUP(tbl_OrderProduct[[#This Row],[OrderID]],tbl_Order[OrderID],tbl_Order[CustomerID])</f>
        <v>CUST0587</v>
      </c>
    </row>
    <row r="3737" spans="1:9" x14ac:dyDescent="0.4">
      <c r="A3737" t="s">
        <v>1724</v>
      </c>
      <c r="B3737" t="s">
        <v>2</v>
      </c>
      <c r="C3737" t="str">
        <f>_xlfn.XLOOKUP(tbl_OrderProduct[[#This Row],[ProductID]],tbl_Product[ProductID],tbl_Product[Category])</f>
        <v>Strategy</v>
      </c>
      <c r="D3737">
        <v>1</v>
      </c>
      <c r="E3737" s="3">
        <f>_xlfn.XLOOKUP(tbl_OrderProduct[[#This Row],[ProductID]],tbl_Product[ProductID],tbl_Product[ListPrice])*tbl_OrderProduct[[#This Row],[Quantity]]</f>
        <v>12.95</v>
      </c>
      <c r="F3737">
        <f>_xlfn.XLOOKUP(tbl_OrderProduct[[#This Row],[OrderID]],tbl_Order[OrderID],tbl_Order[Order Year])</f>
        <v>2025</v>
      </c>
      <c r="G3737" t="str">
        <f>_xlfn.XLOOKUP(tbl_OrderProduct[[#This Row],[OrderID]],tbl_Order[OrderID],tbl_Order[Order Month Name])</f>
        <v>Jan</v>
      </c>
      <c r="H3737" t="str">
        <f>_xlfn.XLOOKUP(tbl_OrderProduct[[#This Row],[ProductID]],tbl_Product[ProductID],tbl_Product[ProductName])</f>
        <v>DAX Machina</v>
      </c>
      <c r="I3737" t="str">
        <f>_xlfn.XLOOKUP(tbl_OrderProduct[[#This Row],[OrderID]],tbl_Order[OrderID],tbl_Order[CustomerID])</f>
        <v>CUST0587</v>
      </c>
    </row>
    <row r="3738" spans="1:9" x14ac:dyDescent="0.4">
      <c r="A3738" t="s">
        <v>1725</v>
      </c>
      <c r="B3738" t="s">
        <v>2</v>
      </c>
      <c r="C3738" t="str">
        <f>_xlfn.XLOOKUP(tbl_OrderProduct[[#This Row],[ProductID]],tbl_Product[ProductID],tbl_Product[Category])</f>
        <v>Strategy</v>
      </c>
      <c r="D3738">
        <v>1</v>
      </c>
      <c r="E3738" s="3">
        <f>_xlfn.XLOOKUP(tbl_OrderProduct[[#This Row],[ProductID]],tbl_Product[ProductID],tbl_Product[ListPrice])*tbl_OrderProduct[[#This Row],[Quantity]]</f>
        <v>12.95</v>
      </c>
      <c r="F3738">
        <f>_xlfn.XLOOKUP(tbl_OrderProduct[[#This Row],[OrderID]],tbl_Order[OrderID],tbl_Order[Order Year])</f>
        <v>2025</v>
      </c>
      <c r="G3738" t="str">
        <f>_xlfn.XLOOKUP(tbl_OrderProduct[[#This Row],[OrderID]],tbl_Order[OrderID],tbl_Order[Order Month Name])</f>
        <v>Jan</v>
      </c>
      <c r="H3738" t="str">
        <f>_xlfn.XLOOKUP(tbl_OrderProduct[[#This Row],[ProductID]],tbl_Product[ProductID],tbl_Product[ProductName])</f>
        <v>DAX Machina</v>
      </c>
      <c r="I3738" t="str">
        <f>_xlfn.XLOOKUP(tbl_OrderProduct[[#This Row],[OrderID]],tbl_Order[OrderID],tbl_Order[CustomerID])</f>
        <v>CUST1250</v>
      </c>
    </row>
    <row r="3739" spans="1:9" x14ac:dyDescent="0.4">
      <c r="A3739" t="s">
        <v>1725</v>
      </c>
      <c r="B3739" t="s">
        <v>8</v>
      </c>
      <c r="C3739" t="str">
        <f>_xlfn.XLOOKUP(tbl_OrderProduct[[#This Row],[ProductID]],tbl_Product[ProductID],tbl_Product[Category])</f>
        <v>Adventure</v>
      </c>
      <c r="D3739">
        <v>1</v>
      </c>
      <c r="E3739" s="3">
        <f>_xlfn.XLOOKUP(tbl_OrderProduct[[#This Row],[ProductID]],tbl_Product[ProductID],tbl_Product[ListPrice])*tbl_OrderProduct[[#This Row],[Quantity]]</f>
        <v>54.5</v>
      </c>
      <c r="F3739">
        <f>_xlfn.XLOOKUP(tbl_OrderProduct[[#This Row],[OrderID]],tbl_Order[OrderID],tbl_Order[Order Year])</f>
        <v>2025</v>
      </c>
      <c r="G3739" t="str">
        <f>_xlfn.XLOOKUP(tbl_OrderProduct[[#This Row],[OrderID]],tbl_Order[OrderID],tbl_Order[Order Month Name])</f>
        <v>Jan</v>
      </c>
      <c r="H3739" t="str">
        <f>_xlfn.XLOOKUP(tbl_OrderProduct[[#This Row],[ProductID]],tbl_Product[ProductID],tbl_Product[ProductName])</f>
        <v>Spreadsheets &amp; Sidequests</v>
      </c>
      <c r="I3739" t="str">
        <f>_xlfn.XLOOKUP(tbl_OrderProduct[[#This Row],[OrderID]],tbl_Order[OrderID],tbl_Order[CustomerID])</f>
        <v>CUST1250</v>
      </c>
    </row>
    <row r="3740" spans="1:9" x14ac:dyDescent="0.4">
      <c r="A3740" t="s">
        <v>1725</v>
      </c>
      <c r="B3740" t="s">
        <v>143</v>
      </c>
      <c r="C3740" t="str">
        <f>_xlfn.XLOOKUP(tbl_OrderProduct[[#This Row],[ProductID]],tbl_Product[ProductID],tbl_Product[Category])</f>
        <v>Party</v>
      </c>
      <c r="D3740">
        <v>1</v>
      </c>
      <c r="E3740" s="3">
        <f>_xlfn.XLOOKUP(tbl_OrderProduct[[#This Row],[ProductID]],tbl_Product[ProductID],tbl_Product[ListPrice])*tbl_OrderProduct[[#This Row],[Quantity]]</f>
        <v>21.95</v>
      </c>
      <c r="F3740">
        <f>_xlfn.XLOOKUP(tbl_OrderProduct[[#This Row],[OrderID]],tbl_Order[OrderID],tbl_Order[Order Year])</f>
        <v>2025</v>
      </c>
      <c r="G3740" t="str">
        <f>_xlfn.XLOOKUP(tbl_OrderProduct[[#This Row],[OrderID]],tbl_Order[OrderID],tbl_Order[Order Month Name])</f>
        <v>Jan</v>
      </c>
      <c r="H3740" t="str">
        <f>_xlfn.XLOOKUP(tbl_OrderProduct[[#This Row],[ProductID]],tbl_Product[ProductID],tbl_Product[ProductName])</f>
        <v>Sheets of Nottingham</v>
      </c>
      <c r="I3740" t="str">
        <f>_xlfn.XLOOKUP(tbl_OrderProduct[[#This Row],[OrderID]],tbl_Order[OrderID],tbl_Order[CustomerID])</f>
        <v>CUST1250</v>
      </c>
    </row>
    <row r="3741" spans="1:9" x14ac:dyDescent="0.4">
      <c r="A3741" t="s">
        <v>1726</v>
      </c>
      <c r="B3741" t="s">
        <v>158</v>
      </c>
      <c r="C3741" t="str">
        <f>_xlfn.XLOOKUP(tbl_OrderProduct[[#This Row],[ProductID]],tbl_Product[ProductID],tbl_Product[Category])</f>
        <v>Classic</v>
      </c>
      <c r="D3741">
        <v>1</v>
      </c>
      <c r="E3741" s="3">
        <f>_xlfn.XLOOKUP(tbl_OrderProduct[[#This Row],[ProductID]],tbl_Product[ProductID],tbl_Product[ListPrice])*tbl_OrderProduct[[#This Row],[Quantity]]</f>
        <v>45</v>
      </c>
      <c r="F3741">
        <f>_xlfn.XLOOKUP(tbl_OrderProduct[[#This Row],[OrderID]],tbl_Order[OrderID],tbl_Order[Order Year])</f>
        <v>2025</v>
      </c>
      <c r="G3741" t="str">
        <f>_xlfn.XLOOKUP(tbl_OrderProduct[[#This Row],[OrderID]],tbl_Order[OrderID],tbl_Order[Order Month Name])</f>
        <v>Jan</v>
      </c>
      <c r="H3741" t="str">
        <f>_xlfn.XLOOKUP(tbl_OrderProduct[[#This Row],[ProductID]],tbl_Product[ProductID],tbl_Product[ProductName])</f>
        <v>Carcassone: Financial Quarters</v>
      </c>
      <c r="I3741" t="str">
        <f>_xlfn.XLOOKUP(tbl_OrderProduct[[#This Row],[OrderID]],tbl_Order[OrderID],tbl_Order[CustomerID])</f>
        <v>CUST0572</v>
      </c>
    </row>
    <row r="3742" spans="1:9" x14ac:dyDescent="0.4">
      <c r="A3742" t="s">
        <v>1726</v>
      </c>
      <c r="B3742" t="s">
        <v>151</v>
      </c>
      <c r="C3742" t="str">
        <f>_xlfn.XLOOKUP(tbl_OrderProduct[[#This Row],[ProductID]],tbl_Product[ProductID],tbl_Product[Category])</f>
        <v>Adventure</v>
      </c>
      <c r="D3742">
        <v>1</v>
      </c>
      <c r="E3742" s="3">
        <f>_xlfn.XLOOKUP(tbl_OrderProduct[[#This Row],[ProductID]],tbl_Product[ProductID],tbl_Product[ListPrice])*tbl_OrderProduct[[#This Row],[Quantity]]</f>
        <v>60.95</v>
      </c>
      <c r="F3742">
        <f>_xlfn.XLOOKUP(tbl_OrderProduct[[#This Row],[OrderID]],tbl_Order[OrderID],tbl_Order[Order Year])</f>
        <v>2025</v>
      </c>
      <c r="G3742" t="str">
        <f>_xlfn.XLOOKUP(tbl_OrderProduct[[#This Row],[OrderID]],tbl_Order[OrderID],tbl_Order[Order Month Name])</f>
        <v>Jan</v>
      </c>
      <c r="H3742" t="str">
        <f>_xlfn.XLOOKUP(tbl_OrderProduct[[#This Row],[ProductID]],tbl_Product[ProductID],tbl_Product[ProductName])</f>
        <v>Unmatched: Analyst's Edition</v>
      </c>
      <c r="I3742" t="str">
        <f>_xlfn.XLOOKUP(tbl_OrderProduct[[#This Row],[OrderID]],tbl_Order[OrderID],tbl_Order[CustomerID])</f>
        <v>CUST0572</v>
      </c>
    </row>
    <row r="3743" spans="1:9" x14ac:dyDescent="0.4">
      <c r="A3743" t="s">
        <v>1727</v>
      </c>
      <c r="B3743" t="s">
        <v>3</v>
      </c>
      <c r="C3743" t="str">
        <f>_xlfn.XLOOKUP(tbl_OrderProduct[[#This Row],[ProductID]],tbl_Product[ProductID],tbl_Product[Category])</f>
        <v>Co-op</v>
      </c>
      <c r="D3743">
        <v>1</v>
      </c>
      <c r="E3743" s="3">
        <f>_xlfn.XLOOKUP(tbl_OrderProduct[[#This Row],[ProductID]],tbl_Product[ProductID],tbl_Product[ListPrice])*tbl_OrderProduct[[#This Row],[Quantity]]</f>
        <v>34.950000000000003</v>
      </c>
      <c r="F3743">
        <f>_xlfn.XLOOKUP(tbl_OrderProduct[[#This Row],[OrderID]],tbl_Order[OrderID],tbl_Order[Order Year])</f>
        <v>2025</v>
      </c>
      <c r="G3743" t="str">
        <f>_xlfn.XLOOKUP(tbl_OrderProduct[[#This Row],[OrderID]],tbl_Order[OrderID],tbl_Order[Order Month Name])</f>
        <v>Jan</v>
      </c>
      <c r="H3743" t="str">
        <f>_xlfn.XLOOKUP(tbl_OrderProduct[[#This Row],[ProductID]],tbl_Product[ProductID],tbl_Product[ProductName])</f>
        <v>Pivot Panic!</v>
      </c>
      <c r="I3743" t="str">
        <f>_xlfn.XLOOKUP(tbl_OrderProduct[[#This Row],[OrderID]],tbl_Order[OrderID],tbl_Order[CustomerID])</f>
        <v>CUST1128</v>
      </c>
    </row>
    <row r="3744" spans="1:9" x14ac:dyDescent="0.4">
      <c r="A3744" t="s">
        <v>1727</v>
      </c>
      <c r="B3744" t="s">
        <v>147</v>
      </c>
      <c r="C3744" t="str">
        <f>_xlfn.XLOOKUP(tbl_OrderProduct[[#This Row],[ProductID]],tbl_Product[ProductID],tbl_Product[Category])</f>
        <v>Classic</v>
      </c>
      <c r="D3744">
        <v>1</v>
      </c>
      <c r="E3744" s="3">
        <f>_xlfn.XLOOKUP(tbl_OrderProduct[[#This Row],[ProductID]],tbl_Product[ProductID],tbl_Product[ListPrice])*tbl_OrderProduct[[#This Row],[Quantity]]</f>
        <v>40.950000000000003</v>
      </c>
      <c r="F3744">
        <f>_xlfn.XLOOKUP(tbl_OrderProduct[[#This Row],[OrderID]],tbl_Order[OrderID],tbl_Order[Order Year])</f>
        <v>2025</v>
      </c>
      <c r="G3744" t="str">
        <f>_xlfn.XLOOKUP(tbl_OrderProduct[[#This Row],[OrderID]],tbl_Order[OrderID],tbl_Order[Order Month Name])</f>
        <v>Jan</v>
      </c>
      <c r="H3744" t="str">
        <f>_xlfn.XLOOKUP(tbl_OrderProduct[[#This Row],[ProductID]],tbl_Product[ProductID],tbl_Product[ProductName])</f>
        <v>Formula Scrabble</v>
      </c>
      <c r="I3744" t="str">
        <f>_xlfn.XLOOKUP(tbl_OrderProduct[[#This Row],[OrderID]],tbl_Order[OrderID],tbl_Order[CustomerID])</f>
        <v>CUST1128</v>
      </c>
    </row>
    <row r="3745" spans="1:9" x14ac:dyDescent="0.4">
      <c r="A3745" t="s">
        <v>1728</v>
      </c>
      <c r="B3745" t="s">
        <v>10</v>
      </c>
      <c r="C3745" t="str">
        <f>_xlfn.XLOOKUP(tbl_OrderProduct[[#This Row],[ProductID]],tbl_Product[ProductID],tbl_Product[Category])</f>
        <v>Party</v>
      </c>
      <c r="D3745">
        <v>1</v>
      </c>
      <c r="E3745" s="3">
        <f>_xlfn.XLOOKUP(tbl_OrderProduct[[#This Row],[ProductID]],tbl_Product[ProductID],tbl_Product[ListPrice])*tbl_OrderProduct[[#This Row],[Quantity]]</f>
        <v>49</v>
      </c>
      <c r="F3745">
        <f>_xlfn.XLOOKUP(tbl_OrderProduct[[#This Row],[OrderID]],tbl_Order[OrderID],tbl_Order[Order Year])</f>
        <v>2025</v>
      </c>
      <c r="G3745" t="str">
        <f>_xlfn.XLOOKUP(tbl_OrderProduct[[#This Row],[OrderID]],tbl_Order[OrderID],tbl_Order[Order Month Name])</f>
        <v>Jan</v>
      </c>
      <c r="H3745" t="str">
        <f>_xlfn.XLOOKUP(tbl_OrderProduct[[#This Row],[ProductID]],tbl_Product[ProductID],tbl_Product[ProductName])</f>
        <v>Pivot or Perish</v>
      </c>
      <c r="I3745" t="str">
        <f>_xlfn.XLOOKUP(tbl_OrderProduct[[#This Row],[OrderID]],tbl_Order[OrderID],tbl_Order[CustomerID])</f>
        <v>CUST0268</v>
      </c>
    </row>
    <row r="3746" spans="1:9" x14ac:dyDescent="0.4">
      <c r="A3746" t="s">
        <v>1728</v>
      </c>
      <c r="B3746" t="s">
        <v>129</v>
      </c>
      <c r="C3746" t="str">
        <f>_xlfn.XLOOKUP(tbl_OrderProduct[[#This Row],[ProductID]],tbl_Product[ProductID],tbl_Product[Category])</f>
        <v>Party</v>
      </c>
      <c r="D3746">
        <v>2</v>
      </c>
      <c r="E3746" s="3">
        <f>_xlfn.XLOOKUP(tbl_OrderProduct[[#This Row],[ProductID]],tbl_Product[ProductID],tbl_Product[ListPrice])*tbl_OrderProduct[[#This Row],[Quantity]]</f>
        <v>98.98</v>
      </c>
      <c r="F3746">
        <f>_xlfn.XLOOKUP(tbl_OrderProduct[[#This Row],[OrderID]],tbl_Order[OrderID],tbl_Order[Order Year])</f>
        <v>2025</v>
      </c>
      <c r="G3746" t="str">
        <f>_xlfn.XLOOKUP(tbl_OrderProduct[[#This Row],[OrderID]],tbl_Order[OrderID],tbl_Order[Order Month Name])</f>
        <v>Jan</v>
      </c>
      <c r="H3746" t="str">
        <f>_xlfn.XLOOKUP(tbl_OrderProduct[[#This Row],[ProductID]],tbl_Product[ProductID],tbl_Product[ProductName])</f>
        <v>Fieldnames</v>
      </c>
      <c r="I3746" t="str">
        <f>_xlfn.XLOOKUP(tbl_OrderProduct[[#This Row],[OrderID]],tbl_Order[OrderID],tbl_Order[CustomerID])</f>
        <v>CUST0268</v>
      </c>
    </row>
    <row r="3747" spans="1:9" x14ac:dyDescent="0.4">
      <c r="A3747" t="s">
        <v>1728</v>
      </c>
      <c r="B3747" t="s">
        <v>132</v>
      </c>
      <c r="C3747" t="str">
        <f>_xlfn.XLOOKUP(tbl_OrderProduct[[#This Row],[ProductID]],tbl_Product[ProductID],tbl_Product[Category])</f>
        <v>Strategy</v>
      </c>
      <c r="D3747">
        <v>1</v>
      </c>
      <c r="E3747" s="3">
        <f>_xlfn.XLOOKUP(tbl_OrderProduct[[#This Row],[ProductID]],tbl_Product[ProductID],tbl_Product[ListPrice])*tbl_OrderProduct[[#This Row],[Quantity]]</f>
        <v>16.5</v>
      </c>
      <c r="F3747">
        <f>_xlfn.XLOOKUP(tbl_OrderProduct[[#This Row],[OrderID]],tbl_Order[OrderID],tbl_Order[Order Year])</f>
        <v>2025</v>
      </c>
      <c r="G3747" t="str">
        <f>_xlfn.XLOOKUP(tbl_OrderProduct[[#This Row],[OrderID]],tbl_Order[OrderID],tbl_Order[Order Month Name])</f>
        <v>Jan</v>
      </c>
      <c r="H3747" t="str">
        <f>_xlfn.XLOOKUP(tbl_OrderProduct[[#This Row],[ProductID]],tbl_Product[ProductID],tbl_Product[ProductName])</f>
        <v>Pax Excel</v>
      </c>
      <c r="I3747" t="str">
        <f>_xlfn.XLOOKUP(tbl_OrderProduct[[#This Row],[OrderID]],tbl_Order[OrderID],tbl_Order[CustomerID])</f>
        <v>CUST0268</v>
      </c>
    </row>
    <row r="3748" spans="1:9" x14ac:dyDescent="0.4">
      <c r="A3748" t="s">
        <v>1728</v>
      </c>
      <c r="B3748" t="s">
        <v>136</v>
      </c>
      <c r="C3748" t="str">
        <f>_xlfn.XLOOKUP(tbl_OrderProduct[[#This Row],[ProductID]],tbl_Product[ProductID],tbl_Product[Category])</f>
        <v>Party</v>
      </c>
      <c r="D3748">
        <v>2</v>
      </c>
      <c r="E3748" s="3">
        <f>_xlfn.XLOOKUP(tbl_OrderProduct[[#This Row],[ProductID]],tbl_Product[ProductID],tbl_Product[ListPrice])*tbl_OrderProduct[[#This Row],[Quantity]]</f>
        <v>66</v>
      </c>
      <c r="F3748">
        <f>_xlfn.XLOOKUP(tbl_OrderProduct[[#This Row],[OrderID]],tbl_Order[OrderID],tbl_Order[Order Year])</f>
        <v>2025</v>
      </c>
      <c r="G3748" t="str">
        <f>_xlfn.XLOOKUP(tbl_OrderProduct[[#This Row],[OrderID]],tbl_Order[OrderID],tbl_Order[Order Month Name])</f>
        <v>Jan</v>
      </c>
      <c r="H3748" t="str">
        <f>_xlfn.XLOOKUP(tbl_OrderProduct[[#This Row],[ProductID]],tbl_Product[ProductID],tbl_Product[ProductName])</f>
        <v>Don't Split the Data</v>
      </c>
      <c r="I3748" t="str">
        <f>_xlfn.XLOOKUP(tbl_OrderProduct[[#This Row],[OrderID]],tbl_Order[OrderID],tbl_Order[CustomerID])</f>
        <v>CUST0268</v>
      </c>
    </row>
    <row r="3749" spans="1:9" x14ac:dyDescent="0.4">
      <c r="A3749" t="s">
        <v>1729</v>
      </c>
      <c r="B3749" t="s">
        <v>161</v>
      </c>
      <c r="C3749" t="str">
        <f>_xlfn.XLOOKUP(tbl_OrderProduct[[#This Row],[ProductID]],tbl_Product[ProductID],tbl_Product[Category])</f>
        <v>Strategy</v>
      </c>
      <c r="D3749">
        <v>1</v>
      </c>
      <c r="E3749" s="3">
        <f>_xlfn.XLOOKUP(tbl_OrderProduct[[#This Row],[ProductID]],tbl_Product[ProductID],tbl_Product[ListPrice])*tbl_OrderProduct[[#This Row],[Quantity]]</f>
        <v>55.95</v>
      </c>
      <c r="F3749">
        <f>_xlfn.XLOOKUP(tbl_OrderProduct[[#This Row],[OrderID]],tbl_Order[OrderID],tbl_Order[Order Year])</f>
        <v>2025</v>
      </c>
      <c r="G3749" t="str">
        <f>_xlfn.XLOOKUP(tbl_OrderProduct[[#This Row],[OrderID]],tbl_Order[OrderID],tbl_Order[Order Month Name])</f>
        <v>Jan</v>
      </c>
      <c r="H3749" t="str">
        <f>_xlfn.XLOOKUP(tbl_OrderProduct[[#This Row],[ProductID]],tbl_Product[ProductID],tbl_Product[ProductName])</f>
        <v>The Quacks of Quarterburg</v>
      </c>
      <c r="I3749" t="str">
        <f>_xlfn.XLOOKUP(tbl_OrderProduct[[#This Row],[OrderID]],tbl_Order[OrderID],tbl_Order[CustomerID])</f>
        <v>CUST1096</v>
      </c>
    </row>
    <row r="3750" spans="1:9" x14ac:dyDescent="0.4">
      <c r="A3750" t="s">
        <v>1730</v>
      </c>
      <c r="B3750" t="s">
        <v>134</v>
      </c>
      <c r="C3750" t="str">
        <f>_xlfn.XLOOKUP(tbl_OrderProduct[[#This Row],[ProductID]],tbl_Product[ProductID],tbl_Product[Category])</f>
        <v>Co-op</v>
      </c>
      <c r="D3750">
        <v>1</v>
      </c>
      <c r="E3750" s="3">
        <f>_xlfn.XLOOKUP(tbl_OrderProduct[[#This Row],[ProductID]],tbl_Product[ProductID],tbl_Product[ListPrice])*tbl_OrderProduct[[#This Row],[Quantity]]</f>
        <v>33.5</v>
      </c>
      <c r="F3750">
        <f>_xlfn.XLOOKUP(tbl_OrderProduct[[#This Row],[OrderID]],tbl_Order[OrderID],tbl_Order[Order Year])</f>
        <v>2025</v>
      </c>
      <c r="G3750" t="str">
        <f>_xlfn.XLOOKUP(tbl_OrderProduct[[#This Row],[OrderID]],tbl_Order[OrderID],tbl_Order[Order Month Name])</f>
        <v>Feb</v>
      </c>
      <c r="H3750" t="str">
        <f>_xlfn.XLOOKUP(tbl_OrderProduct[[#This Row],[ProductID]],tbl_Product[ProductID],tbl_Product[ProductName])</f>
        <v>The Spill: Data Breach</v>
      </c>
      <c r="I3750" t="str">
        <f>_xlfn.XLOOKUP(tbl_OrderProduct[[#This Row],[OrderID]],tbl_Order[OrderID],tbl_Order[CustomerID])</f>
        <v>CUST0578</v>
      </c>
    </row>
    <row r="3751" spans="1:9" x14ac:dyDescent="0.4">
      <c r="A3751" t="s">
        <v>1730</v>
      </c>
      <c r="B3751" t="s">
        <v>160</v>
      </c>
      <c r="C3751" t="str">
        <f>_xlfn.XLOOKUP(tbl_OrderProduct[[#This Row],[ProductID]],tbl_Product[ProductID],tbl_Product[Category])</f>
        <v>Co-op</v>
      </c>
      <c r="D3751">
        <v>1</v>
      </c>
      <c r="E3751" s="3">
        <f>_xlfn.XLOOKUP(tbl_OrderProduct[[#This Row],[ProductID]],tbl_Product[ProductID],tbl_Product[ListPrice])*tbl_OrderProduct[[#This Row],[Quantity]]</f>
        <v>38.49</v>
      </c>
      <c r="F3751">
        <f>_xlfn.XLOOKUP(tbl_OrderProduct[[#This Row],[OrderID]],tbl_Order[OrderID],tbl_Order[Order Year])</f>
        <v>2025</v>
      </c>
      <c r="G3751" t="str">
        <f>_xlfn.XLOOKUP(tbl_OrderProduct[[#This Row],[OrderID]],tbl_Order[OrderID],tbl_Order[Order Month Name])</f>
        <v>Feb</v>
      </c>
      <c r="H3751" t="str">
        <f>_xlfn.XLOOKUP(tbl_OrderProduct[[#This Row],[ProductID]],tbl_Product[ProductID],tbl_Product[ProductName])</f>
        <v>Forbidden Functions</v>
      </c>
      <c r="I3751" t="str">
        <f>_xlfn.XLOOKUP(tbl_OrderProduct[[#This Row],[OrderID]],tbl_Order[OrderID],tbl_Order[CustomerID])</f>
        <v>CUST0578</v>
      </c>
    </row>
    <row r="3752" spans="1:9" x14ac:dyDescent="0.4">
      <c r="A3752" t="s">
        <v>1731</v>
      </c>
      <c r="B3752" t="s">
        <v>134</v>
      </c>
      <c r="C3752" t="str">
        <f>_xlfn.XLOOKUP(tbl_OrderProduct[[#This Row],[ProductID]],tbl_Product[ProductID],tbl_Product[Category])</f>
        <v>Co-op</v>
      </c>
      <c r="D3752">
        <v>1</v>
      </c>
      <c r="E3752" s="3">
        <f>_xlfn.XLOOKUP(tbl_OrderProduct[[#This Row],[ProductID]],tbl_Product[ProductID],tbl_Product[ListPrice])*tbl_OrderProduct[[#This Row],[Quantity]]</f>
        <v>33.5</v>
      </c>
      <c r="F3752">
        <f>_xlfn.XLOOKUP(tbl_OrderProduct[[#This Row],[OrderID]],tbl_Order[OrderID],tbl_Order[Order Year])</f>
        <v>2025</v>
      </c>
      <c r="G3752" t="str">
        <f>_xlfn.XLOOKUP(tbl_OrderProduct[[#This Row],[OrderID]],tbl_Order[OrderID],tbl_Order[Order Month Name])</f>
        <v>Feb</v>
      </c>
      <c r="H3752" t="str">
        <f>_xlfn.XLOOKUP(tbl_OrderProduct[[#This Row],[ProductID]],tbl_Product[ProductID],tbl_Product[ProductName])</f>
        <v>The Spill: Data Breach</v>
      </c>
      <c r="I3752" t="str">
        <f>_xlfn.XLOOKUP(tbl_OrderProduct[[#This Row],[OrderID]],tbl_Order[OrderID],tbl_Order[CustomerID])</f>
        <v>CUST0995</v>
      </c>
    </row>
    <row r="3753" spans="1:9" x14ac:dyDescent="0.4">
      <c r="A3753" t="s">
        <v>1732</v>
      </c>
      <c r="B3753" t="s">
        <v>131</v>
      </c>
      <c r="C3753" t="str">
        <f>_xlfn.XLOOKUP(tbl_OrderProduct[[#This Row],[ProductID]],tbl_Product[ProductID],tbl_Product[Category])</f>
        <v>Strategy</v>
      </c>
      <c r="D3753">
        <v>1</v>
      </c>
      <c r="E3753" s="3">
        <f>_xlfn.XLOOKUP(tbl_OrderProduct[[#This Row],[ProductID]],tbl_Product[ProductID],tbl_Product[ListPrice])*tbl_OrderProduct[[#This Row],[Quantity]]</f>
        <v>49</v>
      </c>
      <c r="F3753">
        <f>_xlfn.XLOOKUP(tbl_OrderProduct[[#This Row],[OrderID]],tbl_Order[OrderID],tbl_Order[Order Year])</f>
        <v>2025</v>
      </c>
      <c r="G3753" t="str">
        <f>_xlfn.XLOOKUP(tbl_OrderProduct[[#This Row],[OrderID]],tbl_Order[OrderID],tbl_Order[Order Month Name])</f>
        <v>Feb</v>
      </c>
      <c r="H3753" t="str">
        <f>_xlfn.XLOOKUP(tbl_OrderProduct[[#This Row],[ProductID]],tbl_Product[ProductID],tbl_Product[ProductName])</f>
        <v>7 Chart Wonders</v>
      </c>
      <c r="I3753" t="str">
        <f>_xlfn.XLOOKUP(tbl_OrderProduct[[#This Row],[OrderID]],tbl_Order[OrderID],tbl_Order[CustomerID])</f>
        <v>CUST0650</v>
      </c>
    </row>
    <row r="3754" spans="1:9" x14ac:dyDescent="0.4">
      <c r="A3754" t="s">
        <v>1733</v>
      </c>
      <c r="B3754" t="s">
        <v>148</v>
      </c>
      <c r="C3754" t="str">
        <f>_xlfn.XLOOKUP(tbl_OrderProduct[[#This Row],[ProductID]],tbl_Product[ProductID],tbl_Product[Category])</f>
        <v>Strategy</v>
      </c>
      <c r="D3754">
        <v>1</v>
      </c>
      <c r="E3754" s="3">
        <f>_xlfn.XLOOKUP(tbl_OrderProduct[[#This Row],[ProductID]],tbl_Product[ProductID],tbl_Product[ListPrice])*tbl_OrderProduct[[#This Row],[Quantity]]</f>
        <v>20.49</v>
      </c>
      <c r="F3754">
        <f>_xlfn.XLOOKUP(tbl_OrderProduct[[#This Row],[OrderID]],tbl_Order[OrderID],tbl_Order[Order Year])</f>
        <v>2025</v>
      </c>
      <c r="G3754" t="str">
        <f>_xlfn.XLOOKUP(tbl_OrderProduct[[#This Row],[OrderID]],tbl_Order[OrderID],tbl_Order[Order Month Name])</f>
        <v>Feb</v>
      </c>
      <c r="H3754" t="str">
        <f>_xlfn.XLOOKUP(tbl_OrderProduct[[#This Row],[ProductID]],tbl_Product[ProductID],tbl_Product[ProductName])</f>
        <v>Cashflow Cascadia</v>
      </c>
      <c r="I3754" t="str">
        <f>_xlfn.XLOOKUP(tbl_OrderProduct[[#This Row],[OrderID]],tbl_Order[OrderID],tbl_Order[CustomerID])</f>
        <v>CUST0104</v>
      </c>
    </row>
    <row r="3755" spans="1:9" x14ac:dyDescent="0.4">
      <c r="A3755" t="s">
        <v>1733</v>
      </c>
      <c r="B3755" t="s">
        <v>143</v>
      </c>
      <c r="C3755" t="str">
        <f>_xlfn.XLOOKUP(tbl_OrderProduct[[#This Row],[ProductID]],tbl_Product[ProductID],tbl_Product[Category])</f>
        <v>Party</v>
      </c>
      <c r="D3755">
        <v>3</v>
      </c>
      <c r="E3755" s="3">
        <f>_xlfn.XLOOKUP(tbl_OrderProduct[[#This Row],[ProductID]],tbl_Product[ProductID],tbl_Product[ListPrice])*tbl_OrderProduct[[#This Row],[Quantity]]</f>
        <v>65.849999999999994</v>
      </c>
      <c r="F3755">
        <f>_xlfn.XLOOKUP(tbl_OrderProduct[[#This Row],[OrderID]],tbl_Order[OrderID],tbl_Order[Order Year])</f>
        <v>2025</v>
      </c>
      <c r="G3755" t="str">
        <f>_xlfn.XLOOKUP(tbl_OrderProduct[[#This Row],[OrderID]],tbl_Order[OrderID],tbl_Order[Order Month Name])</f>
        <v>Feb</v>
      </c>
      <c r="H3755" t="str">
        <f>_xlfn.XLOOKUP(tbl_OrderProduct[[#This Row],[ProductID]],tbl_Product[ProductID],tbl_Product[ProductName])</f>
        <v>Sheets of Nottingham</v>
      </c>
      <c r="I3755" t="str">
        <f>_xlfn.XLOOKUP(tbl_OrderProduct[[#This Row],[OrderID]],tbl_Order[OrderID],tbl_Order[CustomerID])</f>
        <v>CUST0104</v>
      </c>
    </row>
    <row r="3756" spans="1:9" x14ac:dyDescent="0.4">
      <c r="A3756" t="s">
        <v>1733</v>
      </c>
      <c r="B3756" t="s">
        <v>158</v>
      </c>
      <c r="C3756" t="str">
        <f>_xlfn.XLOOKUP(tbl_OrderProduct[[#This Row],[ProductID]],tbl_Product[ProductID],tbl_Product[Category])</f>
        <v>Classic</v>
      </c>
      <c r="D3756">
        <v>3</v>
      </c>
      <c r="E3756" s="3">
        <f>_xlfn.XLOOKUP(tbl_OrderProduct[[#This Row],[ProductID]],tbl_Product[ProductID],tbl_Product[ListPrice])*tbl_OrderProduct[[#This Row],[Quantity]]</f>
        <v>135</v>
      </c>
      <c r="F3756">
        <f>_xlfn.XLOOKUP(tbl_OrderProduct[[#This Row],[OrderID]],tbl_Order[OrderID],tbl_Order[Order Year])</f>
        <v>2025</v>
      </c>
      <c r="G3756" t="str">
        <f>_xlfn.XLOOKUP(tbl_OrderProduct[[#This Row],[OrderID]],tbl_Order[OrderID],tbl_Order[Order Month Name])</f>
        <v>Feb</v>
      </c>
      <c r="H3756" t="str">
        <f>_xlfn.XLOOKUP(tbl_OrderProduct[[#This Row],[ProductID]],tbl_Product[ProductID],tbl_Product[ProductName])</f>
        <v>Carcassone: Financial Quarters</v>
      </c>
      <c r="I3756" t="str">
        <f>_xlfn.XLOOKUP(tbl_OrderProduct[[#This Row],[OrderID]],tbl_Order[OrderID],tbl_Order[CustomerID])</f>
        <v>CUST0104</v>
      </c>
    </row>
    <row r="3757" spans="1:9" x14ac:dyDescent="0.4">
      <c r="A3757" t="s">
        <v>1733</v>
      </c>
      <c r="B3757" t="s">
        <v>129</v>
      </c>
      <c r="C3757" t="str">
        <f>_xlfn.XLOOKUP(tbl_OrderProduct[[#This Row],[ProductID]],tbl_Product[ProductID],tbl_Product[Category])</f>
        <v>Party</v>
      </c>
      <c r="D3757">
        <v>1</v>
      </c>
      <c r="E3757" s="3">
        <f>_xlfn.XLOOKUP(tbl_OrderProduct[[#This Row],[ProductID]],tbl_Product[ProductID],tbl_Product[ListPrice])*tbl_OrderProduct[[#This Row],[Quantity]]</f>
        <v>49.49</v>
      </c>
      <c r="F3757">
        <f>_xlfn.XLOOKUP(tbl_OrderProduct[[#This Row],[OrderID]],tbl_Order[OrderID],tbl_Order[Order Year])</f>
        <v>2025</v>
      </c>
      <c r="G3757" t="str">
        <f>_xlfn.XLOOKUP(tbl_OrderProduct[[#This Row],[OrderID]],tbl_Order[OrderID],tbl_Order[Order Month Name])</f>
        <v>Feb</v>
      </c>
      <c r="H3757" t="str">
        <f>_xlfn.XLOOKUP(tbl_OrderProduct[[#This Row],[ProductID]],tbl_Product[ProductID],tbl_Product[ProductName])</f>
        <v>Fieldnames</v>
      </c>
      <c r="I3757" t="str">
        <f>_xlfn.XLOOKUP(tbl_OrderProduct[[#This Row],[OrderID]],tbl_Order[OrderID],tbl_Order[CustomerID])</f>
        <v>CUST0104</v>
      </c>
    </row>
    <row r="3758" spans="1:9" x14ac:dyDescent="0.4">
      <c r="A3758" t="s">
        <v>1733</v>
      </c>
      <c r="B3758" t="s">
        <v>132</v>
      </c>
      <c r="C3758" t="str">
        <f>_xlfn.XLOOKUP(tbl_OrderProduct[[#This Row],[ProductID]],tbl_Product[ProductID],tbl_Product[Category])</f>
        <v>Strategy</v>
      </c>
      <c r="D3758">
        <v>1</v>
      </c>
      <c r="E3758" s="3">
        <f>_xlfn.XLOOKUP(tbl_OrderProduct[[#This Row],[ProductID]],tbl_Product[ProductID],tbl_Product[ListPrice])*tbl_OrderProduct[[#This Row],[Quantity]]</f>
        <v>16.5</v>
      </c>
      <c r="F3758">
        <f>_xlfn.XLOOKUP(tbl_OrderProduct[[#This Row],[OrderID]],tbl_Order[OrderID],tbl_Order[Order Year])</f>
        <v>2025</v>
      </c>
      <c r="G3758" t="str">
        <f>_xlfn.XLOOKUP(tbl_OrderProduct[[#This Row],[OrderID]],tbl_Order[OrderID],tbl_Order[Order Month Name])</f>
        <v>Feb</v>
      </c>
      <c r="H3758" t="str">
        <f>_xlfn.XLOOKUP(tbl_OrderProduct[[#This Row],[ProductID]],tbl_Product[ProductID],tbl_Product[ProductName])</f>
        <v>Pax Excel</v>
      </c>
      <c r="I3758" t="str">
        <f>_xlfn.XLOOKUP(tbl_OrderProduct[[#This Row],[OrderID]],tbl_Order[OrderID],tbl_Order[CustomerID])</f>
        <v>CUST0104</v>
      </c>
    </row>
    <row r="3759" spans="1:9" x14ac:dyDescent="0.4">
      <c r="A3759" t="s">
        <v>1734</v>
      </c>
      <c r="B3759" t="s">
        <v>154</v>
      </c>
      <c r="C3759" t="str">
        <f>_xlfn.XLOOKUP(tbl_OrderProduct[[#This Row],[ProductID]],tbl_Product[ProductID],tbl_Product[Category])</f>
        <v>Strategy</v>
      </c>
      <c r="D3759">
        <v>1</v>
      </c>
      <c r="E3759" s="3">
        <f>_xlfn.XLOOKUP(tbl_OrderProduct[[#This Row],[ProductID]],tbl_Product[ProductID],tbl_Product[ListPrice])*tbl_OrderProduct[[#This Row],[Quantity]]</f>
        <v>31</v>
      </c>
      <c r="F3759">
        <f>_xlfn.XLOOKUP(tbl_OrderProduct[[#This Row],[OrderID]],tbl_Order[OrderID],tbl_Order[Order Year])</f>
        <v>2025</v>
      </c>
      <c r="G3759" t="str">
        <f>_xlfn.XLOOKUP(tbl_OrderProduct[[#This Row],[OrderID]],tbl_Order[OrderID],tbl_Order[Order Month Name])</f>
        <v>Feb</v>
      </c>
      <c r="H3759" t="str">
        <f>_xlfn.XLOOKUP(tbl_OrderProduct[[#This Row],[ProductID]],tbl_Product[ProductID],tbl_Product[ProductName])</f>
        <v>Roll for Regression</v>
      </c>
      <c r="I3759" t="str">
        <f>_xlfn.XLOOKUP(tbl_OrderProduct[[#This Row],[OrderID]],tbl_Order[OrderID],tbl_Order[CustomerID])</f>
        <v>CUST0058</v>
      </c>
    </row>
    <row r="3760" spans="1:9" x14ac:dyDescent="0.4">
      <c r="A3760" t="s">
        <v>1734</v>
      </c>
      <c r="B3760" t="s">
        <v>143</v>
      </c>
      <c r="C3760" t="str">
        <f>_xlfn.XLOOKUP(tbl_OrderProduct[[#This Row],[ProductID]],tbl_Product[ProductID],tbl_Product[Category])</f>
        <v>Party</v>
      </c>
      <c r="D3760">
        <v>1</v>
      </c>
      <c r="E3760" s="3">
        <f>_xlfn.XLOOKUP(tbl_OrderProduct[[#This Row],[ProductID]],tbl_Product[ProductID],tbl_Product[ListPrice])*tbl_OrderProduct[[#This Row],[Quantity]]</f>
        <v>21.95</v>
      </c>
      <c r="F3760">
        <f>_xlfn.XLOOKUP(tbl_OrderProduct[[#This Row],[OrderID]],tbl_Order[OrderID],tbl_Order[Order Year])</f>
        <v>2025</v>
      </c>
      <c r="G3760" t="str">
        <f>_xlfn.XLOOKUP(tbl_OrderProduct[[#This Row],[OrderID]],tbl_Order[OrderID],tbl_Order[Order Month Name])</f>
        <v>Feb</v>
      </c>
      <c r="H3760" t="str">
        <f>_xlfn.XLOOKUP(tbl_OrderProduct[[#This Row],[ProductID]],tbl_Product[ProductID],tbl_Product[ProductName])</f>
        <v>Sheets of Nottingham</v>
      </c>
      <c r="I3760" t="str">
        <f>_xlfn.XLOOKUP(tbl_OrderProduct[[#This Row],[OrderID]],tbl_Order[OrderID],tbl_Order[CustomerID])</f>
        <v>CUST0058</v>
      </c>
    </row>
    <row r="3761" spans="1:9" x14ac:dyDescent="0.4">
      <c r="A3761" t="s">
        <v>1734</v>
      </c>
      <c r="B3761" t="s">
        <v>6</v>
      </c>
      <c r="C3761" t="str">
        <f>_xlfn.XLOOKUP(tbl_OrderProduct[[#This Row],[ProductID]],tbl_Product[ProductID],tbl_Product[Category])</f>
        <v>Adventure</v>
      </c>
      <c r="D3761">
        <v>1</v>
      </c>
      <c r="E3761" s="3">
        <f>_xlfn.XLOOKUP(tbl_OrderProduct[[#This Row],[ProductID]],tbl_Product[ProductID],tbl_Product[ListPrice])*tbl_OrderProduct[[#This Row],[Quantity]]</f>
        <v>17</v>
      </c>
      <c r="F3761">
        <f>_xlfn.XLOOKUP(tbl_OrderProduct[[#This Row],[OrderID]],tbl_Order[OrderID],tbl_Order[Order Year])</f>
        <v>2025</v>
      </c>
      <c r="G3761" t="str">
        <f>_xlfn.XLOOKUP(tbl_OrderProduct[[#This Row],[OrderID]],tbl_Order[OrderID],tbl_Order[Order Month Name])</f>
        <v>Feb</v>
      </c>
      <c r="H3761" t="str">
        <f>_xlfn.XLOOKUP(tbl_OrderProduct[[#This Row],[ProductID]],tbl_Product[ProductID],tbl_Product[ProductName])</f>
        <v>Pivot &amp; Paper</v>
      </c>
      <c r="I3761" t="str">
        <f>_xlfn.XLOOKUP(tbl_OrderProduct[[#This Row],[OrderID]],tbl_Order[OrderID],tbl_Order[CustomerID])</f>
        <v>CUST0058</v>
      </c>
    </row>
    <row r="3762" spans="1:9" x14ac:dyDescent="0.4">
      <c r="A3762" t="s">
        <v>1734</v>
      </c>
      <c r="B3762" t="s">
        <v>130</v>
      </c>
      <c r="C3762" t="str">
        <f>_xlfn.XLOOKUP(tbl_OrderProduct[[#This Row],[ProductID]],tbl_Product[ProductID],tbl_Product[Category])</f>
        <v>Strategy</v>
      </c>
      <c r="D3762">
        <v>2</v>
      </c>
      <c r="E3762" s="3">
        <f>_xlfn.XLOOKUP(tbl_OrderProduct[[#This Row],[ProductID]],tbl_Product[ProductID],tbl_Product[ListPrice])*tbl_OrderProduct[[#This Row],[Quantity]]</f>
        <v>31</v>
      </c>
      <c r="F3762">
        <f>_xlfn.XLOOKUP(tbl_OrderProduct[[#This Row],[OrderID]],tbl_Order[OrderID],tbl_Order[Order Year])</f>
        <v>2025</v>
      </c>
      <c r="G3762" t="str">
        <f>_xlfn.XLOOKUP(tbl_OrderProduct[[#This Row],[OrderID]],tbl_Order[OrderID],tbl_Order[Order Month Name])</f>
        <v>Feb</v>
      </c>
      <c r="H3762" t="str">
        <f>_xlfn.XLOOKUP(tbl_OrderProduct[[#This Row],[ProductID]],tbl_Product[ProductID],tbl_Product[ProductName])</f>
        <v>Brass: Budget</v>
      </c>
      <c r="I3762" t="str">
        <f>_xlfn.XLOOKUP(tbl_OrderProduct[[#This Row],[OrderID]],tbl_Order[OrderID],tbl_Order[CustomerID])</f>
        <v>CUST0058</v>
      </c>
    </row>
    <row r="3763" spans="1:9" x14ac:dyDescent="0.4">
      <c r="A3763" t="s">
        <v>1734</v>
      </c>
      <c r="B3763" t="s">
        <v>10</v>
      </c>
      <c r="C3763" t="str">
        <f>_xlfn.XLOOKUP(tbl_OrderProduct[[#This Row],[ProductID]],tbl_Product[ProductID],tbl_Product[Category])</f>
        <v>Party</v>
      </c>
      <c r="D3763">
        <v>1</v>
      </c>
      <c r="E3763" s="3">
        <f>_xlfn.XLOOKUP(tbl_OrderProduct[[#This Row],[ProductID]],tbl_Product[ProductID],tbl_Product[ListPrice])*tbl_OrderProduct[[#This Row],[Quantity]]</f>
        <v>49</v>
      </c>
      <c r="F3763">
        <f>_xlfn.XLOOKUP(tbl_OrderProduct[[#This Row],[OrderID]],tbl_Order[OrderID],tbl_Order[Order Year])</f>
        <v>2025</v>
      </c>
      <c r="G3763" t="str">
        <f>_xlfn.XLOOKUP(tbl_OrderProduct[[#This Row],[OrderID]],tbl_Order[OrderID],tbl_Order[Order Month Name])</f>
        <v>Feb</v>
      </c>
      <c r="H3763" t="str">
        <f>_xlfn.XLOOKUP(tbl_OrderProduct[[#This Row],[ProductID]],tbl_Product[ProductID],tbl_Product[ProductName])</f>
        <v>Pivot or Perish</v>
      </c>
      <c r="I3763" t="str">
        <f>_xlfn.XLOOKUP(tbl_OrderProduct[[#This Row],[OrderID]],tbl_Order[OrderID],tbl_Order[CustomerID])</f>
        <v>CUST0058</v>
      </c>
    </row>
    <row r="3764" spans="1:9" x14ac:dyDescent="0.4">
      <c r="A3764" t="s">
        <v>1734</v>
      </c>
      <c r="B3764" t="s">
        <v>153</v>
      </c>
      <c r="C3764" t="str">
        <f>_xlfn.XLOOKUP(tbl_OrderProduct[[#This Row],[ProductID]],tbl_Product[ProductID],tbl_Product[Category])</f>
        <v>Strategy</v>
      </c>
      <c r="D3764">
        <v>1</v>
      </c>
      <c r="E3764" s="3">
        <f>_xlfn.XLOOKUP(tbl_OrderProduct[[#This Row],[ProductID]],tbl_Product[ProductID],tbl_Product[ListPrice])*tbl_OrderProduct[[#This Row],[Quantity]]</f>
        <v>37.950000000000003</v>
      </c>
      <c r="F3764">
        <f>_xlfn.XLOOKUP(tbl_OrderProduct[[#This Row],[OrderID]],tbl_Order[OrderID],tbl_Order[Order Year])</f>
        <v>2025</v>
      </c>
      <c r="G3764" t="str">
        <f>_xlfn.XLOOKUP(tbl_OrderProduct[[#This Row],[OrderID]],tbl_Order[OrderID],tbl_Order[Order Month Name])</f>
        <v>Feb</v>
      </c>
      <c r="H3764" t="str">
        <f>_xlfn.XLOOKUP(tbl_OrderProduct[[#This Row],[ProductID]],tbl_Product[ProductID],tbl_Product[ProductName])</f>
        <v>Sheetstorm</v>
      </c>
      <c r="I3764" t="str">
        <f>_xlfn.XLOOKUP(tbl_OrderProduct[[#This Row],[OrderID]],tbl_Order[OrderID],tbl_Order[CustomerID])</f>
        <v>CUST0058</v>
      </c>
    </row>
    <row r="3765" spans="1:9" x14ac:dyDescent="0.4">
      <c r="A3765" t="s">
        <v>1735</v>
      </c>
      <c r="B3765" t="s">
        <v>150</v>
      </c>
      <c r="C3765" t="str">
        <f>_xlfn.XLOOKUP(tbl_OrderProduct[[#This Row],[ProductID]],tbl_Product[ProductID],tbl_Product[Category])</f>
        <v>Party</v>
      </c>
      <c r="D3765">
        <v>1</v>
      </c>
      <c r="E3765" s="3">
        <f>_xlfn.XLOOKUP(tbl_OrderProduct[[#This Row],[ProductID]],tbl_Product[ProductID],tbl_Product[ListPrice])*tbl_OrderProduct[[#This Row],[Quantity]]</f>
        <v>35</v>
      </c>
      <c r="F3765">
        <f>_xlfn.XLOOKUP(tbl_OrderProduct[[#This Row],[OrderID]],tbl_Order[OrderID],tbl_Order[Order Year])</f>
        <v>2025</v>
      </c>
      <c r="G3765" t="str">
        <f>_xlfn.XLOOKUP(tbl_OrderProduct[[#This Row],[OrderID]],tbl_Order[OrderID],tbl_Order[Order Month Name])</f>
        <v>Feb</v>
      </c>
      <c r="H3765" t="str">
        <f>_xlfn.XLOOKUP(tbl_OrderProduct[[#This Row],[ProductID]],tbl_Product[ProductID],tbl_Product[ProductName])</f>
        <v>Data: The Resistance</v>
      </c>
      <c r="I3765" t="str">
        <f>_xlfn.XLOOKUP(tbl_OrderProduct[[#This Row],[OrderID]],tbl_Order[OrderID],tbl_Order[CustomerID])</f>
        <v>CUST0368</v>
      </c>
    </row>
    <row r="3766" spans="1:9" x14ac:dyDescent="0.4">
      <c r="A3766" t="s">
        <v>1735</v>
      </c>
      <c r="B3766" t="s">
        <v>6</v>
      </c>
      <c r="C3766" t="str">
        <f>_xlfn.XLOOKUP(tbl_OrderProduct[[#This Row],[ProductID]],tbl_Product[ProductID],tbl_Product[Category])</f>
        <v>Adventure</v>
      </c>
      <c r="D3766">
        <v>1</v>
      </c>
      <c r="E3766" s="3">
        <f>_xlfn.XLOOKUP(tbl_OrderProduct[[#This Row],[ProductID]],tbl_Product[ProductID],tbl_Product[ListPrice])*tbl_OrderProduct[[#This Row],[Quantity]]</f>
        <v>17</v>
      </c>
      <c r="F3766">
        <f>_xlfn.XLOOKUP(tbl_OrderProduct[[#This Row],[OrderID]],tbl_Order[OrderID],tbl_Order[Order Year])</f>
        <v>2025</v>
      </c>
      <c r="G3766" t="str">
        <f>_xlfn.XLOOKUP(tbl_OrderProduct[[#This Row],[OrderID]],tbl_Order[OrderID],tbl_Order[Order Month Name])</f>
        <v>Feb</v>
      </c>
      <c r="H3766" t="str">
        <f>_xlfn.XLOOKUP(tbl_OrderProduct[[#This Row],[ProductID]],tbl_Product[ProductID],tbl_Product[ProductName])</f>
        <v>Pivot &amp; Paper</v>
      </c>
      <c r="I3766" t="str">
        <f>_xlfn.XLOOKUP(tbl_OrderProduct[[#This Row],[OrderID]],tbl_Order[OrderID],tbl_Order[CustomerID])</f>
        <v>CUST0368</v>
      </c>
    </row>
    <row r="3767" spans="1:9" x14ac:dyDescent="0.4">
      <c r="A3767" t="s">
        <v>1735</v>
      </c>
      <c r="B3767" t="s">
        <v>164</v>
      </c>
      <c r="C3767" t="str">
        <f>_xlfn.XLOOKUP(tbl_OrderProduct[[#This Row],[ProductID]],tbl_Product[ProductID],tbl_Product[Category])</f>
        <v>Strategy</v>
      </c>
      <c r="D3767">
        <v>1</v>
      </c>
      <c r="E3767" s="3">
        <f>_xlfn.XLOOKUP(tbl_OrderProduct[[#This Row],[ProductID]],tbl_Product[ProductID],tbl_Product[ListPrice])*tbl_OrderProduct[[#This Row],[Quantity]]</f>
        <v>29</v>
      </c>
      <c r="F3767">
        <f>_xlfn.XLOOKUP(tbl_OrderProduct[[#This Row],[OrderID]],tbl_Order[OrderID],tbl_Order[Order Year])</f>
        <v>2025</v>
      </c>
      <c r="G3767" t="str">
        <f>_xlfn.XLOOKUP(tbl_OrderProduct[[#This Row],[OrderID]],tbl_Order[OrderID],tbl_Order[Order Month Name])</f>
        <v>Feb</v>
      </c>
      <c r="H3767" t="str">
        <f>_xlfn.XLOOKUP(tbl_OrderProduct[[#This Row],[ProductID]],tbl_Product[ProductID],tbl_Product[ProductName])</f>
        <v>Great Western Lookup</v>
      </c>
      <c r="I3767" t="str">
        <f>_xlfn.XLOOKUP(tbl_OrderProduct[[#This Row],[OrderID]],tbl_Order[OrderID],tbl_Order[CustomerID])</f>
        <v>CUST0368</v>
      </c>
    </row>
    <row r="3768" spans="1:9" x14ac:dyDescent="0.4">
      <c r="A3768" t="s">
        <v>1736</v>
      </c>
      <c r="B3768" t="s">
        <v>139</v>
      </c>
      <c r="C3768" t="str">
        <f>_xlfn.XLOOKUP(tbl_OrderProduct[[#This Row],[ProductID]],tbl_Product[ProductID],tbl_Product[Category])</f>
        <v>Strategy</v>
      </c>
      <c r="D3768">
        <v>1</v>
      </c>
      <c r="E3768" s="3">
        <f>_xlfn.XLOOKUP(tbl_OrderProduct[[#This Row],[ProductID]],tbl_Product[ProductID],tbl_Product[ListPrice])*tbl_OrderProduct[[#This Row],[Quantity]]</f>
        <v>54.99</v>
      </c>
      <c r="F3768">
        <f>_xlfn.XLOOKUP(tbl_OrderProduct[[#This Row],[OrderID]],tbl_Order[OrderID],tbl_Order[Order Year])</f>
        <v>2025</v>
      </c>
      <c r="G3768" t="str">
        <f>_xlfn.XLOOKUP(tbl_OrderProduct[[#This Row],[OrderID]],tbl_Order[OrderID],tbl_Order[Order Month Name])</f>
        <v>Feb</v>
      </c>
      <c r="H3768" t="str">
        <f>_xlfn.XLOOKUP(tbl_OrderProduct[[#This Row],[ProductID]],tbl_Product[ProductID],tbl_Product[ProductName])</f>
        <v>Azul: Pie Chart Edition</v>
      </c>
      <c r="I3768" t="str">
        <f>_xlfn.XLOOKUP(tbl_OrderProduct[[#This Row],[OrderID]],tbl_Order[OrderID],tbl_Order[CustomerID])</f>
        <v>CUST0516</v>
      </c>
    </row>
    <row r="3769" spans="1:9" x14ac:dyDescent="0.4">
      <c r="A3769" t="s">
        <v>1736</v>
      </c>
      <c r="B3769" t="s">
        <v>157</v>
      </c>
      <c r="C3769" t="str">
        <f>_xlfn.XLOOKUP(tbl_OrderProduct[[#This Row],[ProductID]],tbl_Product[ProductID],tbl_Product[Category])</f>
        <v>Strategy</v>
      </c>
      <c r="D3769">
        <v>1</v>
      </c>
      <c r="E3769" s="3">
        <f>_xlfn.XLOOKUP(tbl_OrderProduct[[#This Row],[ProductID]],tbl_Product[ProductID],tbl_Product[ListPrice])*tbl_OrderProduct[[#This Row],[Quantity]]</f>
        <v>47</v>
      </c>
      <c r="F3769">
        <f>_xlfn.XLOOKUP(tbl_OrderProduct[[#This Row],[OrderID]],tbl_Order[OrderID],tbl_Order[Order Year])</f>
        <v>2025</v>
      </c>
      <c r="G3769" t="str">
        <f>_xlfn.XLOOKUP(tbl_OrderProduct[[#This Row],[OrderID]],tbl_Order[OrderID],tbl_Order[Order Month Name])</f>
        <v>Feb</v>
      </c>
      <c r="H3769" t="str">
        <f>_xlfn.XLOOKUP(tbl_OrderProduct[[#This Row],[ProductID]],tbl_Product[ProductID],tbl_Product[ProductName])</f>
        <v>A Dasboard Contrived</v>
      </c>
      <c r="I3769" t="str">
        <f>_xlfn.XLOOKUP(tbl_OrderProduct[[#This Row],[OrderID]],tbl_Order[OrderID],tbl_Order[CustomerID])</f>
        <v>CUST0516</v>
      </c>
    </row>
    <row r="3770" spans="1:9" x14ac:dyDescent="0.4">
      <c r="A3770" t="s">
        <v>1736</v>
      </c>
      <c r="B3770" t="s">
        <v>11</v>
      </c>
      <c r="C3770" t="str">
        <f>_xlfn.XLOOKUP(tbl_OrderProduct[[#This Row],[ProductID]],tbl_Product[ProductID],tbl_Product[Category])</f>
        <v>Adventure</v>
      </c>
      <c r="D3770">
        <v>1</v>
      </c>
      <c r="E3770" s="3">
        <f>_xlfn.XLOOKUP(tbl_OrderProduct[[#This Row],[ProductID]],tbl_Product[ProductID],tbl_Product[ListPrice])*tbl_OrderProduct[[#This Row],[Quantity]]</f>
        <v>19.95</v>
      </c>
      <c r="F3770">
        <f>_xlfn.XLOOKUP(tbl_OrderProduct[[#This Row],[OrderID]],tbl_Order[OrderID],tbl_Order[Order Year])</f>
        <v>2025</v>
      </c>
      <c r="G3770" t="str">
        <f>_xlfn.XLOOKUP(tbl_OrderProduct[[#This Row],[OrderID]],tbl_Order[OrderID],tbl_Order[Order Month Name])</f>
        <v>Feb</v>
      </c>
      <c r="H3770" t="str">
        <f>_xlfn.XLOOKUP(tbl_OrderProduct[[#This Row],[ProductID]],tbl_Product[ProductID],tbl_Product[ProductName])</f>
        <v>Dungeons &amp; Datasets</v>
      </c>
      <c r="I3770" t="str">
        <f>_xlfn.XLOOKUP(tbl_OrderProduct[[#This Row],[OrderID]],tbl_Order[OrderID],tbl_Order[CustomerID])</f>
        <v>CUST0516</v>
      </c>
    </row>
    <row r="3771" spans="1:9" x14ac:dyDescent="0.4">
      <c r="A3771" t="s">
        <v>1737</v>
      </c>
      <c r="B3771" t="s">
        <v>148</v>
      </c>
      <c r="C3771" t="str">
        <f>_xlfn.XLOOKUP(tbl_OrderProduct[[#This Row],[ProductID]],tbl_Product[ProductID],tbl_Product[Category])</f>
        <v>Strategy</v>
      </c>
      <c r="D3771">
        <v>1</v>
      </c>
      <c r="E3771" s="3">
        <f>_xlfn.XLOOKUP(tbl_OrderProduct[[#This Row],[ProductID]],tbl_Product[ProductID],tbl_Product[ListPrice])*tbl_OrderProduct[[#This Row],[Quantity]]</f>
        <v>20.49</v>
      </c>
      <c r="F3771">
        <f>_xlfn.XLOOKUP(tbl_OrderProduct[[#This Row],[OrderID]],tbl_Order[OrderID],tbl_Order[Order Year])</f>
        <v>2025</v>
      </c>
      <c r="G3771" t="str">
        <f>_xlfn.XLOOKUP(tbl_OrderProduct[[#This Row],[OrderID]],tbl_Order[OrderID],tbl_Order[Order Month Name])</f>
        <v>Feb</v>
      </c>
      <c r="H3771" t="str">
        <f>_xlfn.XLOOKUP(tbl_OrderProduct[[#This Row],[ProductID]],tbl_Product[ProductID],tbl_Product[ProductName])</f>
        <v>Cashflow Cascadia</v>
      </c>
      <c r="I3771" t="str">
        <f>_xlfn.XLOOKUP(tbl_OrderProduct[[#This Row],[OrderID]],tbl_Order[OrderID],tbl_Order[CustomerID])</f>
        <v>CUST1233</v>
      </c>
    </row>
    <row r="3772" spans="1:9" x14ac:dyDescent="0.4">
      <c r="A3772" t="s">
        <v>1738</v>
      </c>
      <c r="B3772" t="s">
        <v>129</v>
      </c>
      <c r="C3772" t="str">
        <f>_xlfn.XLOOKUP(tbl_OrderProduct[[#This Row],[ProductID]],tbl_Product[ProductID],tbl_Product[Category])</f>
        <v>Party</v>
      </c>
      <c r="D3772">
        <v>1</v>
      </c>
      <c r="E3772" s="3">
        <f>_xlfn.XLOOKUP(tbl_OrderProduct[[#This Row],[ProductID]],tbl_Product[ProductID],tbl_Product[ListPrice])*tbl_OrderProduct[[#This Row],[Quantity]]</f>
        <v>49.49</v>
      </c>
      <c r="F3772">
        <f>_xlfn.XLOOKUP(tbl_OrderProduct[[#This Row],[OrderID]],tbl_Order[OrderID],tbl_Order[Order Year])</f>
        <v>2025</v>
      </c>
      <c r="G3772" t="str">
        <f>_xlfn.XLOOKUP(tbl_OrderProduct[[#This Row],[OrderID]],tbl_Order[OrderID],tbl_Order[Order Month Name])</f>
        <v>Mar</v>
      </c>
      <c r="H3772" t="str">
        <f>_xlfn.XLOOKUP(tbl_OrderProduct[[#This Row],[ProductID]],tbl_Product[ProductID],tbl_Product[ProductName])</f>
        <v>Fieldnames</v>
      </c>
      <c r="I3772" t="str">
        <f>_xlfn.XLOOKUP(tbl_OrderProduct[[#This Row],[OrderID]],tbl_Order[OrderID],tbl_Order[CustomerID])</f>
        <v>CUST1210</v>
      </c>
    </row>
    <row r="3773" spans="1:9" x14ac:dyDescent="0.4">
      <c r="A3773" t="s">
        <v>1738</v>
      </c>
      <c r="B3773" t="s">
        <v>149</v>
      </c>
      <c r="C3773" t="str">
        <f>_xlfn.XLOOKUP(tbl_OrderProduct[[#This Row],[ProductID]],tbl_Product[ProductID],tbl_Product[Category])</f>
        <v>Co-op</v>
      </c>
      <c r="D3773">
        <v>1</v>
      </c>
      <c r="E3773" s="3">
        <f>_xlfn.XLOOKUP(tbl_OrderProduct[[#This Row],[ProductID]],tbl_Product[ProductID],tbl_Product[ListPrice])*tbl_OrderProduct[[#This Row],[Quantity]]</f>
        <v>20.99</v>
      </c>
      <c r="F3773">
        <f>_xlfn.XLOOKUP(tbl_OrderProduct[[#This Row],[OrderID]],tbl_Order[OrderID],tbl_Order[Order Year])</f>
        <v>2025</v>
      </c>
      <c r="G3773" t="str">
        <f>_xlfn.XLOOKUP(tbl_OrderProduct[[#This Row],[OrderID]],tbl_Order[OrderID],tbl_Order[Order Month Name])</f>
        <v>Mar</v>
      </c>
      <c r="H3773" t="str">
        <f>_xlfn.XLOOKUP(tbl_OrderProduct[[#This Row],[ProductID]],tbl_Product[ProductID],tbl_Product[ProductName])</f>
        <v>Pandemic: #REF! Outbreak</v>
      </c>
      <c r="I3773" t="str">
        <f>_xlfn.XLOOKUP(tbl_OrderProduct[[#This Row],[OrderID]],tbl_Order[OrderID],tbl_Order[CustomerID])</f>
        <v>CUST1210</v>
      </c>
    </row>
    <row r="3774" spans="1:9" x14ac:dyDescent="0.4">
      <c r="A3774" t="s">
        <v>1738</v>
      </c>
      <c r="B3774" t="s">
        <v>153</v>
      </c>
      <c r="C3774" t="str">
        <f>_xlfn.XLOOKUP(tbl_OrderProduct[[#This Row],[ProductID]],tbl_Product[ProductID],tbl_Product[Category])</f>
        <v>Strategy</v>
      </c>
      <c r="D3774">
        <v>1</v>
      </c>
      <c r="E3774" s="3">
        <f>_xlfn.XLOOKUP(tbl_OrderProduct[[#This Row],[ProductID]],tbl_Product[ProductID],tbl_Product[ListPrice])*tbl_OrderProduct[[#This Row],[Quantity]]</f>
        <v>37.950000000000003</v>
      </c>
      <c r="F3774">
        <f>_xlfn.XLOOKUP(tbl_OrderProduct[[#This Row],[OrderID]],tbl_Order[OrderID],tbl_Order[Order Year])</f>
        <v>2025</v>
      </c>
      <c r="G3774" t="str">
        <f>_xlfn.XLOOKUP(tbl_OrderProduct[[#This Row],[OrderID]],tbl_Order[OrderID],tbl_Order[Order Month Name])</f>
        <v>Mar</v>
      </c>
      <c r="H3774" t="str">
        <f>_xlfn.XLOOKUP(tbl_OrderProduct[[#This Row],[ProductID]],tbl_Product[ProductID],tbl_Product[ProductName])</f>
        <v>Sheetstorm</v>
      </c>
      <c r="I3774" t="str">
        <f>_xlfn.XLOOKUP(tbl_OrderProduct[[#This Row],[OrderID]],tbl_Order[OrderID],tbl_Order[CustomerID])</f>
        <v>CUST1210</v>
      </c>
    </row>
    <row r="3775" spans="1:9" x14ac:dyDescent="0.4">
      <c r="A3775" t="s">
        <v>1739</v>
      </c>
      <c r="B3775" t="s">
        <v>162</v>
      </c>
      <c r="C3775" t="str">
        <f>_xlfn.XLOOKUP(tbl_OrderProduct[[#This Row],[ProductID]],tbl_Product[ProductID],tbl_Product[Category])</f>
        <v>Strategy</v>
      </c>
      <c r="D3775">
        <v>1</v>
      </c>
      <c r="E3775" s="3">
        <f>_xlfn.XLOOKUP(tbl_OrderProduct[[#This Row],[ProductID]],tbl_Product[ProductID],tbl_Product[ListPrice])*tbl_OrderProduct[[#This Row],[Quantity]]</f>
        <v>17.5</v>
      </c>
      <c r="F3775">
        <f>_xlfn.XLOOKUP(tbl_OrderProduct[[#This Row],[OrderID]],tbl_Order[OrderID],tbl_Order[Order Year])</f>
        <v>2025</v>
      </c>
      <c r="G3775" t="str">
        <f>_xlfn.XLOOKUP(tbl_OrderProduct[[#This Row],[OrderID]],tbl_Order[OrderID],tbl_Order[Order Month Name])</f>
        <v>Mar</v>
      </c>
      <c r="H3775" t="str">
        <f>_xlfn.XLOOKUP(tbl_OrderProduct[[#This Row],[ProductID]],tbl_Product[ProductID],tbl_Product[ProductName])</f>
        <v>Spreadsheet Legacy</v>
      </c>
      <c r="I3775" t="str">
        <f>_xlfn.XLOOKUP(tbl_OrderProduct[[#This Row],[OrderID]],tbl_Order[OrderID],tbl_Order[CustomerID])</f>
        <v>CUST0457</v>
      </c>
    </row>
    <row r="3776" spans="1:9" x14ac:dyDescent="0.4">
      <c r="A3776" t="s">
        <v>1740</v>
      </c>
      <c r="B3776" t="s">
        <v>10</v>
      </c>
      <c r="C3776" t="str">
        <f>_xlfn.XLOOKUP(tbl_OrderProduct[[#This Row],[ProductID]],tbl_Product[ProductID],tbl_Product[Category])</f>
        <v>Party</v>
      </c>
      <c r="D3776">
        <v>1</v>
      </c>
      <c r="E3776" s="3">
        <f>_xlfn.XLOOKUP(tbl_OrderProduct[[#This Row],[ProductID]],tbl_Product[ProductID],tbl_Product[ListPrice])*tbl_OrderProduct[[#This Row],[Quantity]]</f>
        <v>49</v>
      </c>
      <c r="F3776">
        <f>_xlfn.XLOOKUP(tbl_OrderProduct[[#This Row],[OrderID]],tbl_Order[OrderID],tbl_Order[Order Year])</f>
        <v>2025</v>
      </c>
      <c r="G3776" t="str">
        <f>_xlfn.XLOOKUP(tbl_OrderProduct[[#This Row],[OrderID]],tbl_Order[OrderID],tbl_Order[Order Month Name])</f>
        <v>Mar</v>
      </c>
      <c r="H3776" t="str">
        <f>_xlfn.XLOOKUP(tbl_OrderProduct[[#This Row],[ProductID]],tbl_Product[ProductID],tbl_Product[ProductName])</f>
        <v>Pivot or Perish</v>
      </c>
      <c r="I3776" t="str">
        <f>_xlfn.XLOOKUP(tbl_OrderProduct[[#This Row],[OrderID]],tbl_Order[OrderID],tbl_Order[CustomerID])</f>
        <v>CUST0721</v>
      </c>
    </row>
    <row r="3777" spans="1:9" x14ac:dyDescent="0.4">
      <c r="A3777" t="s">
        <v>1740</v>
      </c>
      <c r="B3777" t="s">
        <v>5</v>
      </c>
      <c r="C3777" t="str">
        <f>_xlfn.XLOOKUP(tbl_OrderProduct[[#This Row],[ProductID]],tbl_Product[ProductID],tbl_Product[Category])</f>
        <v>Strategy</v>
      </c>
      <c r="D3777">
        <v>1</v>
      </c>
      <c r="E3777" s="3">
        <f>_xlfn.XLOOKUP(tbl_OrderProduct[[#This Row],[ProductID]],tbl_Product[ProductID],tbl_Product[ListPrice])*tbl_OrderProduct[[#This Row],[Quantity]]</f>
        <v>49.95</v>
      </c>
      <c r="F3777">
        <f>_xlfn.XLOOKUP(tbl_OrderProduct[[#This Row],[OrderID]],tbl_Order[OrderID],tbl_Order[Order Year])</f>
        <v>2025</v>
      </c>
      <c r="G3777" t="str">
        <f>_xlfn.XLOOKUP(tbl_OrderProduct[[#This Row],[OrderID]],tbl_Order[OrderID],tbl_Order[Order Month Name])</f>
        <v>Mar</v>
      </c>
      <c r="H3777" t="str">
        <f>_xlfn.XLOOKUP(tbl_OrderProduct[[#This Row],[ProductID]],tbl_Product[ProductID],tbl_Product[ProductName])</f>
        <v>Power B.I. the Board Game</v>
      </c>
      <c r="I3777" t="str">
        <f>_xlfn.XLOOKUP(tbl_OrderProduct[[#This Row],[OrderID]],tbl_Order[OrderID],tbl_Order[CustomerID])</f>
        <v>CUST0721</v>
      </c>
    </row>
    <row r="3778" spans="1:9" x14ac:dyDescent="0.4">
      <c r="A3778" t="s">
        <v>1741</v>
      </c>
      <c r="B3778" t="s">
        <v>10</v>
      </c>
      <c r="C3778" t="str">
        <f>_xlfn.XLOOKUP(tbl_OrderProduct[[#This Row],[ProductID]],tbl_Product[ProductID],tbl_Product[Category])</f>
        <v>Party</v>
      </c>
      <c r="D3778">
        <v>1</v>
      </c>
      <c r="E3778" s="3">
        <f>_xlfn.XLOOKUP(tbl_OrderProduct[[#This Row],[ProductID]],tbl_Product[ProductID],tbl_Product[ListPrice])*tbl_OrderProduct[[#This Row],[Quantity]]</f>
        <v>49</v>
      </c>
      <c r="F3778">
        <f>_xlfn.XLOOKUP(tbl_OrderProduct[[#This Row],[OrderID]],tbl_Order[OrderID],tbl_Order[Order Year])</f>
        <v>2025</v>
      </c>
      <c r="G3778" t="str">
        <f>_xlfn.XLOOKUP(tbl_OrderProduct[[#This Row],[OrderID]],tbl_Order[OrderID],tbl_Order[Order Month Name])</f>
        <v>Mar</v>
      </c>
      <c r="H3778" t="str">
        <f>_xlfn.XLOOKUP(tbl_OrderProduct[[#This Row],[ProductID]],tbl_Product[ProductID],tbl_Product[ProductName])</f>
        <v>Pivot or Perish</v>
      </c>
      <c r="I3778" t="str">
        <f>_xlfn.XLOOKUP(tbl_OrderProduct[[#This Row],[OrderID]],tbl_Order[OrderID],tbl_Order[CustomerID])</f>
        <v>CUST1136</v>
      </c>
    </row>
    <row r="3779" spans="1:9" x14ac:dyDescent="0.4">
      <c r="A3779" t="s">
        <v>1742</v>
      </c>
      <c r="B3779" t="s">
        <v>4</v>
      </c>
      <c r="C3779" t="str">
        <f>_xlfn.XLOOKUP(tbl_OrderProduct[[#This Row],[ProductID]],tbl_Product[ProductID],tbl_Product[Category])</f>
        <v>Strategy</v>
      </c>
      <c r="D3779">
        <v>3</v>
      </c>
      <c r="E3779" s="3">
        <f>_xlfn.XLOOKUP(tbl_OrderProduct[[#This Row],[ProductID]],tbl_Product[ProductID],tbl_Product[ListPrice])*tbl_OrderProduct[[#This Row],[Quantity]]</f>
        <v>104.97</v>
      </c>
      <c r="F3779">
        <f>_xlfn.XLOOKUP(tbl_OrderProduct[[#This Row],[OrderID]],tbl_Order[OrderID],tbl_Order[Order Year])</f>
        <v>2025</v>
      </c>
      <c r="G3779" t="str">
        <f>_xlfn.XLOOKUP(tbl_OrderProduct[[#This Row],[OrderID]],tbl_Order[OrderID],tbl_Order[Order Month Name])</f>
        <v>Mar</v>
      </c>
      <c r="H3779" t="str">
        <f>_xlfn.XLOOKUP(tbl_OrderProduct[[#This Row],[ProductID]],tbl_Product[ProductID],tbl_Product[ProductName])</f>
        <v>Root Cause Analysis</v>
      </c>
      <c r="I3779" t="str">
        <f>_xlfn.XLOOKUP(tbl_OrderProduct[[#This Row],[OrderID]],tbl_Order[OrderID],tbl_Order[CustomerID])</f>
        <v>CUST0644</v>
      </c>
    </row>
    <row r="3780" spans="1:9" x14ac:dyDescent="0.4">
      <c r="A3780" t="s">
        <v>1743</v>
      </c>
      <c r="B3780" t="s">
        <v>2</v>
      </c>
      <c r="C3780" t="str">
        <f>_xlfn.XLOOKUP(tbl_OrderProduct[[#This Row],[ProductID]],tbl_Product[ProductID],tbl_Product[Category])</f>
        <v>Strategy</v>
      </c>
      <c r="D3780">
        <v>2</v>
      </c>
      <c r="E3780" s="3">
        <f>_xlfn.XLOOKUP(tbl_OrderProduct[[#This Row],[ProductID]],tbl_Product[ProductID],tbl_Product[ListPrice])*tbl_OrderProduct[[#This Row],[Quantity]]</f>
        <v>25.9</v>
      </c>
      <c r="F3780">
        <f>_xlfn.XLOOKUP(tbl_OrderProduct[[#This Row],[OrderID]],tbl_Order[OrderID],tbl_Order[Order Year])</f>
        <v>2025</v>
      </c>
      <c r="G3780" t="str">
        <f>_xlfn.XLOOKUP(tbl_OrderProduct[[#This Row],[OrderID]],tbl_Order[OrderID],tbl_Order[Order Month Name])</f>
        <v>Mar</v>
      </c>
      <c r="H3780" t="str">
        <f>_xlfn.XLOOKUP(tbl_OrderProduct[[#This Row],[ProductID]],tbl_Product[ProductID],tbl_Product[ProductName])</f>
        <v>DAX Machina</v>
      </c>
      <c r="I3780" t="str">
        <f>_xlfn.XLOOKUP(tbl_OrderProduct[[#This Row],[OrderID]],tbl_Order[OrderID],tbl_Order[CustomerID])</f>
        <v>CUST0483</v>
      </c>
    </row>
    <row r="3781" spans="1:9" x14ac:dyDescent="0.4">
      <c r="A3781" t="s">
        <v>1743</v>
      </c>
      <c r="B3781" t="s">
        <v>3</v>
      </c>
      <c r="C3781" t="str">
        <f>_xlfn.XLOOKUP(tbl_OrderProduct[[#This Row],[ProductID]],tbl_Product[ProductID],tbl_Product[Category])</f>
        <v>Co-op</v>
      </c>
      <c r="D3781">
        <v>1</v>
      </c>
      <c r="E3781" s="3">
        <f>_xlfn.XLOOKUP(tbl_OrderProduct[[#This Row],[ProductID]],tbl_Product[ProductID],tbl_Product[ListPrice])*tbl_OrderProduct[[#This Row],[Quantity]]</f>
        <v>34.950000000000003</v>
      </c>
      <c r="F3781">
        <f>_xlfn.XLOOKUP(tbl_OrderProduct[[#This Row],[OrderID]],tbl_Order[OrderID],tbl_Order[Order Year])</f>
        <v>2025</v>
      </c>
      <c r="G3781" t="str">
        <f>_xlfn.XLOOKUP(tbl_OrderProduct[[#This Row],[OrderID]],tbl_Order[OrderID],tbl_Order[Order Month Name])</f>
        <v>Mar</v>
      </c>
      <c r="H3781" t="str">
        <f>_xlfn.XLOOKUP(tbl_OrderProduct[[#This Row],[ProductID]],tbl_Product[ProductID],tbl_Product[ProductName])</f>
        <v>Pivot Panic!</v>
      </c>
      <c r="I3781" t="str">
        <f>_xlfn.XLOOKUP(tbl_OrderProduct[[#This Row],[OrderID]],tbl_Order[OrderID],tbl_Order[CustomerID])</f>
        <v>CUST0483</v>
      </c>
    </row>
    <row r="3782" spans="1:9" x14ac:dyDescent="0.4">
      <c r="A3782" t="s">
        <v>1744</v>
      </c>
      <c r="B3782" t="s">
        <v>140</v>
      </c>
      <c r="C3782" t="str">
        <f>_xlfn.XLOOKUP(tbl_OrderProduct[[#This Row],[ProductID]],tbl_Product[ProductID],tbl_Product[Category])</f>
        <v>Strategy</v>
      </c>
      <c r="D3782">
        <v>1</v>
      </c>
      <c r="E3782" s="3">
        <f>_xlfn.XLOOKUP(tbl_OrderProduct[[#This Row],[ProductID]],tbl_Product[ProductID],tbl_Product[ListPrice])*tbl_OrderProduct[[#This Row],[Quantity]]</f>
        <v>63.49</v>
      </c>
      <c r="F3782">
        <f>_xlfn.XLOOKUP(tbl_OrderProduct[[#This Row],[OrderID]],tbl_Order[OrderID],tbl_Order[Order Year])</f>
        <v>2025</v>
      </c>
      <c r="G3782" t="str">
        <f>_xlfn.XLOOKUP(tbl_OrderProduct[[#This Row],[OrderID]],tbl_Order[OrderID],tbl_Order[Order Month Name])</f>
        <v>Mar</v>
      </c>
      <c r="H3782" t="str">
        <f>_xlfn.XLOOKUP(tbl_OrderProduct[[#This Row],[ProductID]],tbl_Product[ProductID],tbl_Product[ProductName])</f>
        <v>The Castles of Mad King Lambda</v>
      </c>
      <c r="I3782" t="str">
        <f>_xlfn.XLOOKUP(tbl_OrderProduct[[#This Row],[OrderID]],tbl_Order[OrderID],tbl_Order[CustomerID])</f>
        <v>CUST0755</v>
      </c>
    </row>
    <row r="3783" spans="1:9" x14ac:dyDescent="0.4">
      <c r="A3783" t="s">
        <v>1744</v>
      </c>
      <c r="B3783" t="s">
        <v>157</v>
      </c>
      <c r="C3783" t="str">
        <f>_xlfn.XLOOKUP(tbl_OrderProduct[[#This Row],[ProductID]],tbl_Product[ProductID],tbl_Product[Category])</f>
        <v>Strategy</v>
      </c>
      <c r="D3783">
        <v>1</v>
      </c>
      <c r="E3783" s="3">
        <f>_xlfn.XLOOKUP(tbl_OrderProduct[[#This Row],[ProductID]],tbl_Product[ProductID],tbl_Product[ListPrice])*tbl_OrderProduct[[#This Row],[Quantity]]</f>
        <v>47</v>
      </c>
      <c r="F3783">
        <f>_xlfn.XLOOKUP(tbl_OrderProduct[[#This Row],[OrderID]],tbl_Order[OrderID],tbl_Order[Order Year])</f>
        <v>2025</v>
      </c>
      <c r="G3783" t="str">
        <f>_xlfn.XLOOKUP(tbl_OrderProduct[[#This Row],[OrderID]],tbl_Order[OrderID],tbl_Order[Order Month Name])</f>
        <v>Mar</v>
      </c>
      <c r="H3783" t="str">
        <f>_xlfn.XLOOKUP(tbl_OrderProduct[[#This Row],[ProductID]],tbl_Product[ProductID],tbl_Product[ProductName])</f>
        <v>A Dasboard Contrived</v>
      </c>
      <c r="I3783" t="str">
        <f>_xlfn.XLOOKUP(tbl_OrderProduct[[#This Row],[OrderID]],tbl_Order[OrderID],tbl_Order[CustomerID])</f>
        <v>CUST0755</v>
      </c>
    </row>
    <row r="3784" spans="1:9" x14ac:dyDescent="0.4">
      <c r="A3784" t="s">
        <v>1745</v>
      </c>
      <c r="B3784" t="s">
        <v>7</v>
      </c>
      <c r="C3784" t="str">
        <f>_xlfn.XLOOKUP(tbl_OrderProduct[[#This Row],[ProductID]],tbl_Product[ProductID],tbl_Product[Category])</f>
        <v>Strategy</v>
      </c>
      <c r="D3784">
        <v>1</v>
      </c>
      <c r="E3784" s="3">
        <f>_xlfn.XLOOKUP(tbl_OrderProduct[[#This Row],[ProductID]],tbl_Product[ProductID],tbl_Product[ListPrice])*tbl_OrderProduct[[#This Row],[Quantity]]</f>
        <v>53</v>
      </c>
      <c r="F3784">
        <f>_xlfn.XLOOKUP(tbl_OrderProduct[[#This Row],[OrderID]],tbl_Order[OrderID],tbl_Order[Order Year])</f>
        <v>2025</v>
      </c>
      <c r="G3784" t="str">
        <f>_xlfn.XLOOKUP(tbl_OrderProduct[[#This Row],[OrderID]],tbl_Order[OrderID],tbl_Order[Order Month Name])</f>
        <v>Apr</v>
      </c>
      <c r="H3784" t="str">
        <f>_xlfn.XLOOKUP(tbl_OrderProduct[[#This Row],[ProductID]],tbl_Product[ProductID],tbl_Product[ProductName])</f>
        <v>Evercell</v>
      </c>
      <c r="I3784" t="str">
        <f>_xlfn.XLOOKUP(tbl_OrderProduct[[#This Row],[OrderID]],tbl_Order[OrderID],tbl_Order[CustomerID])</f>
        <v>CUST0979</v>
      </c>
    </row>
    <row r="3785" spans="1:9" x14ac:dyDescent="0.4">
      <c r="A3785" t="s">
        <v>1745</v>
      </c>
      <c r="B3785" t="s">
        <v>158</v>
      </c>
      <c r="C3785" t="str">
        <f>_xlfn.XLOOKUP(tbl_OrderProduct[[#This Row],[ProductID]],tbl_Product[ProductID],tbl_Product[Category])</f>
        <v>Classic</v>
      </c>
      <c r="D3785">
        <v>2</v>
      </c>
      <c r="E3785" s="3">
        <f>_xlfn.XLOOKUP(tbl_OrderProduct[[#This Row],[ProductID]],tbl_Product[ProductID],tbl_Product[ListPrice])*tbl_OrderProduct[[#This Row],[Quantity]]</f>
        <v>90</v>
      </c>
      <c r="F3785">
        <f>_xlfn.XLOOKUP(tbl_OrderProduct[[#This Row],[OrderID]],tbl_Order[OrderID],tbl_Order[Order Year])</f>
        <v>2025</v>
      </c>
      <c r="G3785" t="str">
        <f>_xlfn.XLOOKUP(tbl_OrderProduct[[#This Row],[OrderID]],tbl_Order[OrderID],tbl_Order[Order Month Name])</f>
        <v>Apr</v>
      </c>
      <c r="H3785" t="str">
        <f>_xlfn.XLOOKUP(tbl_OrderProduct[[#This Row],[ProductID]],tbl_Product[ProductID],tbl_Product[ProductName])</f>
        <v>Carcassone: Financial Quarters</v>
      </c>
      <c r="I3785" t="str">
        <f>_xlfn.XLOOKUP(tbl_OrderProduct[[#This Row],[OrderID]],tbl_Order[OrderID],tbl_Order[CustomerID])</f>
        <v>CUST0979</v>
      </c>
    </row>
    <row r="3786" spans="1:9" x14ac:dyDescent="0.4">
      <c r="A3786" t="s">
        <v>1745</v>
      </c>
      <c r="B3786" t="s">
        <v>2</v>
      </c>
      <c r="C3786" t="str">
        <f>_xlfn.XLOOKUP(tbl_OrderProduct[[#This Row],[ProductID]],tbl_Product[ProductID],tbl_Product[Category])</f>
        <v>Strategy</v>
      </c>
      <c r="D3786">
        <v>2</v>
      </c>
      <c r="E3786" s="3">
        <f>_xlfn.XLOOKUP(tbl_OrderProduct[[#This Row],[ProductID]],tbl_Product[ProductID],tbl_Product[ListPrice])*tbl_OrderProduct[[#This Row],[Quantity]]</f>
        <v>25.9</v>
      </c>
      <c r="F3786">
        <f>_xlfn.XLOOKUP(tbl_OrderProduct[[#This Row],[OrderID]],tbl_Order[OrderID],tbl_Order[Order Year])</f>
        <v>2025</v>
      </c>
      <c r="G3786" t="str">
        <f>_xlfn.XLOOKUP(tbl_OrderProduct[[#This Row],[OrderID]],tbl_Order[OrderID],tbl_Order[Order Month Name])</f>
        <v>Apr</v>
      </c>
      <c r="H3786" t="str">
        <f>_xlfn.XLOOKUP(tbl_OrderProduct[[#This Row],[ProductID]],tbl_Product[ProductID],tbl_Product[ProductName])</f>
        <v>DAX Machina</v>
      </c>
      <c r="I3786" t="str">
        <f>_xlfn.XLOOKUP(tbl_OrderProduct[[#This Row],[OrderID]],tbl_Order[OrderID],tbl_Order[CustomerID])</f>
        <v>CUST0979</v>
      </c>
    </row>
    <row r="3787" spans="1:9" x14ac:dyDescent="0.4">
      <c r="A3787" t="s">
        <v>1745</v>
      </c>
      <c r="B3787" t="s">
        <v>131</v>
      </c>
      <c r="C3787" t="str">
        <f>_xlfn.XLOOKUP(tbl_OrderProduct[[#This Row],[ProductID]],tbl_Product[ProductID],tbl_Product[Category])</f>
        <v>Strategy</v>
      </c>
      <c r="D3787">
        <v>1</v>
      </c>
      <c r="E3787" s="3">
        <f>_xlfn.XLOOKUP(tbl_OrderProduct[[#This Row],[ProductID]],tbl_Product[ProductID],tbl_Product[ListPrice])*tbl_OrderProduct[[#This Row],[Quantity]]</f>
        <v>49</v>
      </c>
      <c r="F3787">
        <f>_xlfn.XLOOKUP(tbl_OrderProduct[[#This Row],[OrderID]],tbl_Order[OrderID],tbl_Order[Order Year])</f>
        <v>2025</v>
      </c>
      <c r="G3787" t="str">
        <f>_xlfn.XLOOKUP(tbl_OrderProduct[[#This Row],[OrderID]],tbl_Order[OrderID],tbl_Order[Order Month Name])</f>
        <v>Apr</v>
      </c>
      <c r="H3787" t="str">
        <f>_xlfn.XLOOKUP(tbl_OrderProduct[[#This Row],[ProductID]],tbl_Product[ProductID],tbl_Product[ProductName])</f>
        <v>7 Chart Wonders</v>
      </c>
      <c r="I3787" t="str">
        <f>_xlfn.XLOOKUP(tbl_OrderProduct[[#This Row],[OrderID]],tbl_Order[OrderID],tbl_Order[CustomerID])</f>
        <v>CUST0979</v>
      </c>
    </row>
    <row r="3788" spans="1:9" x14ac:dyDescent="0.4">
      <c r="A3788" t="s">
        <v>1745</v>
      </c>
      <c r="B3788" t="s">
        <v>134</v>
      </c>
      <c r="C3788" t="str">
        <f>_xlfn.XLOOKUP(tbl_OrderProduct[[#This Row],[ProductID]],tbl_Product[ProductID],tbl_Product[Category])</f>
        <v>Co-op</v>
      </c>
      <c r="D3788">
        <v>1</v>
      </c>
      <c r="E3788" s="3">
        <f>_xlfn.XLOOKUP(tbl_OrderProduct[[#This Row],[ProductID]],tbl_Product[ProductID],tbl_Product[ListPrice])*tbl_OrderProduct[[#This Row],[Quantity]]</f>
        <v>33.5</v>
      </c>
      <c r="F3788">
        <f>_xlfn.XLOOKUP(tbl_OrderProduct[[#This Row],[OrderID]],tbl_Order[OrderID],tbl_Order[Order Year])</f>
        <v>2025</v>
      </c>
      <c r="G3788" t="str">
        <f>_xlfn.XLOOKUP(tbl_OrderProduct[[#This Row],[OrderID]],tbl_Order[OrderID],tbl_Order[Order Month Name])</f>
        <v>Apr</v>
      </c>
      <c r="H3788" t="str">
        <f>_xlfn.XLOOKUP(tbl_OrderProduct[[#This Row],[ProductID]],tbl_Product[ProductID],tbl_Product[ProductName])</f>
        <v>The Spill: Data Breach</v>
      </c>
      <c r="I3788" t="str">
        <f>_xlfn.XLOOKUP(tbl_OrderProduct[[#This Row],[OrderID]],tbl_Order[OrderID],tbl_Order[CustomerID])</f>
        <v>CUST0979</v>
      </c>
    </row>
    <row r="3789" spans="1:9" x14ac:dyDescent="0.4">
      <c r="A3789" t="s">
        <v>1746</v>
      </c>
      <c r="B3789" t="s">
        <v>140</v>
      </c>
      <c r="C3789" t="str">
        <f>_xlfn.XLOOKUP(tbl_OrderProduct[[#This Row],[ProductID]],tbl_Product[ProductID],tbl_Product[Category])</f>
        <v>Strategy</v>
      </c>
      <c r="D3789">
        <v>1</v>
      </c>
      <c r="E3789" s="3">
        <f>_xlfn.XLOOKUP(tbl_OrderProduct[[#This Row],[ProductID]],tbl_Product[ProductID],tbl_Product[ListPrice])*tbl_OrderProduct[[#This Row],[Quantity]]</f>
        <v>63.49</v>
      </c>
      <c r="F3789">
        <f>_xlfn.XLOOKUP(tbl_OrderProduct[[#This Row],[OrderID]],tbl_Order[OrderID],tbl_Order[Order Year])</f>
        <v>2025</v>
      </c>
      <c r="G3789" t="str">
        <f>_xlfn.XLOOKUP(tbl_OrderProduct[[#This Row],[OrderID]],tbl_Order[OrderID],tbl_Order[Order Month Name])</f>
        <v>Apr</v>
      </c>
      <c r="H3789" t="str">
        <f>_xlfn.XLOOKUP(tbl_OrderProduct[[#This Row],[ProductID]],tbl_Product[ProductID],tbl_Product[ProductName])</f>
        <v>The Castles of Mad King Lambda</v>
      </c>
      <c r="I3789" t="str">
        <f>_xlfn.XLOOKUP(tbl_OrderProduct[[#This Row],[OrderID]],tbl_Order[OrderID],tbl_Order[CustomerID])</f>
        <v>CUST0892</v>
      </c>
    </row>
    <row r="3790" spans="1:9" x14ac:dyDescent="0.4">
      <c r="A3790" t="s">
        <v>1746</v>
      </c>
      <c r="B3790" t="s">
        <v>141</v>
      </c>
      <c r="C3790" t="str">
        <f>_xlfn.XLOOKUP(tbl_OrderProduct[[#This Row],[ProductID]],tbl_Product[ProductID],tbl_Product[Category])</f>
        <v>Strategy</v>
      </c>
      <c r="D3790">
        <v>1</v>
      </c>
      <c r="E3790" s="3">
        <f>_xlfn.XLOOKUP(tbl_OrderProduct[[#This Row],[ProductID]],tbl_Product[ProductID],tbl_Product[ListPrice])*tbl_OrderProduct[[#This Row],[Quantity]]</f>
        <v>24</v>
      </c>
      <c r="F3790">
        <f>_xlfn.XLOOKUP(tbl_OrderProduct[[#This Row],[OrderID]],tbl_Order[OrderID],tbl_Order[Order Year])</f>
        <v>2025</v>
      </c>
      <c r="G3790" t="str">
        <f>_xlfn.XLOOKUP(tbl_OrderProduct[[#This Row],[OrderID]],tbl_Order[OrderID],tbl_Order[Order Month Name])</f>
        <v>Apr</v>
      </c>
      <c r="H3790" t="str">
        <f>_xlfn.XLOOKUP(tbl_OrderProduct[[#This Row],[ProductID]],tbl_Product[ProductID],tbl_Product[ProductName])</f>
        <v>Wingspanalytics</v>
      </c>
      <c r="I3790" t="str">
        <f>_xlfn.XLOOKUP(tbl_OrderProduct[[#This Row],[OrderID]],tbl_Order[OrderID],tbl_Order[CustomerID])</f>
        <v>CUST0892</v>
      </c>
    </row>
    <row r="3791" spans="1:9" x14ac:dyDescent="0.4">
      <c r="A3791" t="s">
        <v>1747</v>
      </c>
      <c r="B3791" t="s">
        <v>162</v>
      </c>
      <c r="C3791" t="str">
        <f>_xlfn.XLOOKUP(tbl_OrderProduct[[#This Row],[ProductID]],tbl_Product[ProductID],tbl_Product[Category])</f>
        <v>Strategy</v>
      </c>
      <c r="D3791">
        <v>1</v>
      </c>
      <c r="E3791" s="3">
        <f>_xlfn.XLOOKUP(tbl_OrderProduct[[#This Row],[ProductID]],tbl_Product[ProductID],tbl_Product[ListPrice])*tbl_OrderProduct[[#This Row],[Quantity]]</f>
        <v>17.5</v>
      </c>
      <c r="F3791">
        <f>_xlfn.XLOOKUP(tbl_OrderProduct[[#This Row],[OrderID]],tbl_Order[OrderID],tbl_Order[Order Year])</f>
        <v>2025</v>
      </c>
      <c r="G3791" t="str">
        <f>_xlfn.XLOOKUP(tbl_OrderProduct[[#This Row],[OrderID]],tbl_Order[OrderID],tbl_Order[Order Month Name])</f>
        <v>Apr</v>
      </c>
      <c r="H3791" t="str">
        <f>_xlfn.XLOOKUP(tbl_OrderProduct[[#This Row],[ProductID]],tbl_Product[ProductID],tbl_Product[ProductName])</f>
        <v>Spreadsheet Legacy</v>
      </c>
      <c r="I3791" t="str">
        <f>_xlfn.XLOOKUP(tbl_OrderProduct[[#This Row],[OrderID]],tbl_Order[OrderID],tbl_Order[CustomerID])</f>
        <v>CUST0373</v>
      </c>
    </row>
    <row r="3792" spans="1:9" x14ac:dyDescent="0.4">
      <c r="A3792" t="s">
        <v>1747</v>
      </c>
      <c r="B3792" t="s">
        <v>149</v>
      </c>
      <c r="C3792" t="str">
        <f>_xlfn.XLOOKUP(tbl_OrderProduct[[#This Row],[ProductID]],tbl_Product[ProductID],tbl_Product[Category])</f>
        <v>Co-op</v>
      </c>
      <c r="D3792">
        <v>3</v>
      </c>
      <c r="E3792" s="3">
        <f>_xlfn.XLOOKUP(tbl_OrderProduct[[#This Row],[ProductID]],tbl_Product[ProductID],tbl_Product[ListPrice])*tbl_OrderProduct[[#This Row],[Quantity]]</f>
        <v>62.97</v>
      </c>
      <c r="F3792">
        <f>_xlfn.XLOOKUP(tbl_OrderProduct[[#This Row],[OrderID]],tbl_Order[OrderID],tbl_Order[Order Year])</f>
        <v>2025</v>
      </c>
      <c r="G3792" t="str">
        <f>_xlfn.XLOOKUP(tbl_OrderProduct[[#This Row],[OrderID]],tbl_Order[OrderID],tbl_Order[Order Month Name])</f>
        <v>Apr</v>
      </c>
      <c r="H3792" t="str">
        <f>_xlfn.XLOOKUP(tbl_OrderProduct[[#This Row],[ProductID]],tbl_Product[ProductID],tbl_Product[ProductName])</f>
        <v>Pandemic: #REF! Outbreak</v>
      </c>
      <c r="I3792" t="str">
        <f>_xlfn.XLOOKUP(tbl_OrderProduct[[#This Row],[OrderID]],tbl_Order[OrderID],tbl_Order[CustomerID])</f>
        <v>CUST0373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3E5-5DC3-4C5D-A127-8D8FEF7EBB30}">
  <dimension ref="B2:Q941"/>
  <sheetViews>
    <sheetView workbookViewId="0">
      <selection activeCell="N2" activeCellId="1" sqref="B3:B12 B2:N2"/>
    </sheetView>
  </sheetViews>
  <sheetFormatPr defaultRowHeight="24" x14ac:dyDescent="0.4"/>
  <cols>
    <col min="2" max="2" width="13.58203125" customWidth="1"/>
    <col min="3" max="3" width="11.6640625" customWidth="1"/>
    <col min="4" max="14" width="10.33203125" customWidth="1"/>
    <col min="15" max="15" width="26.6640625" bestFit="1" customWidth="1"/>
    <col min="16" max="16" width="10.5" customWidth="1"/>
    <col min="17" max="17" width="11.75" customWidth="1"/>
  </cols>
  <sheetData>
    <row r="2" spans="2:17" x14ac:dyDescent="0.4">
      <c r="B2" s="6" t="s">
        <v>0</v>
      </c>
      <c r="C2" s="4" t="str" cm="1">
        <f t="array" ref="C2:N2">TRANSPOSE(_xlfn.UNIQUE(TEXT(tbl_Order[OrderDate],"mmm")))</f>
        <v>Jan</v>
      </c>
      <c r="D2" s="4" t="str">
        <v>Feb</v>
      </c>
      <c r="E2" s="4" t="str">
        <v>Mar</v>
      </c>
      <c r="F2" s="4" t="str">
        <v>Apr</v>
      </c>
      <c r="G2" s="4" t="str">
        <v>May</v>
      </c>
      <c r="H2" s="4" t="str">
        <v>Jun</v>
      </c>
      <c r="I2" s="4" t="str">
        <v>Jul</v>
      </c>
      <c r="J2" s="4" t="str">
        <v>Aug</v>
      </c>
      <c r="K2" s="4" t="str">
        <v>Sep</v>
      </c>
      <c r="L2" s="4" t="str">
        <v>Oct</v>
      </c>
      <c r="M2" s="4" t="str">
        <v>Nov</v>
      </c>
      <c r="N2" s="4" t="str">
        <v>Dec</v>
      </c>
    </row>
    <row r="3" spans="2:17" x14ac:dyDescent="0.4">
      <c r="B3" s="4" cm="1">
        <f t="array" ref="B3:B12">_xlfn.UNIQUE(tbl_OrderProduct[Order Year])</f>
        <v>2016</v>
      </c>
      <c r="C3" s="3" cm="1">
        <f t="array" ref="C3:N12">SUMIFS(tbl_Order[Order Price],tbl_Order[Order Month Name],_xlfn.ANCHORARRAY(C2),tbl_Order[Order Year],B3:B12)</f>
        <v>722.66000000000008</v>
      </c>
      <c r="D3" s="3">
        <v>2654.72</v>
      </c>
      <c r="E3" s="3">
        <v>1658.5300000000002</v>
      </c>
      <c r="F3" s="3">
        <v>1664.1100000000001</v>
      </c>
      <c r="G3" s="3">
        <v>2223.39</v>
      </c>
      <c r="H3" s="3">
        <v>2159.1700000000005</v>
      </c>
      <c r="I3" s="3">
        <v>1773.4900000000002</v>
      </c>
      <c r="J3" s="3">
        <v>1708.7200000000003</v>
      </c>
      <c r="K3" s="3">
        <v>2656.63</v>
      </c>
      <c r="L3" s="3">
        <v>1919.8700000000001</v>
      </c>
      <c r="M3" s="3">
        <v>1883.2900000000002</v>
      </c>
      <c r="N3" s="3">
        <v>1124.72</v>
      </c>
      <c r="O3" s="11" cm="1">
        <f t="array" ref="O3:O12">_xlfn.BYROW(_xlfn.ANCHORARRAY(C3),_xleta.SUM)</f>
        <v>22149.300000000003</v>
      </c>
      <c r="P3" s="11" cm="1">
        <f t="array" ref="P3:P12">SUMIFS(tbl_Order[Order Price],tbl_Order[Order Year],B3:B12)</f>
        <v>22149.300000000014</v>
      </c>
      <c r="Q3" t="s">
        <v>2845</v>
      </c>
    </row>
    <row r="4" spans="2:17" x14ac:dyDescent="0.4">
      <c r="B4" s="4">
        <v>2017</v>
      </c>
      <c r="C4" s="3">
        <v>1952.86</v>
      </c>
      <c r="D4" s="3">
        <v>1320.99</v>
      </c>
      <c r="E4" s="3">
        <v>1842.9700000000003</v>
      </c>
      <c r="F4" s="3">
        <v>2243.3399999999997</v>
      </c>
      <c r="G4" s="3">
        <v>1783.0899999999997</v>
      </c>
      <c r="H4" s="3">
        <v>2138.42</v>
      </c>
      <c r="I4" s="3">
        <v>1899.69</v>
      </c>
      <c r="J4" s="3">
        <v>1765.7400000000002</v>
      </c>
      <c r="K4" s="3">
        <v>2459.58</v>
      </c>
      <c r="L4" s="3">
        <v>1905.3700000000003</v>
      </c>
      <c r="M4" s="3">
        <v>1240.5100000000002</v>
      </c>
      <c r="N4" s="3">
        <v>2404.5700000000006</v>
      </c>
      <c r="O4" s="11">
        <v>22957.129999999997</v>
      </c>
      <c r="P4" s="11">
        <v>22957.130000000008</v>
      </c>
    </row>
    <row r="5" spans="2:17" x14ac:dyDescent="0.4">
      <c r="B5" s="4">
        <v>2018</v>
      </c>
      <c r="C5" s="3">
        <v>1851.95</v>
      </c>
      <c r="D5" s="3">
        <v>1922.7600000000004</v>
      </c>
      <c r="E5" s="3">
        <v>1911.3800000000003</v>
      </c>
      <c r="F5" s="3">
        <v>2401.13</v>
      </c>
      <c r="G5" s="3">
        <v>2164.1999999999998</v>
      </c>
      <c r="H5" s="3">
        <v>1192.03</v>
      </c>
      <c r="I5" s="3">
        <v>1690.5000000000002</v>
      </c>
      <c r="J5" s="3">
        <v>2019.8600000000004</v>
      </c>
      <c r="K5" s="3">
        <v>2080.56</v>
      </c>
      <c r="L5" s="3">
        <v>2110.7799999999997</v>
      </c>
      <c r="M5" s="3">
        <v>1869.8600000000004</v>
      </c>
      <c r="N5" s="3">
        <v>1985.4700000000003</v>
      </c>
      <c r="O5" s="11">
        <v>23200.480000000003</v>
      </c>
      <c r="P5" s="11">
        <v>23200.48000000001</v>
      </c>
    </row>
    <row r="6" spans="2:17" x14ac:dyDescent="0.4">
      <c r="B6" s="4">
        <v>2019</v>
      </c>
      <c r="C6" s="3">
        <v>2063.4999999999995</v>
      </c>
      <c r="D6" s="3">
        <v>1331.05</v>
      </c>
      <c r="E6" s="3">
        <v>2711.66</v>
      </c>
      <c r="F6" s="3">
        <v>1462.0100000000002</v>
      </c>
      <c r="G6" s="3">
        <v>1616.9</v>
      </c>
      <c r="H6" s="3">
        <v>1657.9300000000003</v>
      </c>
      <c r="I6" s="3">
        <v>1785.06</v>
      </c>
      <c r="J6" s="3">
        <v>2051.5800000000004</v>
      </c>
      <c r="K6" s="3">
        <v>2380.3300000000008</v>
      </c>
      <c r="L6" s="3">
        <v>1679.0100000000002</v>
      </c>
      <c r="M6" s="3">
        <v>2080.54</v>
      </c>
      <c r="N6" s="3">
        <v>2249.2200000000003</v>
      </c>
      <c r="O6" s="11">
        <v>23068.79</v>
      </c>
      <c r="P6" s="11">
        <v>23068.789999999997</v>
      </c>
    </row>
    <row r="7" spans="2:17" x14ac:dyDescent="0.4">
      <c r="B7" s="4">
        <v>2020</v>
      </c>
      <c r="C7" s="3">
        <v>1323.41</v>
      </c>
      <c r="D7" s="3">
        <v>1395.5000000000002</v>
      </c>
      <c r="E7" s="3">
        <v>1942.9499999999998</v>
      </c>
      <c r="F7" s="3">
        <v>1858.2300000000002</v>
      </c>
      <c r="G7" s="3">
        <v>2404.3200000000002</v>
      </c>
      <c r="H7" s="3">
        <v>1567.7300000000002</v>
      </c>
      <c r="I7" s="3">
        <v>1947.1000000000004</v>
      </c>
      <c r="J7" s="3">
        <v>1920.6800000000003</v>
      </c>
      <c r="K7" s="3">
        <v>1465.8000000000002</v>
      </c>
      <c r="L7" s="3">
        <v>1663.3</v>
      </c>
      <c r="M7" s="3">
        <v>2698.7999999999997</v>
      </c>
      <c r="N7" s="3">
        <v>2801.67</v>
      </c>
      <c r="O7" s="11">
        <v>22989.489999999998</v>
      </c>
      <c r="P7" s="11">
        <v>22989.490000000009</v>
      </c>
    </row>
    <row r="8" spans="2:17" x14ac:dyDescent="0.4">
      <c r="B8" s="4">
        <v>2021</v>
      </c>
      <c r="C8" s="3">
        <v>2486.71</v>
      </c>
      <c r="D8" s="3">
        <v>1689.93</v>
      </c>
      <c r="E8" s="3">
        <v>1222.8900000000003</v>
      </c>
      <c r="F8" s="3">
        <v>1847.8300000000004</v>
      </c>
      <c r="G8" s="3">
        <v>2254.02</v>
      </c>
      <c r="H8" s="3">
        <v>1344.0100000000002</v>
      </c>
      <c r="I8" s="3">
        <v>1547.4000000000003</v>
      </c>
      <c r="J8" s="3">
        <v>1874.4500000000003</v>
      </c>
      <c r="K8" s="3">
        <v>1032.72</v>
      </c>
      <c r="L8" s="3">
        <v>1959.0600000000004</v>
      </c>
      <c r="M8" s="3">
        <v>1833.3000000000004</v>
      </c>
      <c r="N8" s="3">
        <v>1410.3600000000001</v>
      </c>
      <c r="O8" s="11">
        <v>20502.68</v>
      </c>
      <c r="P8" s="11">
        <v>20502.680000000015</v>
      </c>
    </row>
    <row r="9" spans="2:17" x14ac:dyDescent="0.4">
      <c r="B9" s="4">
        <v>2022</v>
      </c>
      <c r="C9" s="3">
        <v>1704.91</v>
      </c>
      <c r="D9" s="3">
        <v>1879.68</v>
      </c>
      <c r="E9" s="3">
        <v>2203.9600000000005</v>
      </c>
      <c r="F9" s="3">
        <v>1722.4899999999998</v>
      </c>
      <c r="G9" s="3">
        <v>1167.42</v>
      </c>
      <c r="H9" s="3">
        <v>1416.3600000000004</v>
      </c>
      <c r="I9" s="3">
        <v>2104.86</v>
      </c>
      <c r="J9" s="3">
        <v>2101.9700000000003</v>
      </c>
      <c r="K9" s="3">
        <v>2508.33</v>
      </c>
      <c r="L9" s="3">
        <v>2271.94</v>
      </c>
      <c r="M9" s="3">
        <v>1564.5400000000002</v>
      </c>
      <c r="N9" s="3">
        <v>2445.2999999999997</v>
      </c>
      <c r="O9" s="11">
        <v>23091.760000000002</v>
      </c>
      <c r="P9" s="11">
        <v>23091.760000000013</v>
      </c>
    </row>
    <row r="10" spans="2:17" x14ac:dyDescent="0.4">
      <c r="B10" s="4">
        <v>2023</v>
      </c>
      <c r="C10" s="3">
        <v>1885.7199999999998</v>
      </c>
      <c r="D10" s="3">
        <v>1388.8400000000001</v>
      </c>
      <c r="E10" s="3">
        <v>2487.9100000000003</v>
      </c>
      <c r="F10" s="3">
        <v>1777.17</v>
      </c>
      <c r="G10" s="3">
        <v>1529.8600000000001</v>
      </c>
      <c r="H10" s="3">
        <v>1189.0800000000002</v>
      </c>
      <c r="I10" s="3">
        <v>1131.6400000000003</v>
      </c>
      <c r="J10" s="3">
        <v>1743.0900000000004</v>
      </c>
      <c r="K10" s="3">
        <v>1972.7900000000004</v>
      </c>
      <c r="L10" s="3">
        <v>1876.6100000000001</v>
      </c>
      <c r="M10" s="3">
        <v>1414.8100000000002</v>
      </c>
      <c r="N10" s="3">
        <v>1769.8700000000001</v>
      </c>
      <c r="O10" s="11">
        <v>20167.390000000003</v>
      </c>
      <c r="P10" s="11">
        <v>20167.390000000014</v>
      </c>
    </row>
    <row r="11" spans="2:17" x14ac:dyDescent="0.4">
      <c r="B11" s="4">
        <v>2024</v>
      </c>
      <c r="C11" s="3">
        <v>2302.21</v>
      </c>
      <c r="D11" s="3">
        <v>1937.19</v>
      </c>
      <c r="E11" s="3">
        <v>1859.5000000000002</v>
      </c>
      <c r="F11" s="3">
        <v>1558.3300000000002</v>
      </c>
      <c r="G11" s="3">
        <v>2357.36</v>
      </c>
      <c r="H11" s="3">
        <v>1953.7200000000005</v>
      </c>
      <c r="I11" s="3">
        <v>1777.0300000000002</v>
      </c>
      <c r="J11" s="3">
        <v>1896.2500000000002</v>
      </c>
      <c r="K11" s="3">
        <v>2085.7200000000003</v>
      </c>
      <c r="L11" s="3">
        <v>1909.1700000000003</v>
      </c>
      <c r="M11" s="3">
        <v>1823.0500000000004</v>
      </c>
      <c r="N11" s="3">
        <v>1799.7900000000002</v>
      </c>
      <c r="O11" s="11">
        <v>23259.320000000003</v>
      </c>
      <c r="P11" s="11">
        <v>23259.320000000007</v>
      </c>
    </row>
    <row r="12" spans="2:17" x14ac:dyDescent="0.4">
      <c r="B12" s="4">
        <v>2025</v>
      </c>
      <c r="C12" s="3">
        <v>1557.6100000000004</v>
      </c>
      <c r="D12" s="3">
        <v>853.15000000000009</v>
      </c>
      <c r="E12" s="3">
        <v>550.19000000000005</v>
      </c>
      <c r="F12" s="3">
        <v>419.36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11">
        <v>3380.3100000000004</v>
      </c>
      <c r="P12" s="11">
        <v>3380.31</v>
      </c>
    </row>
    <row r="13" spans="2:17" x14ac:dyDescent="0.4">
      <c r="B13" s="4"/>
      <c r="C13" s="11" cm="1">
        <f t="array" ref="C13:N13">_xlfn.BYCOL(_xlfn.ANCHORARRAY(C3),_xleta.SUM)</f>
        <v>17851.54</v>
      </c>
      <c r="D13" s="11">
        <v>16373.810000000001</v>
      </c>
      <c r="E13" s="11">
        <v>18391.940000000002</v>
      </c>
      <c r="F13" s="11">
        <v>16954</v>
      </c>
      <c r="G13" s="11">
        <v>17500.560000000001</v>
      </c>
      <c r="H13" s="11">
        <v>14618.450000000003</v>
      </c>
      <c r="I13" s="11">
        <v>15656.770000000002</v>
      </c>
      <c r="J13" s="11">
        <v>17082.340000000004</v>
      </c>
      <c r="K13" s="11">
        <v>18642.460000000003</v>
      </c>
      <c r="L13" s="11">
        <v>17295.11</v>
      </c>
      <c r="M13" s="11">
        <v>16408.7</v>
      </c>
      <c r="N13" s="11">
        <v>17990.97</v>
      </c>
      <c r="O13" s="11"/>
    </row>
    <row r="14" spans="2:17" x14ac:dyDescent="0.4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7" x14ac:dyDescent="0.4">
      <c r="B15" s="4" t="s">
        <v>25</v>
      </c>
      <c r="C15" s="11" t="s">
        <v>2775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7" x14ac:dyDescent="0.4">
      <c r="B16" t="str" cm="1">
        <f t="array" ref="B16:B20">_xlfn.UNIQUE(tbl_Product[Category])</f>
        <v>Strategy</v>
      </c>
      <c r="C16" s="3" cm="1">
        <f t="array" ref="C16:C20">SUMIFS(tbl_OrderProduct[LinePrice],tbl_OrderProduct[Product Category],_xlfn.ANCHORARRAY(B16))</f>
        <v>102561.73999999963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7" x14ac:dyDescent="0.4">
      <c r="B17" t="str">
        <v>Co-op</v>
      </c>
      <c r="C17" s="3">
        <v>13504.769999999973</v>
      </c>
    </row>
    <row r="18" spans="2:17" x14ac:dyDescent="0.4">
      <c r="B18" t="str">
        <v>Adventure</v>
      </c>
      <c r="C18" s="3">
        <v>23819.600000000082</v>
      </c>
    </row>
    <row r="19" spans="2:17" x14ac:dyDescent="0.4">
      <c r="B19" t="str">
        <v>Party</v>
      </c>
      <c r="C19" s="3">
        <v>33099.10000000013</v>
      </c>
    </row>
    <row r="20" spans="2:17" x14ac:dyDescent="0.4">
      <c r="B20" t="str">
        <v>Classic</v>
      </c>
      <c r="C20" s="3">
        <v>31781.440000000126</v>
      </c>
    </row>
    <row r="24" spans="2:17" x14ac:dyDescent="0.4">
      <c r="B24" s="4" t="s">
        <v>2693</v>
      </c>
      <c r="C24" s="4" t="s">
        <v>2694</v>
      </c>
      <c r="D24" s="4" t="s">
        <v>2701</v>
      </c>
      <c r="F24" s="4" t="s">
        <v>2776</v>
      </c>
      <c r="G24" s="4" t="s">
        <v>2695</v>
      </c>
      <c r="H24" s="4" t="s">
        <v>2701</v>
      </c>
      <c r="J24" s="10">
        <v>1000</v>
      </c>
      <c r="K24" t="s">
        <v>2696</v>
      </c>
      <c r="N24" s="4"/>
      <c r="O24" s="4"/>
      <c r="P24" s="4"/>
      <c r="Q24" s="11"/>
    </row>
    <row r="25" spans="2:17" x14ac:dyDescent="0.4">
      <c r="B25" t="str" cm="1">
        <f t="array" ref="B25:B941">_xlfn._xlws.SORT(_xlfn.UNIQUE(tbl_Order[CustomerID]))</f>
        <v>CUST0001</v>
      </c>
      <c r="C25" s="3" cm="1">
        <f t="array" ref="C25:C941">SUMIFS(tbl_Order[Order Price],tbl_Order[CustomerID],_xlfn.ANCHORARRAY(B25))</f>
        <v>400</v>
      </c>
      <c r="F25" t="str" cm="1">
        <f t="array" ref="F25">IF(D25="","",COUNTIFS(_xlfn.ANCHORARRAY(D25),H25:H28))</f>
        <v/>
      </c>
      <c r="G25" s="10">
        <v>0</v>
      </c>
      <c r="H25" t="s">
        <v>2697</v>
      </c>
      <c r="Q25" s="3"/>
    </row>
    <row r="26" spans="2:17" x14ac:dyDescent="0.4">
      <c r="B26" t="str">
        <v>CUST0002</v>
      </c>
      <c r="C26" s="3">
        <v>49</v>
      </c>
      <c r="G26" s="9">
        <v>100</v>
      </c>
      <c r="H26" t="s">
        <v>2699</v>
      </c>
      <c r="Q26" s="3"/>
    </row>
    <row r="27" spans="2:17" x14ac:dyDescent="0.4">
      <c r="B27" t="str">
        <v>CUST0004</v>
      </c>
      <c r="C27" s="3">
        <v>439.42999999999995</v>
      </c>
      <c r="E27" s="3"/>
      <c r="G27" s="9">
        <v>200</v>
      </c>
      <c r="H27" t="s">
        <v>2700</v>
      </c>
      <c r="Q27" s="3"/>
    </row>
    <row r="28" spans="2:17" x14ac:dyDescent="0.4">
      <c r="B28" t="str">
        <v>CUST0005</v>
      </c>
      <c r="C28" s="3">
        <v>83.990000000000009</v>
      </c>
      <c r="G28" s="9">
        <v>500</v>
      </c>
      <c r="H28" t="s">
        <v>2698</v>
      </c>
      <c r="Q28" s="3"/>
    </row>
    <row r="29" spans="2:17" x14ac:dyDescent="0.4">
      <c r="B29" t="str">
        <v>CUST0006</v>
      </c>
      <c r="C29" s="3">
        <v>76.94</v>
      </c>
      <c r="Q29" s="3"/>
    </row>
    <row r="30" spans="2:17" x14ac:dyDescent="0.4">
      <c r="B30" t="str">
        <v>CUST0007</v>
      </c>
      <c r="C30" s="3">
        <v>375.48</v>
      </c>
      <c r="Q30" s="3"/>
    </row>
    <row r="31" spans="2:17" x14ac:dyDescent="0.4">
      <c r="B31" t="str">
        <v>CUST0008</v>
      </c>
      <c r="C31" s="3">
        <v>31</v>
      </c>
      <c r="Q31" s="3"/>
    </row>
    <row r="32" spans="2:17" x14ac:dyDescent="0.4">
      <c r="B32" t="str">
        <v>CUST0009</v>
      </c>
      <c r="C32" s="3">
        <v>61.44</v>
      </c>
      <c r="Q32" s="3"/>
    </row>
    <row r="33" spans="2:17" x14ac:dyDescent="0.4">
      <c r="B33" t="str">
        <v>CUST0010</v>
      </c>
      <c r="C33" s="3">
        <v>111.5</v>
      </c>
      <c r="Q33" s="3"/>
    </row>
    <row r="34" spans="2:17" x14ac:dyDescent="0.4">
      <c r="B34" t="str">
        <v>CUST0011</v>
      </c>
      <c r="C34" s="3">
        <v>517.63</v>
      </c>
      <c r="Q34" s="3"/>
    </row>
    <row r="35" spans="2:17" x14ac:dyDescent="0.4">
      <c r="B35" t="str">
        <v>CUST0013</v>
      </c>
      <c r="C35" s="3">
        <v>34.99</v>
      </c>
      <c r="Q35" s="3"/>
    </row>
    <row r="36" spans="2:17" x14ac:dyDescent="0.4">
      <c r="B36" t="str">
        <v>CUST0014</v>
      </c>
      <c r="C36" s="3">
        <v>239.93</v>
      </c>
      <c r="Q36" s="3"/>
    </row>
    <row r="37" spans="2:17" x14ac:dyDescent="0.4">
      <c r="B37" t="str">
        <v>CUST0016</v>
      </c>
      <c r="C37" s="3">
        <v>12.95</v>
      </c>
      <c r="Q37" s="3"/>
    </row>
    <row r="38" spans="2:17" x14ac:dyDescent="0.4">
      <c r="B38" t="str">
        <v>CUST0018</v>
      </c>
      <c r="C38" s="3">
        <v>428.94</v>
      </c>
      <c r="Q38" s="3"/>
    </row>
    <row r="39" spans="2:17" x14ac:dyDescent="0.4">
      <c r="B39" t="str">
        <v>CUST0022</v>
      </c>
      <c r="C39" s="3">
        <v>246.83</v>
      </c>
      <c r="Q39" s="3"/>
    </row>
    <row r="40" spans="2:17" x14ac:dyDescent="0.4">
      <c r="B40" t="str">
        <v>CUST0023</v>
      </c>
      <c r="C40" s="3">
        <v>12.95</v>
      </c>
      <c r="Q40" s="3"/>
    </row>
    <row r="41" spans="2:17" x14ac:dyDescent="0.4">
      <c r="B41" t="str">
        <v>CUST0024</v>
      </c>
      <c r="C41" s="3">
        <v>277.93</v>
      </c>
      <c r="Q41" s="3"/>
    </row>
    <row r="42" spans="2:17" x14ac:dyDescent="0.4">
      <c r="B42" t="str">
        <v>CUST0025</v>
      </c>
      <c r="C42" s="3">
        <v>125.8</v>
      </c>
      <c r="Q42" s="3"/>
    </row>
    <row r="43" spans="2:17" x14ac:dyDescent="0.4">
      <c r="B43" t="str">
        <v>CUST0027</v>
      </c>
      <c r="C43" s="3">
        <v>317.98</v>
      </c>
      <c r="Q43" s="3"/>
    </row>
    <row r="44" spans="2:17" x14ac:dyDescent="0.4">
      <c r="B44" t="str">
        <v>CUST0028</v>
      </c>
      <c r="C44" s="3">
        <v>300.88</v>
      </c>
      <c r="Q44" s="3"/>
    </row>
    <row r="45" spans="2:17" x14ac:dyDescent="0.4">
      <c r="B45" t="str">
        <v>CUST0030</v>
      </c>
      <c r="C45" s="3">
        <v>40.950000000000003</v>
      </c>
      <c r="Q45" s="3"/>
    </row>
    <row r="46" spans="2:17" x14ac:dyDescent="0.4">
      <c r="B46" t="str">
        <v>CUST0031</v>
      </c>
      <c r="C46" s="3">
        <v>87.990000000000009</v>
      </c>
      <c r="Q46" s="3"/>
    </row>
    <row r="47" spans="2:17" x14ac:dyDescent="0.4">
      <c r="B47" t="str">
        <v>CUST0033</v>
      </c>
      <c r="C47" s="3">
        <v>102.5</v>
      </c>
      <c r="Q47" s="3"/>
    </row>
    <row r="48" spans="2:17" x14ac:dyDescent="0.4">
      <c r="B48" t="str">
        <v>CUST0034</v>
      </c>
      <c r="C48" s="3">
        <v>93.95</v>
      </c>
      <c r="Q48" s="3"/>
    </row>
    <row r="49" spans="2:17" x14ac:dyDescent="0.4">
      <c r="B49" t="str">
        <v>CUST0035</v>
      </c>
      <c r="C49" s="3">
        <v>69.44</v>
      </c>
      <c r="Q49" s="3"/>
    </row>
    <row r="50" spans="2:17" x14ac:dyDescent="0.4">
      <c r="B50" t="str">
        <v>CUST0037</v>
      </c>
      <c r="C50" s="3">
        <v>456.94</v>
      </c>
      <c r="Q50" s="3"/>
    </row>
    <row r="51" spans="2:17" x14ac:dyDescent="0.4">
      <c r="B51" t="str">
        <v>CUST0038</v>
      </c>
      <c r="C51" s="3">
        <v>303.75</v>
      </c>
      <c r="Q51" s="3"/>
    </row>
    <row r="52" spans="2:17" x14ac:dyDescent="0.4">
      <c r="B52" t="str">
        <v>CUST0039</v>
      </c>
      <c r="C52" s="3">
        <v>141.97999999999999</v>
      </c>
      <c r="Q52" s="3"/>
    </row>
    <row r="53" spans="2:17" x14ac:dyDescent="0.4">
      <c r="B53" t="str">
        <v>CUST0040</v>
      </c>
      <c r="C53" s="3">
        <v>307.84000000000003</v>
      </c>
      <c r="Q53" s="3"/>
    </row>
    <row r="54" spans="2:17" x14ac:dyDescent="0.4">
      <c r="B54" t="str">
        <v>CUST0041</v>
      </c>
      <c r="C54" s="3">
        <v>184.85</v>
      </c>
      <c r="Q54" s="3"/>
    </row>
    <row r="55" spans="2:17" x14ac:dyDescent="0.4">
      <c r="B55" t="str">
        <v>CUST0043</v>
      </c>
      <c r="C55" s="3">
        <v>59.95</v>
      </c>
      <c r="Q55" s="3"/>
    </row>
    <row r="56" spans="2:17" x14ac:dyDescent="0.4">
      <c r="B56" t="str">
        <v>CUST0044</v>
      </c>
      <c r="C56" s="3">
        <v>91.9</v>
      </c>
      <c r="Q56" s="3"/>
    </row>
    <row r="57" spans="2:17" x14ac:dyDescent="0.4">
      <c r="B57" t="str">
        <v>CUST0045</v>
      </c>
      <c r="C57" s="3">
        <v>537.78000000000009</v>
      </c>
      <c r="Q57" s="3"/>
    </row>
    <row r="58" spans="2:17" x14ac:dyDescent="0.4">
      <c r="B58" t="str">
        <v>CUST0046</v>
      </c>
      <c r="C58" s="3">
        <v>139.91999999999999</v>
      </c>
      <c r="Q58" s="3"/>
    </row>
    <row r="59" spans="2:17" x14ac:dyDescent="0.4">
      <c r="B59" t="str">
        <v>CUST0048</v>
      </c>
      <c r="C59" s="3">
        <v>193.42000000000002</v>
      </c>
      <c r="Q59" s="3"/>
    </row>
    <row r="60" spans="2:17" x14ac:dyDescent="0.4">
      <c r="B60" t="str">
        <v>CUST0049</v>
      </c>
      <c r="C60" s="3">
        <v>143</v>
      </c>
      <c r="Q60" s="3"/>
    </row>
    <row r="61" spans="2:17" x14ac:dyDescent="0.4">
      <c r="B61" t="str">
        <v>CUST0050</v>
      </c>
      <c r="C61" s="3">
        <v>248.34</v>
      </c>
      <c r="Q61" s="3"/>
    </row>
    <row r="62" spans="2:17" x14ac:dyDescent="0.4">
      <c r="B62" t="str">
        <v>CUST0051</v>
      </c>
      <c r="C62" s="3">
        <v>234.97</v>
      </c>
      <c r="Q62" s="3"/>
    </row>
    <row r="63" spans="2:17" x14ac:dyDescent="0.4">
      <c r="B63" t="str">
        <v>CUST0054</v>
      </c>
      <c r="C63" s="3">
        <v>309.36</v>
      </c>
      <c r="Q63" s="3"/>
    </row>
    <row r="64" spans="2:17" x14ac:dyDescent="0.4">
      <c r="B64" t="str">
        <v>CUST0056</v>
      </c>
      <c r="C64" s="3">
        <v>152.47999999999999</v>
      </c>
      <c r="Q64" s="3"/>
    </row>
    <row r="65" spans="2:17" x14ac:dyDescent="0.4">
      <c r="B65" t="str">
        <v>CUST0057</v>
      </c>
      <c r="C65" s="3">
        <v>407.91</v>
      </c>
      <c r="Q65" s="3"/>
    </row>
    <row r="66" spans="2:17" x14ac:dyDescent="0.4">
      <c r="B66" t="str">
        <v>CUST0058</v>
      </c>
      <c r="C66" s="3">
        <v>187.89999999999998</v>
      </c>
      <c r="Q66" s="3"/>
    </row>
    <row r="67" spans="2:17" x14ac:dyDescent="0.4">
      <c r="B67" t="str">
        <v>CUST0060</v>
      </c>
      <c r="C67" s="3">
        <v>618.84</v>
      </c>
      <c r="Q67" s="3"/>
    </row>
    <row r="68" spans="2:17" x14ac:dyDescent="0.4">
      <c r="B68" t="str">
        <v>CUST0062</v>
      </c>
      <c r="C68" s="3">
        <v>128.92999999999998</v>
      </c>
      <c r="Q68" s="3"/>
    </row>
    <row r="69" spans="2:17" x14ac:dyDescent="0.4">
      <c r="B69" t="str">
        <v>CUST0063</v>
      </c>
      <c r="C69" s="3">
        <v>273.98</v>
      </c>
      <c r="Q69" s="3"/>
    </row>
    <row r="70" spans="2:17" x14ac:dyDescent="0.4">
      <c r="B70" t="str">
        <v>CUST0065</v>
      </c>
      <c r="C70" s="3">
        <v>746.23</v>
      </c>
      <c r="Q70" s="3"/>
    </row>
    <row r="71" spans="2:17" x14ac:dyDescent="0.4">
      <c r="B71" t="str">
        <v>CUST0066</v>
      </c>
      <c r="C71" s="3">
        <v>194.49</v>
      </c>
      <c r="Q71" s="3"/>
    </row>
    <row r="72" spans="2:17" x14ac:dyDescent="0.4">
      <c r="B72" t="str">
        <v>CUST0067</v>
      </c>
      <c r="C72" s="3">
        <v>119.99</v>
      </c>
    </row>
    <row r="73" spans="2:17" x14ac:dyDescent="0.4">
      <c r="B73" t="str">
        <v>CUST0068</v>
      </c>
      <c r="C73" s="3">
        <v>302.89</v>
      </c>
    </row>
    <row r="74" spans="2:17" x14ac:dyDescent="0.4">
      <c r="B74" t="str">
        <v>CUST0069</v>
      </c>
      <c r="C74" s="3">
        <v>218.96</v>
      </c>
    </row>
    <row r="75" spans="2:17" x14ac:dyDescent="0.4">
      <c r="B75" t="str">
        <v>CUST0070</v>
      </c>
      <c r="C75" s="3">
        <v>297.45</v>
      </c>
    </row>
    <row r="76" spans="2:17" x14ac:dyDescent="0.4">
      <c r="B76" t="str">
        <v>CUST0074</v>
      </c>
      <c r="C76" s="3">
        <v>162.93</v>
      </c>
    </row>
    <row r="77" spans="2:17" x14ac:dyDescent="0.4">
      <c r="B77" t="str">
        <v>CUST0076</v>
      </c>
      <c r="C77" s="3">
        <v>518.16999999999996</v>
      </c>
    </row>
    <row r="78" spans="2:17" x14ac:dyDescent="0.4">
      <c r="B78" t="str">
        <v>CUST0077</v>
      </c>
      <c r="C78" s="3">
        <v>180.95</v>
      </c>
    </row>
    <row r="79" spans="2:17" x14ac:dyDescent="0.4">
      <c r="B79" t="str">
        <v>CUST0078</v>
      </c>
      <c r="C79" s="3">
        <v>260</v>
      </c>
    </row>
    <row r="80" spans="2:17" x14ac:dyDescent="0.4">
      <c r="B80" t="str">
        <v>CUST0080</v>
      </c>
      <c r="C80" s="3">
        <v>104.85</v>
      </c>
    </row>
    <row r="81" spans="2:3" x14ac:dyDescent="0.4">
      <c r="B81" t="str">
        <v>CUST0081</v>
      </c>
      <c r="C81" s="3">
        <v>220.82999999999998</v>
      </c>
    </row>
    <row r="82" spans="2:3" x14ac:dyDescent="0.4">
      <c r="B82" t="str">
        <v>CUST0082</v>
      </c>
      <c r="C82" s="3">
        <v>289.85000000000002</v>
      </c>
    </row>
    <row r="83" spans="2:3" x14ac:dyDescent="0.4">
      <c r="B83" t="str">
        <v>CUST0083</v>
      </c>
      <c r="C83" s="3">
        <v>101</v>
      </c>
    </row>
    <row r="84" spans="2:3" x14ac:dyDescent="0.4">
      <c r="B84" t="str">
        <v>CUST0085</v>
      </c>
      <c r="C84" s="3">
        <v>44</v>
      </c>
    </row>
    <row r="85" spans="2:3" x14ac:dyDescent="0.4">
      <c r="B85" t="str">
        <v>CUST0086</v>
      </c>
      <c r="C85" s="3">
        <v>147.9</v>
      </c>
    </row>
    <row r="86" spans="2:3" x14ac:dyDescent="0.4">
      <c r="B86" t="str">
        <v>CUST0089</v>
      </c>
      <c r="C86" s="3">
        <v>188.85000000000002</v>
      </c>
    </row>
    <row r="87" spans="2:3" x14ac:dyDescent="0.4">
      <c r="B87" t="str">
        <v>CUST0090</v>
      </c>
      <c r="C87" s="3">
        <v>559.82000000000005</v>
      </c>
    </row>
    <row r="88" spans="2:3" x14ac:dyDescent="0.4">
      <c r="B88" t="str">
        <v>CUST0092</v>
      </c>
      <c r="C88" s="3">
        <v>259.38</v>
      </c>
    </row>
    <row r="89" spans="2:3" x14ac:dyDescent="0.4">
      <c r="B89" t="str">
        <v>CUST0094</v>
      </c>
      <c r="C89" s="3">
        <v>481.95</v>
      </c>
    </row>
    <row r="90" spans="2:3" x14ac:dyDescent="0.4">
      <c r="B90" t="str">
        <v>CUST0095</v>
      </c>
      <c r="C90" s="3">
        <v>1323.6200000000001</v>
      </c>
    </row>
    <row r="91" spans="2:3" x14ac:dyDescent="0.4">
      <c r="B91" t="str">
        <v>CUST0096</v>
      </c>
      <c r="C91" s="3">
        <v>264.93</v>
      </c>
    </row>
    <row r="92" spans="2:3" x14ac:dyDescent="0.4">
      <c r="B92" t="str">
        <v>CUST0097</v>
      </c>
      <c r="C92" s="3">
        <v>102.99000000000001</v>
      </c>
    </row>
    <row r="93" spans="2:3" x14ac:dyDescent="0.4">
      <c r="B93" t="str">
        <v>CUST0098</v>
      </c>
      <c r="C93" s="3">
        <v>433.8</v>
      </c>
    </row>
    <row r="94" spans="2:3" x14ac:dyDescent="0.4">
      <c r="B94" t="str">
        <v>CUST0099</v>
      </c>
      <c r="C94" s="3">
        <v>69.900000000000006</v>
      </c>
    </row>
    <row r="95" spans="2:3" x14ac:dyDescent="0.4">
      <c r="B95" t="str">
        <v>CUST0100</v>
      </c>
      <c r="C95" s="3">
        <v>26.49</v>
      </c>
    </row>
    <row r="96" spans="2:3" x14ac:dyDescent="0.4">
      <c r="B96" t="str">
        <v>CUST0101</v>
      </c>
      <c r="C96" s="3">
        <v>294.98</v>
      </c>
    </row>
    <row r="97" spans="2:3" x14ac:dyDescent="0.4">
      <c r="B97" t="str">
        <v>CUST0102</v>
      </c>
      <c r="C97" s="3">
        <v>50.95</v>
      </c>
    </row>
    <row r="98" spans="2:3" x14ac:dyDescent="0.4">
      <c r="B98" t="str">
        <v>CUST0103</v>
      </c>
      <c r="C98" s="3">
        <v>698.17</v>
      </c>
    </row>
    <row r="99" spans="2:3" x14ac:dyDescent="0.4">
      <c r="B99" t="str">
        <v>CUST0104</v>
      </c>
      <c r="C99" s="3">
        <v>436.82</v>
      </c>
    </row>
    <row r="100" spans="2:3" x14ac:dyDescent="0.4">
      <c r="B100" t="str">
        <v>CUST0105</v>
      </c>
      <c r="C100" s="3">
        <v>69.98</v>
      </c>
    </row>
    <row r="101" spans="2:3" x14ac:dyDescent="0.4">
      <c r="B101" t="str">
        <v>CUST0106</v>
      </c>
      <c r="C101" s="3">
        <v>97.85</v>
      </c>
    </row>
    <row r="102" spans="2:3" x14ac:dyDescent="0.4">
      <c r="B102" t="str">
        <v>CUST0107</v>
      </c>
      <c r="C102" s="3">
        <v>205.49</v>
      </c>
    </row>
    <row r="103" spans="2:3" x14ac:dyDescent="0.4">
      <c r="B103" t="str">
        <v>CUST0109</v>
      </c>
      <c r="C103" s="3">
        <v>363.75</v>
      </c>
    </row>
    <row r="104" spans="2:3" x14ac:dyDescent="0.4">
      <c r="B104" t="str">
        <v>CUST0111</v>
      </c>
      <c r="C104" s="3">
        <v>361.19000000000005</v>
      </c>
    </row>
    <row r="105" spans="2:3" x14ac:dyDescent="0.4">
      <c r="B105" t="str">
        <v>CUST0112</v>
      </c>
      <c r="C105" s="3">
        <v>263.75</v>
      </c>
    </row>
    <row r="106" spans="2:3" x14ac:dyDescent="0.4">
      <c r="B106" t="str">
        <v>CUST0113</v>
      </c>
      <c r="C106" s="3">
        <v>210.97</v>
      </c>
    </row>
    <row r="107" spans="2:3" x14ac:dyDescent="0.4">
      <c r="B107" t="str">
        <v>CUST0114</v>
      </c>
      <c r="C107" s="3">
        <v>73.95</v>
      </c>
    </row>
    <row r="108" spans="2:3" x14ac:dyDescent="0.4">
      <c r="B108" t="str">
        <v>CUST0115</v>
      </c>
      <c r="C108" s="3">
        <v>342.34999999999997</v>
      </c>
    </row>
    <row r="109" spans="2:3" x14ac:dyDescent="0.4">
      <c r="B109" t="str">
        <v>CUST0116</v>
      </c>
      <c r="C109" s="3">
        <v>151.38999999999999</v>
      </c>
    </row>
    <row r="110" spans="2:3" x14ac:dyDescent="0.4">
      <c r="B110" t="str">
        <v>CUST0119</v>
      </c>
      <c r="C110" s="3">
        <v>153.44999999999999</v>
      </c>
    </row>
    <row r="111" spans="2:3" x14ac:dyDescent="0.4">
      <c r="B111" t="str">
        <v>CUST0120</v>
      </c>
      <c r="C111" s="3">
        <v>184.9</v>
      </c>
    </row>
    <row r="112" spans="2:3" x14ac:dyDescent="0.4">
      <c r="B112" t="str">
        <v>CUST0121</v>
      </c>
      <c r="C112" s="3">
        <v>240.83999999999997</v>
      </c>
    </row>
    <row r="113" spans="2:3" x14ac:dyDescent="0.4">
      <c r="B113" t="str">
        <v>CUST0122</v>
      </c>
      <c r="C113" s="3">
        <v>188.97000000000003</v>
      </c>
    </row>
    <row r="114" spans="2:3" x14ac:dyDescent="0.4">
      <c r="B114" t="str">
        <v>CUST0123</v>
      </c>
      <c r="C114" s="3">
        <v>328.4</v>
      </c>
    </row>
    <row r="115" spans="2:3" x14ac:dyDescent="0.4">
      <c r="B115" t="str">
        <v>CUST0124</v>
      </c>
      <c r="C115" s="3">
        <v>470.35</v>
      </c>
    </row>
    <row r="116" spans="2:3" x14ac:dyDescent="0.4">
      <c r="B116" t="str">
        <v>CUST0126</v>
      </c>
      <c r="C116" s="3">
        <v>235.94</v>
      </c>
    </row>
    <row r="117" spans="2:3" x14ac:dyDescent="0.4">
      <c r="B117" t="str">
        <v>CUST0127</v>
      </c>
      <c r="C117" s="3">
        <v>531.75</v>
      </c>
    </row>
    <row r="118" spans="2:3" x14ac:dyDescent="0.4">
      <c r="B118" t="str">
        <v>CUST0130</v>
      </c>
      <c r="C118" s="3">
        <v>248.85000000000002</v>
      </c>
    </row>
    <row r="119" spans="2:3" x14ac:dyDescent="0.4">
      <c r="B119" t="str">
        <v>CUST0131</v>
      </c>
      <c r="C119" s="3">
        <v>64.98</v>
      </c>
    </row>
    <row r="120" spans="2:3" x14ac:dyDescent="0.4">
      <c r="B120" t="str">
        <v>CUST0132</v>
      </c>
      <c r="C120" s="3">
        <v>501.29999999999995</v>
      </c>
    </row>
    <row r="121" spans="2:3" x14ac:dyDescent="0.4">
      <c r="B121" t="str">
        <v>CUST0133</v>
      </c>
      <c r="C121" s="3">
        <v>35</v>
      </c>
    </row>
    <row r="122" spans="2:3" x14ac:dyDescent="0.4">
      <c r="B122" t="str">
        <v>CUST0134</v>
      </c>
      <c r="C122" s="3">
        <v>212.5</v>
      </c>
    </row>
    <row r="123" spans="2:3" x14ac:dyDescent="0.4">
      <c r="B123" t="str">
        <v>CUST0135</v>
      </c>
      <c r="C123" s="3">
        <v>257.75</v>
      </c>
    </row>
    <row r="124" spans="2:3" x14ac:dyDescent="0.4">
      <c r="B124" t="str">
        <v>CUST0136</v>
      </c>
      <c r="C124" s="3">
        <v>154.94999999999999</v>
      </c>
    </row>
    <row r="125" spans="2:3" x14ac:dyDescent="0.4">
      <c r="B125" t="str">
        <v>CUST0137</v>
      </c>
      <c r="C125" s="3">
        <v>119.9</v>
      </c>
    </row>
    <row r="126" spans="2:3" x14ac:dyDescent="0.4">
      <c r="B126" t="str">
        <v>CUST0138</v>
      </c>
      <c r="C126" s="3">
        <v>40.99</v>
      </c>
    </row>
    <row r="127" spans="2:3" x14ac:dyDescent="0.4">
      <c r="B127" t="str">
        <v>CUST0139</v>
      </c>
      <c r="C127" s="3">
        <v>394.38</v>
      </c>
    </row>
    <row r="128" spans="2:3" x14ac:dyDescent="0.4">
      <c r="B128" t="str">
        <v>CUST0142</v>
      </c>
      <c r="C128" s="3">
        <v>118.95</v>
      </c>
    </row>
    <row r="129" spans="2:3" x14ac:dyDescent="0.4">
      <c r="B129" t="str">
        <v>CUST0143</v>
      </c>
      <c r="C129" s="3">
        <v>358.88</v>
      </c>
    </row>
    <row r="130" spans="2:3" x14ac:dyDescent="0.4">
      <c r="B130" t="str">
        <v>CUST0144</v>
      </c>
      <c r="C130" s="3">
        <v>172.38</v>
      </c>
    </row>
    <row r="131" spans="2:3" x14ac:dyDescent="0.4">
      <c r="B131" t="str">
        <v>CUST0146</v>
      </c>
      <c r="C131" s="3">
        <v>41.98</v>
      </c>
    </row>
    <row r="132" spans="2:3" x14ac:dyDescent="0.4">
      <c r="B132" t="str">
        <v>CUST0147</v>
      </c>
      <c r="C132" s="3">
        <v>168.89000000000001</v>
      </c>
    </row>
    <row r="133" spans="2:3" x14ac:dyDescent="0.4">
      <c r="B133" t="str">
        <v>CUST0148</v>
      </c>
      <c r="C133" s="3">
        <v>168.5</v>
      </c>
    </row>
    <row r="134" spans="2:3" x14ac:dyDescent="0.4">
      <c r="B134" t="str">
        <v>CUST0149</v>
      </c>
      <c r="C134" s="3">
        <v>29</v>
      </c>
    </row>
    <row r="135" spans="2:3" x14ac:dyDescent="0.4">
      <c r="B135" t="str">
        <v>CUST0150</v>
      </c>
      <c r="C135" s="3">
        <v>31</v>
      </c>
    </row>
    <row r="136" spans="2:3" x14ac:dyDescent="0.4">
      <c r="B136" t="str">
        <v>CUST0152</v>
      </c>
      <c r="C136" s="3">
        <v>304.39</v>
      </c>
    </row>
    <row r="137" spans="2:3" x14ac:dyDescent="0.4">
      <c r="B137" t="str">
        <v>CUST0153</v>
      </c>
      <c r="C137" s="3">
        <v>224.88000000000002</v>
      </c>
    </row>
    <row r="138" spans="2:3" x14ac:dyDescent="0.4">
      <c r="B138" t="str">
        <v>CUST0154</v>
      </c>
      <c r="C138" s="3">
        <v>49.95</v>
      </c>
    </row>
    <row r="139" spans="2:3" x14ac:dyDescent="0.4">
      <c r="B139" t="str">
        <v>CUST0155</v>
      </c>
      <c r="C139" s="3">
        <v>149.94</v>
      </c>
    </row>
    <row r="140" spans="2:3" x14ac:dyDescent="0.4">
      <c r="B140" t="str">
        <v>CUST0158</v>
      </c>
      <c r="C140" s="3">
        <v>67.45</v>
      </c>
    </row>
    <row r="141" spans="2:3" x14ac:dyDescent="0.4">
      <c r="B141" t="str">
        <v>CUST0159</v>
      </c>
      <c r="C141" s="3">
        <v>196.41000000000003</v>
      </c>
    </row>
    <row r="142" spans="2:3" x14ac:dyDescent="0.4">
      <c r="B142" t="str">
        <v>CUST0160</v>
      </c>
      <c r="C142" s="3">
        <v>16.5</v>
      </c>
    </row>
    <row r="143" spans="2:3" x14ac:dyDescent="0.4">
      <c r="B143" t="str">
        <v>CUST0161</v>
      </c>
      <c r="C143" s="3">
        <v>35</v>
      </c>
    </row>
    <row r="144" spans="2:3" x14ac:dyDescent="0.4">
      <c r="B144" t="str">
        <v>CUST0162</v>
      </c>
      <c r="C144" s="3">
        <v>52</v>
      </c>
    </row>
    <row r="145" spans="2:3" x14ac:dyDescent="0.4">
      <c r="B145" t="str">
        <v>CUST0163</v>
      </c>
      <c r="C145" s="3">
        <v>64.95</v>
      </c>
    </row>
    <row r="146" spans="2:3" x14ac:dyDescent="0.4">
      <c r="B146" t="str">
        <v>CUST0164</v>
      </c>
      <c r="C146" s="3">
        <v>374.95000000000005</v>
      </c>
    </row>
    <row r="147" spans="2:3" x14ac:dyDescent="0.4">
      <c r="B147" t="str">
        <v>CUST0165</v>
      </c>
      <c r="C147" s="3">
        <v>187.99</v>
      </c>
    </row>
    <row r="148" spans="2:3" x14ac:dyDescent="0.4">
      <c r="B148" t="str">
        <v>CUST0166</v>
      </c>
      <c r="C148" s="3">
        <v>456.87</v>
      </c>
    </row>
    <row r="149" spans="2:3" x14ac:dyDescent="0.4">
      <c r="B149" t="str">
        <v>CUST0169</v>
      </c>
      <c r="C149" s="3">
        <v>98.95</v>
      </c>
    </row>
    <row r="150" spans="2:3" x14ac:dyDescent="0.4">
      <c r="B150" t="str">
        <v>CUST0170</v>
      </c>
      <c r="C150" s="3">
        <v>549.77</v>
      </c>
    </row>
    <row r="151" spans="2:3" x14ac:dyDescent="0.4">
      <c r="B151" t="str">
        <v>CUST0174</v>
      </c>
      <c r="C151" s="3">
        <v>156.89999999999998</v>
      </c>
    </row>
    <row r="152" spans="2:3" x14ac:dyDescent="0.4">
      <c r="B152" t="str">
        <v>CUST0176</v>
      </c>
      <c r="C152" s="3">
        <v>55</v>
      </c>
    </row>
    <row r="153" spans="2:3" x14ac:dyDescent="0.4">
      <c r="B153" t="str">
        <v>CUST0178</v>
      </c>
      <c r="C153" s="3">
        <v>366.8</v>
      </c>
    </row>
    <row r="154" spans="2:3" x14ac:dyDescent="0.4">
      <c r="B154" t="str">
        <v>CUST0180</v>
      </c>
      <c r="C154" s="3">
        <v>140.44</v>
      </c>
    </row>
    <row r="155" spans="2:3" x14ac:dyDescent="0.4">
      <c r="B155" t="str">
        <v>CUST0183</v>
      </c>
      <c r="C155" s="3">
        <v>337.25</v>
      </c>
    </row>
    <row r="156" spans="2:3" x14ac:dyDescent="0.4">
      <c r="B156" t="str">
        <v>CUST0186</v>
      </c>
      <c r="C156" s="3">
        <v>400.43</v>
      </c>
    </row>
    <row r="157" spans="2:3" x14ac:dyDescent="0.4">
      <c r="B157" t="str">
        <v>CUST0188</v>
      </c>
      <c r="C157" s="3">
        <v>129.5</v>
      </c>
    </row>
    <row r="158" spans="2:3" x14ac:dyDescent="0.4">
      <c r="B158" t="str">
        <v>CUST0189</v>
      </c>
      <c r="C158" s="3">
        <v>54.99</v>
      </c>
    </row>
    <row r="159" spans="2:3" x14ac:dyDescent="0.4">
      <c r="B159" t="str">
        <v>CUST0190</v>
      </c>
      <c r="C159" s="3">
        <v>55.95</v>
      </c>
    </row>
    <row r="160" spans="2:3" x14ac:dyDescent="0.4">
      <c r="B160" t="str">
        <v>CUST0191</v>
      </c>
      <c r="C160" s="3">
        <v>53</v>
      </c>
    </row>
    <row r="161" spans="2:3" x14ac:dyDescent="0.4">
      <c r="B161" t="str">
        <v>CUST0192</v>
      </c>
      <c r="C161" s="3">
        <v>445.41999999999996</v>
      </c>
    </row>
    <row r="162" spans="2:3" x14ac:dyDescent="0.4">
      <c r="B162" t="str">
        <v>CUST0196</v>
      </c>
      <c r="C162" s="3">
        <v>38</v>
      </c>
    </row>
    <row r="163" spans="2:3" x14ac:dyDescent="0.4">
      <c r="B163" t="str">
        <v>CUST0197</v>
      </c>
      <c r="C163" s="3">
        <v>115.99000000000001</v>
      </c>
    </row>
    <row r="164" spans="2:3" x14ac:dyDescent="0.4">
      <c r="B164" t="str">
        <v>CUST0199</v>
      </c>
      <c r="C164" s="3">
        <v>98.4</v>
      </c>
    </row>
    <row r="165" spans="2:3" x14ac:dyDescent="0.4">
      <c r="B165" t="str">
        <v>CUST0200</v>
      </c>
      <c r="C165" s="3">
        <v>334.93</v>
      </c>
    </row>
    <row r="166" spans="2:3" x14ac:dyDescent="0.4">
      <c r="B166" t="str">
        <v>CUST0203</v>
      </c>
      <c r="C166" s="3">
        <v>273.91999999999996</v>
      </c>
    </row>
    <row r="167" spans="2:3" x14ac:dyDescent="0.4">
      <c r="B167" t="str">
        <v>CUST0204</v>
      </c>
      <c r="C167" s="3">
        <v>165.93</v>
      </c>
    </row>
    <row r="168" spans="2:3" x14ac:dyDescent="0.4">
      <c r="B168" t="str">
        <v>CUST0205</v>
      </c>
      <c r="C168" s="3">
        <v>114.94</v>
      </c>
    </row>
    <row r="169" spans="2:3" x14ac:dyDescent="0.4">
      <c r="B169" t="str">
        <v>CUST0206</v>
      </c>
      <c r="C169" s="3">
        <v>456.86</v>
      </c>
    </row>
    <row r="170" spans="2:3" x14ac:dyDescent="0.4">
      <c r="B170" t="str">
        <v>CUST0207</v>
      </c>
      <c r="C170" s="3">
        <v>339.31</v>
      </c>
    </row>
    <row r="171" spans="2:3" x14ac:dyDescent="0.4">
      <c r="B171" t="str">
        <v>CUST0209</v>
      </c>
      <c r="C171" s="3">
        <v>20.49</v>
      </c>
    </row>
    <row r="172" spans="2:3" x14ac:dyDescent="0.4">
      <c r="B172" t="str">
        <v>CUST0211</v>
      </c>
      <c r="C172" s="3">
        <v>319.98</v>
      </c>
    </row>
    <row r="173" spans="2:3" x14ac:dyDescent="0.4">
      <c r="B173" t="str">
        <v>CUST0213</v>
      </c>
      <c r="C173" s="3">
        <v>1065.96</v>
      </c>
    </row>
    <row r="174" spans="2:3" x14ac:dyDescent="0.4">
      <c r="B174" t="str">
        <v>CUST0215</v>
      </c>
      <c r="C174" s="3">
        <v>426.73</v>
      </c>
    </row>
    <row r="175" spans="2:3" x14ac:dyDescent="0.4">
      <c r="B175" t="str">
        <v>CUST0216</v>
      </c>
      <c r="C175" s="3">
        <v>600.33999999999992</v>
      </c>
    </row>
    <row r="176" spans="2:3" x14ac:dyDescent="0.4">
      <c r="B176" t="str">
        <v>CUST0217</v>
      </c>
      <c r="C176" s="3">
        <v>259.5</v>
      </c>
    </row>
    <row r="177" spans="2:3" x14ac:dyDescent="0.4">
      <c r="B177" t="str">
        <v>CUST0218</v>
      </c>
      <c r="C177" s="3">
        <v>40.99</v>
      </c>
    </row>
    <row r="178" spans="2:3" x14ac:dyDescent="0.4">
      <c r="B178" t="str">
        <v>CUST0221</v>
      </c>
      <c r="C178" s="3">
        <v>158.93</v>
      </c>
    </row>
    <row r="179" spans="2:3" x14ac:dyDescent="0.4">
      <c r="B179" t="str">
        <v>CUST0223</v>
      </c>
      <c r="C179" s="3">
        <v>224.49</v>
      </c>
    </row>
    <row r="180" spans="2:3" x14ac:dyDescent="0.4">
      <c r="B180" t="str">
        <v>CUST0224</v>
      </c>
      <c r="C180" s="3">
        <v>728.62</v>
      </c>
    </row>
    <row r="181" spans="2:3" x14ac:dyDescent="0.4">
      <c r="B181" t="str">
        <v>CUST0227</v>
      </c>
      <c r="C181" s="3">
        <v>169.35000000000002</v>
      </c>
    </row>
    <row r="182" spans="2:3" x14ac:dyDescent="0.4">
      <c r="B182" t="str">
        <v>CUST0228</v>
      </c>
      <c r="C182" s="3">
        <v>131.97999999999999</v>
      </c>
    </row>
    <row r="183" spans="2:3" x14ac:dyDescent="0.4">
      <c r="B183" t="str">
        <v>CUST0229</v>
      </c>
      <c r="C183" s="3">
        <v>395.78</v>
      </c>
    </row>
    <row r="184" spans="2:3" x14ac:dyDescent="0.4">
      <c r="B184" t="str">
        <v>CUST0236</v>
      </c>
      <c r="C184" s="3">
        <v>89.95</v>
      </c>
    </row>
    <row r="185" spans="2:3" x14ac:dyDescent="0.4">
      <c r="B185" t="str">
        <v>CUST0237</v>
      </c>
      <c r="C185" s="3">
        <v>289.39</v>
      </c>
    </row>
    <row r="186" spans="2:3" x14ac:dyDescent="0.4">
      <c r="B186" t="str">
        <v>CUST0239</v>
      </c>
      <c r="C186" s="3">
        <v>234.45</v>
      </c>
    </row>
    <row r="187" spans="2:3" x14ac:dyDescent="0.4">
      <c r="B187" t="str">
        <v>CUST0240</v>
      </c>
      <c r="C187" s="3">
        <v>191.45999999999998</v>
      </c>
    </row>
    <row r="188" spans="2:3" x14ac:dyDescent="0.4">
      <c r="B188" t="str">
        <v>CUST0241</v>
      </c>
      <c r="C188" s="3">
        <v>119.9</v>
      </c>
    </row>
    <row r="189" spans="2:3" x14ac:dyDescent="0.4">
      <c r="B189" t="str">
        <v>CUST0242</v>
      </c>
      <c r="C189" s="3">
        <v>253.42</v>
      </c>
    </row>
    <row r="190" spans="2:3" x14ac:dyDescent="0.4">
      <c r="B190" t="str">
        <v>CUST0243</v>
      </c>
      <c r="C190" s="3">
        <v>455.28000000000003</v>
      </c>
    </row>
    <row r="191" spans="2:3" x14ac:dyDescent="0.4">
      <c r="B191" t="str">
        <v>CUST0245</v>
      </c>
      <c r="C191" s="3">
        <v>378.79</v>
      </c>
    </row>
    <row r="192" spans="2:3" x14ac:dyDescent="0.4">
      <c r="B192" t="str">
        <v>CUST0246</v>
      </c>
      <c r="C192" s="3">
        <v>31</v>
      </c>
    </row>
    <row r="193" spans="2:3" x14ac:dyDescent="0.4">
      <c r="B193" t="str">
        <v>CUST0247</v>
      </c>
      <c r="C193" s="3">
        <v>38.49</v>
      </c>
    </row>
    <row r="194" spans="2:3" x14ac:dyDescent="0.4">
      <c r="B194" t="str">
        <v>CUST0248</v>
      </c>
      <c r="C194" s="3">
        <v>334.37</v>
      </c>
    </row>
    <row r="195" spans="2:3" x14ac:dyDescent="0.4">
      <c r="B195" t="str">
        <v>CUST0249</v>
      </c>
      <c r="C195" s="3">
        <v>19.95</v>
      </c>
    </row>
    <row r="196" spans="2:3" x14ac:dyDescent="0.4">
      <c r="B196" t="str">
        <v>CUST0251</v>
      </c>
      <c r="C196" s="3">
        <v>183.35000000000002</v>
      </c>
    </row>
    <row r="197" spans="2:3" x14ac:dyDescent="0.4">
      <c r="B197" t="str">
        <v>CUST0253</v>
      </c>
      <c r="C197" s="3">
        <v>116.9</v>
      </c>
    </row>
    <row r="198" spans="2:3" x14ac:dyDescent="0.4">
      <c r="B198" t="str">
        <v>CUST0254</v>
      </c>
      <c r="C198" s="3">
        <v>207.92000000000002</v>
      </c>
    </row>
    <row r="199" spans="2:3" x14ac:dyDescent="0.4">
      <c r="B199" t="str">
        <v>CUST0255</v>
      </c>
      <c r="C199" s="3">
        <v>169.98000000000002</v>
      </c>
    </row>
    <row r="200" spans="2:3" x14ac:dyDescent="0.4">
      <c r="B200" t="str">
        <v>CUST0258</v>
      </c>
      <c r="C200" s="3">
        <v>365.42</v>
      </c>
    </row>
    <row r="201" spans="2:3" x14ac:dyDescent="0.4">
      <c r="B201" t="str">
        <v>CUST0259</v>
      </c>
      <c r="C201" s="3">
        <v>60.95</v>
      </c>
    </row>
    <row r="202" spans="2:3" x14ac:dyDescent="0.4">
      <c r="B202" t="str">
        <v>CUST0260</v>
      </c>
      <c r="C202" s="3">
        <v>124</v>
      </c>
    </row>
    <row r="203" spans="2:3" x14ac:dyDescent="0.4">
      <c r="B203" t="str">
        <v>CUST0261</v>
      </c>
      <c r="C203" s="3">
        <v>123.48</v>
      </c>
    </row>
    <row r="204" spans="2:3" x14ac:dyDescent="0.4">
      <c r="B204" t="str">
        <v>CUST0263</v>
      </c>
      <c r="C204" s="3">
        <v>591.57000000000005</v>
      </c>
    </row>
    <row r="205" spans="2:3" x14ac:dyDescent="0.4">
      <c r="B205" t="str">
        <v>CUST0264</v>
      </c>
      <c r="C205" s="3">
        <v>120.44</v>
      </c>
    </row>
    <row r="206" spans="2:3" x14ac:dyDescent="0.4">
      <c r="B206" t="str">
        <v>CUST0265</v>
      </c>
      <c r="C206" s="3">
        <v>761.31999999999994</v>
      </c>
    </row>
    <row r="207" spans="2:3" x14ac:dyDescent="0.4">
      <c r="B207" t="str">
        <v>CUST0266</v>
      </c>
      <c r="C207" s="3">
        <v>268.89999999999998</v>
      </c>
    </row>
    <row r="208" spans="2:3" x14ac:dyDescent="0.4">
      <c r="B208" t="str">
        <v>CUST0267</v>
      </c>
      <c r="C208" s="3">
        <v>140.94</v>
      </c>
    </row>
    <row r="209" spans="2:3" x14ac:dyDescent="0.4">
      <c r="B209" t="str">
        <v>CUST0268</v>
      </c>
      <c r="C209" s="3">
        <v>614.80999999999995</v>
      </c>
    </row>
    <row r="210" spans="2:3" x14ac:dyDescent="0.4">
      <c r="B210" t="str">
        <v>CUST0269</v>
      </c>
      <c r="C210" s="3">
        <v>70.989999999999995</v>
      </c>
    </row>
    <row r="211" spans="2:3" x14ac:dyDescent="0.4">
      <c r="B211" t="str">
        <v>CUST0270</v>
      </c>
      <c r="C211" s="3">
        <v>314.81</v>
      </c>
    </row>
    <row r="212" spans="2:3" x14ac:dyDescent="0.4">
      <c r="B212" t="str">
        <v>CUST0272</v>
      </c>
      <c r="C212" s="3">
        <v>149.99</v>
      </c>
    </row>
    <row r="213" spans="2:3" x14ac:dyDescent="0.4">
      <c r="B213" t="str">
        <v>CUST0273</v>
      </c>
      <c r="C213" s="3">
        <v>87.39</v>
      </c>
    </row>
    <row r="214" spans="2:3" x14ac:dyDescent="0.4">
      <c r="B214" t="str">
        <v>CUST0274</v>
      </c>
      <c r="C214" s="3">
        <v>80</v>
      </c>
    </row>
    <row r="215" spans="2:3" x14ac:dyDescent="0.4">
      <c r="B215" t="str">
        <v>CUST0275</v>
      </c>
      <c r="C215" s="3">
        <v>180.5</v>
      </c>
    </row>
    <row r="216" spans="2:3" x14ac:dyDescent="0.4">
      <c r="B216" t="str">
        <v>CUST0277</v>
      </c>
      <c r="C216" s="3">
        <v>476.23999999999995</v>
      </c>
    </row>
    <row r="217" spans="2:3" x14ac:dyDescent="0.4">
      <c r="B217" t="str">
        <v>CUST0278</v>
      </c>
      <c r="C217" s="3">
        <v>55.49</v>
      </c>
    </row>
    <row r="218" spans="2:3" x14ac:dyDescent="0.4">
      <c r="B218" t="str">
        <v>CUST0279</v>
      </c>
      <c r="C218" s="3">
        <v>165.49</v>
      </c>
    </row>
    <row r="219" spans="2:3" x14ac:dyDescent="0.4">
      <c r="B219" t="str">
        <v>CUST0280</v>
      </c>
      <c r="C219" s="3">
        <v>60.489999999999995</v>
      </c>
    </row>
    <row r="220" spans="2:3" x14ac:dyDescent="0.4">
      <c r="B220" t="str">
        <v>CUST0281</v>
      </c>
      <c r="C220" s="3">
        <v>209</v>
      </c>
    </row>
    <row r="221" spans="2:3" x14ac:dyDescent="0.4">
      <c r="B221" t="str">
        <v>CUST0282</v>
      </c>
      <c r="C221" s="3">
        <v>136.44</v>
      </c>
    </row>
    <row r="222" spans="2:3" x14ac:dyDescent="0.4">
      <c r="B222" t="str">
        <v>CUST0283</v>
      </c>
      <c r="C222" s="3">
        <v>629.73</v>
      </c>
    </row>
    <row r="223" spans="2:3" x14ac:dyDescent="0.4">
      <c r="B223" t="str">
        <v>CUST0284</v>
      </c>
      <c r="C223" s="3">
        <v>239.75</v>
      </c>
    </row>
    <row r="224" spans="2:3" x14ac:dyDescent="0.4">
      <c r="B224" t="str">
        <v>CUST0285</v>
      </c>
      <c r="C224" s="3">
        <v>272.83000000000004</v>
      </c>
    </row>
    <row r="225" spans="2:3" x14ac:dyDescent="0.4">
      <c r="B225" t="str">
        <v>CUST0287</v>
      </c>
      <c r="C225" s="3">
        <v>249.75</v>
      </c>
    </row>
    <row r="226" spans="2:3" x14ac:dyDescent="0.4">
      <c r="B226" t="str">
        <v>CUST0289</v>
      </c>
      <c r="C226" s="3">
        <v>248.42</v>
      </c>
    </row>
    <row r="227" spans="2:3" x14ac:dyDescent="0.4">
      <c r="B227" t="str">
        <v>CUST0291</v>
      </c>
      <c r="C227" s="3">
        <v>77.45</v>
      </c>
    </row>
    <row r="228" spans="2:3" x14ac:dyDescent="0.4">
      <c r="B228" t="str">
        <v>CUST0292</v>
      </c>
      <c r="C228" s="3">
        <v>197.93</v>
      </c>
    </row>
    <row r="229" spans="2:3" x14ac:dyDescent="0.4">
      <c r="B229" t="str">
        <v>CUST0293</v>
      </c>
      <c r="C229" s="3">
        <v>206.42000000000002</v>
      </c>
    </row>
    <row r="230" spans="2:3" x14ac:dyDescent="0.4">
      <c r="B230" t="str">
        <v>CUST0295</v>
      </c>
      <c r="C230" s="3">
        <v>471.65000000000003</v>
      </c>
    </row>
    <row r="231" spans="2:3" x14ac:dyDescent="0.4">
      <c r="B231" t="str">
        <v>CUST0298</v>
      </c>
      <c r="C231" s="3">
        <v>115.36999999999999</v>
      </c>
    </row>
    <row r="232" spans="2:3" x14ac:dyDescent="0.4">
      <c r="B232" t="str">
        <v>CUST0300</v>
      </c>
      <c r="C232" s="3">
        <v>121.95</v>
      </c>
    </row>
    <row r="233" spans="2:3" x14ac:dyDescent="0.4">
      <c r="B233" t="str">
        <v>CUST0301</v>
      </c>
      <c r="C233" s="3">
        <v>125.98</v>
      </c>
    </row>
    <row r="234" spans="2:3" x14ac:dyDescent="0.4">
      <c r="B234" t="str">
        <v>CUST0302</v>
      </c>
      <c r="C234" s="3">
        <v>331.41</v>
      </c>
    </row>
    <row r="235" spans="2:3" x14ac:dyDescent="0.4">
      <c r="B235" t="str">
        <v>CUST0303</v>
      </c>
      <c r="C235" s="3">
        <v>85.94</v>
      </c>
    </row>
    <row r="236" spans="2:3" x14ac:dyDescent="0.4">
      <c r="B236" t="str">
        <v>CUST0304</v>
      </c>
      <c r="C236" s="3">
        <v>318.83000000000004</v>
      </c>
    </row>
    <row r="237" spans="2:3" x14ac:dyDescent="0.4">
      <c r="B237" t="str">
        <v>CUST0305</v>
      </c>
      <c r="C237" s="3">
        <v>508.38</v>
      </c>
    </row>
    <row r="238" spans="2:3" x14ac:dyDescent="0.4">
      <c r="B238" t="str">
        <v>CUST0308</v>
      </c>
      <c r="C238" s="3">
        <v>49</v>
      </c>
    </row>
    <row r="239" spans="2:3" x14ac:dyDescent="0.4">
      <c r="B239" t="str">
        <v>CUST0311</v>
      </c>
      <c r="C239" s="3">
        <v>595.52</v>
      </c>
    </row>
    <row r="240" spans="2:3" x14ac:dyDescent="0.4">
      <c r="B240" t="str">
        <v>CUST0312</v>
      </c>
      <c r="C240" s="3">
        <v>109.98</v>
      </c>
    </row>
    <row r="241" spans="2:3" x14ac:dyDescent="0.4">
      <c r="B241" t="str">
        <v>CUST0314</v>
      </c>
      <c r="C241" s="3">
        <v>409.89</v>
      </c>
    </row>
    <row r="242" spans="2:3" x14ac:dyDescent="0.4">
      <c r="B242" t="str">
        <v>CUST0315</v>
      </c>
      <c r="C242" s="3">
        <v>306.42</v>
      </c>
    </row>
    <row r="243" spans="2:3" x14ac:dyDescent="0.4">
      <c r="B243" t="str">
        <v>CUST0316</v>
      </c>
      <c r="C243" s="3">
        <v>42.989999999999995</v>
      </c>
    </row>
    <row r="244" spans="2:3" x14ac:dyDescent="0.4">
      <c r="B244" t="str">
        <v>CUST0317</v>
      </c>
      <c r="C244" s="3">
        <v>50.95</v>
      </c>
    </row>
    <row r="245" spans="2:3" x14ac:dyDescent="0.4">
      <c r="B245" t="str">
        <v>CUST0318</v>
      </c>
      <c r="C245" s="3">
        <v>338.95</v>
      </c>
    </row>
    <row r="246" spans="2:3" x14ac:dyDescent="0.4">
      <c r="B246" t="str">
        <v>CUST0319</v>
      </c>
      <c r="C246" s="3">
        <v>49</v>
      </c>
    </row>
    <row r="247" spans="2:3" x14ac:dyDescent="0.4">
      <c r="B247" t="str">
        <v>CUST0320</v>
      </c>
      <c r="C247" s="3">
        <v>55.95</v>
      </c>
    </row>
    <row r="248" spans="2:3" x14ac:dyDescent="0.4">
      <c r="B248" t="str">
        <v>CUST0324</v>
      </c>
      <c r="C248" s="3">
        <v>33.5</v>
      </c>
    </row>
    <row r="249" spans="2:3" x14ac:dyDescent="0.4">
      <c r="B249" t="str">
        <v>CUST0326</v>
      </c>
      <c r="C249" s="3">
        <v>109.94</v>
      </c>
    </row>
    <row r="250" spans="2:3" x14ac:dyDescent="0.4">
      <c r="B250" t="str">
        <v>CUST0327</v>
      </c>
      <c r="C250" s="3">
        <v>54.5</v>
      </c>
    </row>
    <row r="251" spans="2:3" x14ac:dyDescent="0.4">
      <c r="B251" t="str">
        <v>CUST0328</v>
      </c>
      <c r="C251" s="3">
        <v>313.45999999999998</v>
      </c>
    </row>
    <row r="252" spans="2:3" x14ac:dyDescent="0.4">
      <c r="B252" t="str">
        <v>CUST0329</v>
      </c>
      <c r="C252" s="3">
        <v>245.34</v>
      </c>
    </row>
    <row r="253" spans="2:3" x14ac:dyDescent="0.4">
      <c r="B253" t="str">
        <v>CUST0331</v>
      </c>
      <c r="C253" s="3">
        <v>580.07999999999993</v>
      </c>
    </row>
    <row r="254" spans="2:3" x14ac:dyDescent="0.4">
      <c r="B254" t="str">
        <v>CUST0333</v>
      </c>
      <c r="C254" s="3">
        <v>253.45</v>
      </c>
    </row>
    <row r="255" spans="2:3" x14ac:dyDescent="0.4">
      <c r="B255" t="str">
        <v>CUST0334</v>
      </c>
      <c r="C255" s="3">
        <v>92.94</v>
      </c>
    </row>
    <row r="256" spans="2:3" x14ac:dyDescent="0.4">
      <c r="B256" t="str">
        <v>CUST0335</v>
      </c>
      <c r="C256" s="3">
        <v>38.49</v>
      </c>
    </row>
    <row r="257" spans="2:3" x14ac:dyDescent="0.4">
      <c r="B257" t="str">
        <v>CUST0336</v>
      </c>
      <c r="C257" s="3">
        <v>256.44</v>
      </c>
    </row>
    <row r="258" spans="2:3" x14ac:dyDescent="0.4">
      <c r="B258" t="str">
        <v>CUST0337</v>
      </c>
      <c r="C258" s="3">
        <v>207.44</v>
      </c>
    </row>
    <row r="259" spans="2:3" x14ac:dyDescent="0.4">
      <c r="B259" t="str">
        <v>CUST0340</v>
      </c>
      <c r="C259" s="3">
        <v>40.5</v>
      </c>
    </row>
    <row r="260" spans="2:3" x14ac:dyDescent="0.4">
      <c r="B260" t="str">
        <v>CUST0342</v>
      </c>
      <c r="C260" s="3">
        <v>200</v>
      </c>
    </row>
    <row r="261" spans="2:3" x14ac:dyDescent="0.4">
      <c r="B261" t="str">
        <v>CUST0343</v>
      </c>
      <c r="C261" s="3">
        <v>137.97</v>
      </c>
    </row>
    <row r="262" spans="2:3" x14ac:dyDescent="0.4">
      <c r="B262" t="str">
        <v>CUST0344</v>
      </c>
      <c r="C262" s="3">
        <v>113.89000000000001</v>
      </c>
    </row>
    <row r="263" spans="2:3" x14ac:dyDescent="0.4">
      <c r="B263" t="str">
        <v>CUST0345</v>
      </c>
      <c r="C263" s="3">
        <v>283.3</v>
      </c>
    </row>
    <row r="264" spans="2:3" x14ac:dyDescent="0.4">
      <c r="B264" t="str">
        <v>CUST0347</v>
      </c>
      <c r="C264" s="3">
        <v>190.94</v>
      </c>
    </row>
    <row r="265" spans="2:3" x14ac:dyDescent="0.4">
      <c r="B265" t="str">
        <v>CUST0349</v>
      </c>
      <c r="C265" s="3">
        <v>98.98</v>
      </c>
    </row>
    <row r="266" spans="2:3" x14ac:dyDescent="0.4">
      <c r="B266" t="str">
        <v>CUST0350</v>
      </c>
      <c r="C266" s="3">
        <v>56.45</v>
      </c>
    </row>
    <row r="267" spans="2:3" x14ac:dyDescent="0.4">
      <c r="B267" t="str">
        <v>CUST0352</v>
      </c>
      <c r="C267" s="3">
        <v>127.98</v>
      </c>
    </row>
    <row r="268" spans="2:3" x14ac:dyDescent="0.4">
      <c r="B268" t="str">
        <v>CUST0353</v>
      </c>
      <c r="C268" s="3">
        <v>92.43</v>
      </c>
    </row>
    <row r="269" spans="2:3" x14ac:dyDescent="0.4">
      <c r="B269" t="str">
        <v>CUST0354</v>
      </c>
      <c r="C269" s="3">
        <v>53</v>
      </c>
    </row>
    <row r="270" spans="2:3" x14ac:dyDescent="0.4">
      <c r="B270" t="str">
        <v>CUST0357</v>
      </c>
      <c r="C270" s="3">
        <v>33</v>
      </c>
    </row>
    <row r="271" spans="2:3" x14ac:dyDescent="0.4">
      <c r="B271" t="str">
        <v>CUST0358</v>
      </c>
      <c r="C271" s="3">
        <v>17.5</v>
      </c>
    </row>
    <row r="272" spans="2:3" x14ac:dyDescent="0.4">
      <c r="B272" t="str">
        <v>CUST0361</v>
      </c>
      <c r="C272" s="3">
        <v>31</v>
      </c>
    </row>
    <row r="273" spans="2:3" x14ac:dyDescent="0.4">
      <c r="B273" t="str">
        <v>CUST0362</v>
      </c>
      <c r="C273" s="3">
        <v>196.88</v>
      </c>
    </row>
    <row r="274" spans="2:3" x14ac:dyDescent="0.4">
      <c r="B274" t="str">
        <v>CUST0365</v>
      </c>
      <c r="C274" s="3">
        <v>523.75</v>
      </c>
    </row>
    <row r="275" spans="2:3" x14ac:dyDescent="0.4">
      <c r="B275" t="str">
        <v>CUST0366</v>
      </c>
      <c r="C275" s="3">
        <v>140.93</v>
      </c>
    </row>
    <row r="276" spans="2:3" x14ac:dyDescent="0.4">
      <c r="B276" t="str">
        <v>CUST0367</v>
      </c>
      <c r="C276" s="3">
        <v>84.89</v>
      </c>
    </row>
    <row r="277" spans="2:3" x14ac:dyDescent="0.4">
      <c r="B277" t="str">
        <v>CUST0368</v>
      </c>
      <c r="C277" s="3">
        <v>814.05</v>
      </c>
    </row>
    <row r="278" spans="2:3" x14ac:dyDescent="0.4">
      <c r="B278" t="str">
        <v>CUST0370</v>
      </c>
      <c r="C278" s="3">
        <v>304.85000000000002</v>
      </c>
    </row>
    <row r="279" spans="2:3" x14ac:dyDescent="0.4">
      <c r="B279" t="str">
        <v>CUST0372</v>
      </c>
      <c r="C279" s="3">
        <v>180.32999999999998</v>
      </c>
    </row>
    <row r="280" spans="2:3" x14ac:dyDescent="0.4">
      <c r="B280" t="str">
        <v>CUST0373</v>
      </c>
      <c r="C280" s="3">
        <v>319.35000000000002</v>
      </c>
    </row>
    <row r="281" spans="2:3" x14ac:dyDescent="0.4">
      <c r="B281" t="str">
        <v>CUST0374</v>
      </c>
      <c r="C281" s="3">
        <v>134.99</v>
      </c>
    </row>
    <row r="282" spans="2:3" x14ac:dyDescent="0.4">
      <c r="B282" t="str">
        <v>CUST0375</v>
      </c>
      <c r="C282" s="3">
        <v>313.35000000000002</v>
      </c>
    </row>
    <row r="283" spans="2:3" x14ac:dyDescent="0.4">
      <c r="B283" t="str">
        <v>CUST0376</v>
      </c>
      <c r="C283" s="3">
        <v>464.34000000000003</v>
      </c>
    </row>
    <row r="284" spans="2:3" x14ac:dyDescent="0.4">
      <c r="B284" t="str">
        <v>CUST0377</v>
      </c>
      <c r="C284" s="3">
        <v>134.49</v>
      </c>
    </row>
    <row r="285" spans="2:3" x14ac:dyDescent="0.4">
      <c r="B285" t="str">
        <v>CUST0379</v>
      </c>
      <c r="C285" s="3">
        <v>170.93</v>
      </c>
    </row>
    <row r="286" spans="2:3" x14ac:dyDescent="0.4">
      <c r="B286" t="str">
        <v>CUST0383</v>
      </c>
      <c r="C286" s="3">
        <v>17.5</v>
      </c>
    </row>
    <row r="287" spans="2:3" x14ac:dyDescent="0.4">
      <c r="B287" t="str">
        <v>CUST0384</v>
      </c>
      <c r="C287" s="3">
        <v>366.43</v>
      </c>
    </row>
    <row r="288" spans="2:3" x14ac:dyDescent="0.4">
      <c r="B288" t="str">
        <v>CUST0385</v>
      </c>
      <c r="C288" s="3">
        <v>214.5</v>
      </c>
    </row>
    <row r="289" spans="2:3" x14ac:dyDescent="0.4">
      <c r="B289" t="str">
        <v>CUST0387</v>
      </c>
      <c r="C289" s="3">
        <v>72.900000000000006</v>
      </c>
    </row>
    <row r="290" spans="2:3" x14ac:dyDescent="0.4">
      <c r="B290" t="str">
        <v>CUST0388</v>
      </c>
      <c r="C290" s="3">
        <v>284.39999999999998</v>
      </c>
    </row>
    <row r="291" spans="2:3" x14ac:dyDescent="0.4">
      <c r="B291" t="str">
        <v>CUST0389</v>
      </c>
      <c r="C291" s="3">
        <v>293.44</v>
      </c>
    </row>
    <row r="292" spans="2:3" x14ac:dyDescent="0.4">
      <c r="B292" t="str">
        <v>CUST0392</v>
      </c>
      <c r="C292" s="3">
        <v>275.34000000000003</v>
      </c>
    </row>
    <row r="293" spans="2:3" x14ac:dyDescent="0.4">
      <c r="B293" t="str">
        <v>CUST0393</v>
      </c>
      <c r="C293" s="3">
        <v>221.38</v>
      </c>
    </row>
    <row r="294" spans="2:3" x14ac:dyDescent="0.4">
      <c r="B294" t="str">
        <v>CUST0394</v>
      </c>
      <c r="C294" s="3">
        <v>116.99000000000001</v>
      </c>
    </row>
    <row r="295" spans="2:3" x14ac:dyDescent="0.4">
      <c r="B295" t="str">
        <v>CUST0397</v>
      </c>
      <c r="C295" s="3">
        <v>382.38</v>
      </c>
    </row>
    <row r="296" spans="2:3" x14ac:dyDescent="0.4">
      <c r="B296" t="str">
        <v>CUST0400</v>
      </c>
      <c r="C296" s="3">
        <v>262.43</v>
      </c>
    </row>
    <row r="297" spans="2:3" x14ac:dyDescent="0.4">
      <c r="B297" t="str">
        <v>CUST0401</v>
      </c>
      <c r="C297" s="3">
        <v>593.63</v>
      </c>
    </row>
    <row r="298" spans="2:3" x14ac:dyDescent="0.4">
      <c r="B298" t="str">
        <v>CUST0402</v>
      </c>
      <c r="C298" s="3">
        <v>21.95</v>
      </c>
    </row>
    <row r="299" spans="2:3" x14ac:dyDescent="0.4">
      <c r="B299" t="str">
        <v>CUST0403</v>
      </c>
      <c r="C299" s="3">
        <v>603.28000000000009</v>
      </c>
    </row>
    <row r="300" spans="2:3" x14ac:dyDescent="0.4">
      <c r="B300" t="str">
        <v>CUST0406</v>
      </c>
      <c r="C300" s="3">
        <v>188.84</v>
      </c>
    </row>
    <row r="301" spans="2:3" x14ac:dyDescent="0.4">
      <c r="B301" t="str">
        <v>CUST0408</v>
      </c>
      <c r="C301" s="3">
        <v>120.45</v>
      </c>
    </row>
    <row r="302" spans="2:3" x14ac:dyDescent="0.4">
      <c r="B302" t="str">
        <v>CUST0409</v>
      </c>
      <c r="C302" s="3">
        <v>40.44</v>
      </c>
    </row>
    <row r="303" spans="2:3" x14ac:dyDescent="0.4">
      <c r="B303" t="str">
        <v>CUST0410</v>
      </c>
      <c r="C303" s="3">
        <v>303.35000000000002</v>
      </c>
    </row>
    <row r="304" spans="2:3" x14ac:dyDescent="0.4">
      <c r="B304" t="str">
        <v>CUST0411</v>
      </c>
      <c r="C304" s="3">
        <v>114</v>
      </c>
    </row>
    <row r="305" spans="2:3" x14ac:dyDescent="0.4">
      <c r="B305" t="str">
        <v>CUST0412</v>
      </c>
      <c r="C305" s="3">
        <v>168.47000000000003</v>
      </c>
    </row>
    <row r="306" spans="2:3" x14ac:dyDescent="0.4">
      <c r="B306" t="str">
        <v>CUST0414</v>
      </c>
      <c r="C306" s="3">
        <v>166.29000000000002</v>
      </c>
    </row>
    <row r="307" spans="2:3" x14ac:dyDescent="0.4">
      <c r="B307" t="str">
        <v>CUST0416</v>
      </c>
      <c r="C307" s="3">
        <v>113.97999999999999</v>
      </c>
    </row>
    <row r="308" spans="2:3" x14ac:dyDescent="0.4">
      <c r="B308" t="str">
        <v>CUST0417</v>
      </c>
      <c r="C308" s="3">
        <v>150.49</v>
      </c>
    </row>
    <row r="309" spans="2:3" x14ac:dyDescent="0.4">
      <c r="B309" t="str">
        <v>CUST0419</v>
      </c>
      <c r="C309" s="3">
        <v>229</v>
      </c>
    </row>
    <row r="310" spans="2:3" x14ac:dyDescent="0.4">
      <c r="B310" t="str">
        <v>CUST0421</v>
      </c>
      <c r="C310" s="3">
        <v>99.5</v>
      </c>
    </row>
    <row r="311" spans="2:3" x14ac:dyDescent="0.4">
      <c r="B311" t="str">
        <v>CUST0422</v>
      </c>
      <c r="C311" s="3">
        <v>12.95</v>
      </c>
    </row>
    <row r="312" spans="2:3" x14ac:dyDescent="0.4">
      <c r="B312" t="str">
        <v>CUST0424</v>
      </c>
      <c r="C312" s="3">
        <v>467.67000000000007</v>
      </c>
    </row>
    <row r="313" spans="2:3" x14ac:dyDescent="0.4">
      <c r="B313" t="str">
        <v>CUST0426</v>
      </c>
      <c r="C313" s="3">
        <v>33.5</v>
      </c>
    </row>
    <row r="314" spans="2:3" x14ac:dyDescent="0.4">
      <c r="B314" t="str">
        <v>CUST0428</v>
      </c>
      <c r="C314" s="3">
        <v>70.989999999999995</v>
      </c>
    </row>
    <row r="315" spans="2:3" x14ac:dyDescent="0.4">
      <c r="B315" t="str">
        <v>CUST0429</v>
      </c>
      <c r="C315" s="3">
        <v>209.9</v>
      </c>
    </row>
    <row r="316" spans="2:3" x14ac:dyDescent="0.4">
      <c r="B316" t="str">
        <v>CUST0431</v>
      </c>
      <c r="C316" s="3">
        <v>91.44</v>
      </c>
    </row>
    <row r="317" spans="2:3" x14ac:dyDescent="0.4">
      <c r="B317" t="str">
        <v>CUST0432</v>
      </c>
      <c r="C317" s="3">
        <v>186.99</v>
      </c>
    </row>
    <row r="318" spans="2:3" x14ac:dyDescent="0.4">
      <c r="B318" t="str">
        <v>CUST0433</v>
      </c>
      <c r="C318" s="3">
        <v>149.85000000000002</v>
      </c>
    </row>
    <row r="319" spans="2:3" x14ac:dyDescent="0.4">
      <c r="B319" t="str">
        <v>CUST0434</v>
      </c>
      <c r="C319" s="3">
        <v>448.28000000000003</v>
      </c>
    </row>
    <row r="320" spans="2:3" x14ac:dyDescent="0.4">
      <c r="B320" t="str">
        <v>CUST0435</v>
      </c>
      <c r="C320" s="3">
        <v>245.39000000000001</v>
      </c>
    </row>
    <row r="321" spans="2:3" x14ac:dyDescent="0.4">
      <c r="B321" t="str">
        <v>CUST0439</v>
      </c>
      <c r="C321" s="3">
        <v>215.5</v>
      </c>
    </row>
    <row r="322" spans="2:3" x14ac:dyDescent="0.4">
      <c r="B322" t="str">
        <v>CUST0441</v>
      </c>
      <c r="C322" s="3">
        <v>751.77</v>
      </c>
    </row>
    <row r="323" spans="2:3" x14ac:dyDescent="0.4">
      <c r="B323" t="str">
        <v>CUST0442</v>
      </c>
      <c r="C323" s="3">
        <v>113.49</v>
      </c>
    </row>
    <row r="324" spans="2:3" x14ac:dyDescent="0.4">
      <c r="B324" t="str">
        <v>CUST0443</v>
      </c>
      <c r="C324" s="3">
        <v>494.17</v>
      </c>
    </row>
    <row r="325" spans="2:3" x14ac:dyDescent="0.4">
      <c r="B325" t="str">
        <v>CUST0444</v>
      </c>
      <c r="C325" s="3">
        <v>588.25</v>
      </c>
    </row>
    <row r="326" spans="2:3" x14ac:dyDescent="0.4">
      <c r="B326" t="str">
        <v>CUST0445</v>
      </c>
      <c r="C326" s="3">
        <v>555.81999999999994</v>
      </c>
    </row>
    <row r="327" spans="2:3" x14ac:dyDescent="0.4">
      <c r="B327" t="str">
        <v>CUST0446</v>
      </c>
      <c r="C327" s="3">
        <v>73.95</v>
      </c>
    </row>
    <row r="328" spans="2:3" x14ac:dyDescent="0.4">
      <c r="B328" t="str">
        <v>CUST0448</v>
      </c>
      <c r="C328" s="3">
        <v>86.9</v>
      </c>
    </row>
    <row r="329" spans="2:3" x14ac:dyDescent="0.4">
      <c r="B329" t="str">
        <v>CUST0449</v>
      </c>
      <c r="C329" s="3">
        <v>349.72</v>
      </c>
    </row>
    <row r="330" spans="2:3" x14ac:dyDescent="0.4">
      <c r="B330" t="str">
        <v>CUST0451</v>
      </c>
      <c r="C330" s="3">
        <v>450.63</v>
      </c>
    </row>
    <row r="331" spans="2:3" x14ac:dyDescent="0.4">
      <c r="B331" t="str">
        <v>CUST0453</v>
      </c>
      <c r="C331" s="3">
        <v>236.34000000000003</v>
      </c>
    </row>
    <row r="332" spans="2:3" x14ac:dyDescent="0.4">
      <c r="B332" t="str">
        <v>CUST0454</v>
      </c>
      <c r="C332" s="3">
        <v>59.95</v>
      </c>
    </row>
    <row r="333" spans="2:3" x14ac:dyDescent="0.4">
      <c r="B333" t="str">
        <v>CUST0455</v>
      </c>
      <c r="C333" s="3">
        <v>159</v>
      </c>
    </row>
    <row r="334" spans="2:3" x14ac:dyDescent="0.4">
      <c r="B334" t="str">
        <v>CUST0456</v>
      </c>
      <c r="C334" s="3">
        <v>38</v>
      </c>
    </row>
    <row r="335" spans="2:3" x14ac:dyDescent="0.4">
      <c r="B335" t="str">
        <v>CUST0457</v>
      </c>
      <c r="C335" s="3">
        <v>82.47999999999999</v>
      </c>
    </row>
    <row r="336" spans="2:3" x14ac:dyDescent="0.4">
      <c r="B336" t="str">
        <v>CUST0458</v>
      </c>
      <c r="C336" s="3">
        <v>373.47</v>
      </c>
    </row>
    <row r="337" spans="2:3" x14ac:dyDescent="0.4">
      <c r="B337" t="str">
        <v>CUST0459</v>
      </c>
      <c r="C337" s="3">
        <v>182</v>
      </c>
    </row>
    <row r="338" spans="2:3" x14ac:dyDescent="0.4">
      <c r="B338" t="str">
        <v>CUST0460</v>
      </c>
      <c r="C338" s="3">
        <v>129.94999999999999</v>
      </c>
    </row>
    <row r="339" spans="2:3" x14ac:dyDescent="0.4">
      <c r="B339" t="str">
        <v>CUST0461</v>
      </c>
      <c r="C339" s="3">
        <v>355.83000000000004</v>
      </c>
    </row>
    <row r="340" spans="2:3" x14ac:dyDescent="0.4">
      <c r="B340" t="str">
        <v>CUST0462</v>
      </c>
      <c r="C340" s="3">
        <v>74</v>
      </c>
    </row>
    <row r="341" spans="2:3" x14ac:dyDescent="0.4">
      <c r="B341" t="str">
        <v>CUST0463</v>
      </c>
      <c r="C341" s="3">
        <v>183.9</v>
      </c>
    </row>
    <row r="342" spans="2:3" x14ac:dyDescent="0.4">
      <c r="B342" t="str">
        <v>CUST0465</v>
      </c>
      <c r="C342" s="3">
        <v>305.88</v>
      </c>
    </row>
    <row r="343" spans="2:3" x14ac:dyDescent="0.4">
      <c r="B343" t="str">
        <v>CUST0466</v>
      </c>
      <c r="C343" s="3">
        <v>280.32</v>
      </c>
    </row>
    <row r="344" spans="2:3" x14ac:dyDescent="0.4">
      <c r="B344" t="str">
        <v>CUST0469</v>
      </c>
      <c r="C344" s="3">
        <v>59.95</v>
      </c>
    </row>
    <row r="345" spans="2:3" x14ac:dyDescent="0.4">
      <c r="B345" t="str">
        <v>CUST0470</v>
      </c>
      <c r="C345" s="3">
        <v>437.76</v>
      </c>
    </row>
    <row r="346" spans="2:3" x14ac:dyDescent="0.4">
      <c r="B346" t="str">
        <v>CUST0471</v>
      </c>
      <c r="C346" s="3">
        <v>209.98000000000002</v>
      </c>
    </row>
    <row r="347" spans="2:3" x14ac:dyDescent="0.4">
      <c r="B347" t="str">
        <v>CUST0472</v>
      </c>
      <c r="C347" s="3">
        <v>40.99</v>
      </c>
    </row>
    <row r="348" spans="2:3" x14ac:dyDescent="0.4">
      <c r="B348" t="str">
        <v>CUST0473</v>
      </c>
      <c r="C348" s="3">
        <v>392.36999999999995</v>
      </c>
    </row>
    <row r="349" spans="2:3" x14ac:dyDescent="0.4">
      <c r="B349" t="str">
        <v>CUST0474</v>
      </c>
      <c r="C349" s="3">
        <v>249.98000000000002</v>
      </c>
    </row>
    <row r="350" spans="2:3" x14ac:dyDescent="0.4">
      <c r="B350" t="str">
        <v>CUST0478</v>
      </c>
      <c r="C350" s="3">
        <v>253.93</v>
      </c>
    </row>
    <row r="351" spans="2:3" x14ac:dyDescent="0.4">
      <c r="B351" t="str">
        <v>CUST0479</v>
      </c>
      <c r="C351" s="3">
        <v>24</v>
      </c>
    </row>
    <row r="352" spans="2:3" x14ac:dyDescent="0.4">
      <c r="B352" t="str">
        <v>CUST0480</v>
      </c>
      <c r="C352" s="3">
        <v>264.40999999999997</v>
      </c>
    </row>
    <row r="353" spans="2:3" x14ac:dyDescent="0.4">
      <c r="B353" t="str">
        <v>CUST0481</v>
      </c>
      <c r="C353" s="3">
        <v>192.25</v>
      </c>
    </row>
    <row r="354" spans="2:3" x14ac:dyDescent="0.4">
      <c r="B354" t="str">
        <v>CUST0483</v>
      </c>
      <c r="C354" s="3">
        <v>186.29</v>
      </c>
    </row>
    <row r="355" spans="2:3" x14ac:dyDescent="0.4">
      <c r="B355" t="str">
        <v>CUST0484</v>
      </c>
      <c r="C355" s="3">
        <v>85.95</v>
      </c>
    </row>
    <row r="356" spans="2:3" x14ac:dyDescent="0.4">
      <c r="B356" t="str">
        <v>CUST0485</v>
      </c>
      <c r="C356" s="3">
        <v>125</v>
      </c>
    </row>
    <row r="357" spans="2:3" x14ac:dyDescent="0.4">
      <c r="B357" t="str">
        <v>CUST0486</v>
      </c>
      <c r="C357" s="3">
        <v>278.41000000000003</v>
      </c>
    </row>
    <row r="358" spans="2:3" x14ac:dyDescent="0.4">
      <c r="B358" t="str">
        <v>CUST0487</v>
      </c>
      <c r="C358" s="3">
        <v>76.490000000000009</v>
      </c>
    </row>
    <row r="359" spans="2:3" x14ac:dyDescent="0.4">
      <c r="B359" t="str">
        <v>CUST0488</v>
      </c>
      <c r="C359" s="3">
        <v>20.99</v>
      </c>
    </row>
    <row r="360" spans="2:3" x14ac:dyDescent="0.4">
      <c r="B360" t="str">
        <v>CUST0489</v>
      </c>
      <c r="C360" s="3">
        <v>33.5</v>
      </c>
    </row>
    <row r="361" spans="2:3" x14ac:dyDescent="0.4">
      <c r="B361" t="str">
        <v>CUST0490</v>
      </c>
      <c r="C361" s="3">
        <v>173</v>
      </c>
    </row>
    <row r="362" spans="2:3" x14ac:dyDescent="0.4">
      <c r="B362" t="str">
        <v>CUST0492</v>
      </c>
      <c r="C362" s="3">
        <v>250.85000000000002</v>
      </c>
    </row>
    <row r="363" spans="2:3" x14ac:dyDescent="0.4">
      <c r="B363" t="str">
        <v>CUST0493</v>
      </c>
      <c r="C363" s="3">
        <v>194.82</v>
      </c>
    </row>
    <row r="364" spans="2:3" x14ac:dyDescent="0.4">
      <c r="B364" t="str">
        <v>CUST0498</v>
      </c>
      <c r="C364" s="3">
        <v>449.91999999999996</v>
      </c>
    </row>
    <row r="365" spans="2:3" x14ac:dyDescent="0.4">
      <c r="B365" t="str">
        <v>CUST0499</v>
      </c>
      <c r="C365" s="3">
        <v>168.44</v>
      </c>
    </row>
    <row r="366" spans="2:3" x14ac:dyDescent="0.4">
      <c r="B366" t="str">
        <v>CUST0500</v>
      </c>
      <c r="C366" s="3">
        <v>131.98000000000002</v>
      </c>
    </row>
    <row r="367" spans="2:3" x14ac:dyDescent="0.4">
      <c r="B367" t="str">
        <v>CUST0502</v>
      </c>
      <c r="C367" s="3">
        <v>753.76</v>
      </c>
    </row>
    <row r="368" spans="2:3" x14ac:dyDescent="0.4">
      <c r="B368" t="str">
        <v>CUST0506</v>
      </c>
      <c r="C368" s="3">
        <v>224.48000000000002</v>
      </c>
    </row>
    <row r="369" spans="2:3" x14ac:dyDescent="0.4">
      <c r="B369" t="str">
        <v>CUST0507</v>
      </c>
      <c r="C369" s="3">
        <v>38.849999999999994</v>
      </c>
    </row>
    <row r="370" spans="2:3" x14ac:dyDescent="0.4">
      <c r="B370" t="str">
        <v>CUST0509</v>
      </c>
      <c r="C370" s="3">
        <v>66.95</v>
      </c>
    </row>
    <row r="371" spans="2:3" x14ac:dyDescent="0.4">
      <c r="B371" t="str">
        <v>CUST0510</v>
      </c>
      <c r="C371" s="3">
        <v>89.990000000000009</v>
      </c>
    </row>
    <row r="372" spans="2:3" x14ac:dyDescent="0.4">
      <c r="B372" t="str">
        <v>CUST0511</v>
      </c>
      <c r="C372" s="3">
        <v>123.9</v>
      </c>
    </row>
    <row r="373" spans="2:3" x14ac:dyDescent="0.4">
      <c r="B373" t="str">
        <v>CUST0514</v>
      </c>
      <c r="C373" s="3">
        <v>20.49</v>
      </c>
    </row>
    <row r="374" spans="2:3" x14ac:dyDescent="0.4">
      <c r="B374" t="str">
        <v>CUST0515</v>
      </c>
      <c r="C374" s="3">
        <v>631.36</v>
      </c>
    </row>
    <row r="375" spans="2:3" x14ac:dyDescent="0.4">
      <c r="B375" t="str">
        <v>CUST0516</v>
      </c>
      <c r="C375" s="3">
        <v>121.94000000000001</v>
      </c>
    </row>
    <row r="376" spans="2:3" x14ac:dyDescent="0.4">
      <c r="B376" t="str">
        <v>CUST0517</v>
      </c>
      <c r="C376" s="3">
        <v>146.43</v>
      </c>
    </row>
    <row r="377" spans="2:3" x14ac:dyDescent="0.4">
      <c r="B377" t="str">
        <v>CUST0518</v>
      </c>
      <c r="C377" s="3">
        <v>133.97</v>
      </c>
    </row>
    <row r="378" spans="2:3" x14ac:dyDescent="0.4">
      <c r="B378" t="str">
        <v>CUST0519</v>
      </c>
      <c r="C378" s="3">
        <v>62</v>
      </c>
    </row>
    <row r="379" spans="2:3" x14ac:dyDescent="0.4">
      <c r="B379" t="str">
        <v>CUST0520</v>
      </c>
      <c r="C379" s="3">
        <v>176.48000000000002</v>
      </c>
    </row>
    <row r="380" spans="2:3" x14ac:dyDescent="0.4">
      <c r="B380" t="str">
        <v>CUST0521</v>
      </c>
      <c r="C380" s="3">
        <v>55.95</v>
      </c>
    </row>
    <row r="381" spans="2:3" x14ac:dyDescent="0.4">
      <c r="B381" t="str">
        <v>CUST0524</v>
      </c>
      <c r="C381" s="3">
        <v>115.94</v>
      </c>
    </row>
    <row r="382" spans="2:3" x14ac:dyDescent="0.4">
      <c r="B382" t="str">
        <v>CUST0525</v>
      </c>
      <c r="C382" s="3">
        <v>17</v>
      </c>
    </row>
    <row r="383" spans="2:3" x14ac:dyDescent="0.4">
      <c r="B383" t="str">
        <v>CUST0526</v>
      </c>
      <c r="C383" s="3">
        <v>393.90000000000003</v>
      </c>
    </row>
    <row r="384" spans="2:3" x14ac:dyDescent="0.4">
      <c r="B384" t="str">
        <v>CUST0528</v>
      </c>
      <c r="C384" s="3">
        <v>221.96</v>
      </c>
    </row>
    <row r="385" spans="2:3" x14ac:dyDescent="0.4">
      <c r="B385" t="str">
        <v>CUST0529</v>
      </c>
      <c r="C385" s="3">
        <v>94.43</v>
      </c>
    </row>
    <row r="386" spans="2:3" x14ac:dyDescent="0.4">
      <c r="B386" t="str">
        <v>CUST0530</v>
      </c>
      <c r="C386" s="3">
        <v>140.49</v>
      </c>
    </row>
    <row r="387" spans="2:3" x14ac:dyDescent="0.4">
      <c r="B387" t="str">
        <v>CUST0531</v>
      </c>
      <c r="C387" s="3">
        <v>213</v>
      </c>
    </row>
    <row r="388" spans="2:3" x14ac:dyDescent="0.4">
      <c r="B388" t="str">
        <v>CUST0535</v>
      </c>
      <c r="C388" s="3">
        <v>351.8</v>
      </c>
    </row>
    <row r="389" spans="2:3" x14ac:dyDescent="0.4">
      <c r="B389" t="str">
        <v>CUST0537</v>
      </c>
      <c r="C389" s="3">
        <v>473.41</v>
      </c>
    </row>
    <row r="390" spans="2:3" x14ac:dyDescent="0.4">
      <c r="B390" t="str">
        <v>CUST0541</v>
      </c>
      <c r="C390" s="3">
        <v>143.89000000000001</v>
      </c>
    </row>
    <row r="391" spans="2:3" x14ac:dyDescent="0.4">
      <c r="B391" t="str">
        <v>CUST0542</v>
      </c>
      <c r="C391" s="3">
        <v>95.98</v>
      </c>
    </row>
    <row r="392" spans="2:3" x14ac:dyDescent="0.4">
      <c r="B392" t="str">
        <v>CUST0543</v>
      </c>
      <c r="C392" s="3">
        <v>23.95</v>
      </c>
    </row>
    <row r="393" spans="2:3" x14ac:dyDescent="0.4">
      <c r="B393" t="str">
        <v>CUST0544</v>
      </c>
      <c r="C393" s="3">
        <v>17</v>
      </c>
    </row>
    <row r="394" spans="2:3" x14ac:dyDescent="0.4">
      <c r="B394" t="str">
        <v>CUST0545</v>
      </c>
      <c r="C394" s="3">
        <v>411.8</v>
      </c>
    </row>
    <row r="395" spans="2:3" x14ac:dyDescent="0.4">
      <c r="B395" t="str">
        <v>CUST0546</v>
      </c>
      <c r="C395" s="3">
        <v>297.46000000000004</v>
      </c>
    </row>
    <row r="396" spans="2:3" x14ac:dyDescent="0.4">
      <c r="B396" t="str">
        <v>CUST0547</v>
      </c>
      <c r="C396" s="3">
        <v>64.95</v>
      </c>
    </row>
    <row r="397" spans="2:3" x14ac:dyDescent="0.4">
      <c r="B397" t="str">
        <v>CUST0548</v>
      </c>
      <c r="C397" s="3">
        <v>105.44</v>
      </c>
    </row>
    <row r="398" spans="2:3" x14ac:dyDescent="0.4">
      <c r="B398" t="str">
        <v>CUST0549</v>
      </c>
      <c r="C398" s="3">
        <v>628.75</v>
      </c>
    </row>
    <row r="399" spans="2:3" x14ac:dyDescent="0.4">
      <c r="B399" t="str">
        <v>CUST0550</v>
      </c>
      <c r="C399" s="3">
        <v>208.7</v>
      </c>
    </row>
    <row r="400" spans="2:3" x14ac:dyDescent="0.4">
      <c r="B400" t="str">
        <v>CUST0551</v>
      </c>
      <c r="C400" s="3">
        <v>471.9</v>
      </c>
    </row>
    <row r="401" spans="2:3" x14ac:dyDescent="0.4">
      <c r="B401" t="str">
        <v>CUST0552</v>
      </c>
      <c r="C401" s="3">
        <v>16.989999999999998</v>
      </c>
    </row>
    <row r="402" spans="2:3" x14ac:dyDescent="0.4">
      <c r="B402" t="str">
        <v>CUST0554</v>
      </c>
      <c r="C402" s="3">
        <v>94.490000000000009</v>
      </c>
    </row>
    <row r="403" spans="2:3" x14ac:dyDescent="0.4">
      <c r="B403" t="str">
        <v>CUST0556</v>
      </c>
      <c r="C403" s="3">
        <v>94.490000000000009</v>
      </c>
    </row>
    <row r="404" spans="2:3" x14ac:dyDescent="0.4">
      <c r="B404" t="str">
        <v>CUST0558</v>
      </c>
      <c r="C404" s="3">
        <v>104.95</v>
      </c>
    </row>
    <row r="405" spans="2:3" x14ac:dyDescent="0.4">
      <c r="B405" t="str">
        <v>CUST0559</v>
      </c>
      <c r="C405" s="3">
        <v>75.489999999999995</v>
      </c>
    </row>
    <row r="406" spans="2:3" x14ac:dyDescent="0.4">
      <c r="B406" t="str">
        <v>CUST0562</v>
      </c>
      <c r="C406" s="3">
        <v>67.88</v>
      </c>
    </row>
    <row r="407" spans="2:3" x14ac:dyDescent="0.4">
      <c r="B407" t="str">
        <v>CUST0563</v>
      </c>
      <c r="C407" s="3">
        <v>254.8</v>
      </c>
    </row>
    <row r="408" spans="2:3" x14ac:dyDescent="0.4">
      <c r="B408" t="str">
        <v>CUST0566</v>
      </c>
      <c r="C408" s="3">
        <v>271.88</v>
      </c>
    </row>
    <row r="409" spans="2:3" x14ac:dyDescent="0.4">
      <c r="B409" t="str">
        <v>CUST0567</v>
      </c>
      <c r="C409" s="3">
        <v>54.99</v>
      </c>
    </row>
    <row r="410" spans="2:3" x14ac:dyDescent="0.4">
      <c r="B410" t="str">
        <v>CUST0568</v>
      </c>
      <c r="C410" s="3">
        <v>172.4</v>
      </c>
    </row>
    <row r="411" spans="2:3" x14ac:dyDescent="0.4">
      <c r="B411" t="str">
        <v>CUST0570</v>
      </c>
      <c r="C411" s="3">
        <v>124.49</v>
      </c>
    </row>
    <row r="412" spans="2:3" x14ac:dyDescent="0.4">
      <c r="B412" t="str">
        <v>CUST0571</v>
      </c>
      <c r="C412" s="3">
        <v>58</v>
      </c>
    </row>
    <row r="413" spans="2:3" x14ac:dyDescent="0.4">
      <c r="B413" t="str">
        <v>CUST0572</v>
      </c>
      <c r="C413" s="3">
        <v>434.77000000000004</v>
      </c>
    </row>
    <row r="414" spans="2:3" x14ac:dyDescent="0.4">
      <c r="B414" t="str">
        <v>CUST0573</v>
      </c>
      <c r="C414" s="3">
        <v>266.95</v>
      </c>
    </row>
    <row r="415" spans="2:3" x14ac:dyDescent="0.4">
      <c r="B415" t="str">
        <v>CUST0575</v>
      </c>
      <c r="C415" s="3">
        <v>277.36</v>
      </c>
    </row>
    <row r="416" spans="2:3" x14ac:dyDescent="0.4">
      <c r="B416" t="str">
        <v>CUST0576</v>
      </c>
      <c r="C416" s="3">
        <v>73.95</v>
      </c>
    </row>
    <row r="417" spans="2:3" x14ac:dyDescent="0.4">
      <c r="B417" t="str">
        <v>CUST0578</v>
      </c>
      <c r="C417" s="3">
        <v>460.31</v>
      </c>
    </row>
    <row r="418" spans="2:3" x14ac:dyDescent="0.4">
      <c r="B418" t="str">
        <v>CUST0580</v>
      </c>
      <c r="C418" s="3">
        <v>49.95</v>
      </c>
    </row>
    <row r="419" spans="2:3" x14ac:dyDescent="0.4">
      <c r="B419" t="str">
        <v>CUST0582</v>
      </c>
      <c r="C419" s="3">
        <v>49.5</v>
      </c>
    </row>
    <row r="420" spans="2:3" x14ac:dyDescent="0.4">
      <c r="B420" t="str">
        <v>CUST0583</v>
      </c>
      <c r="C420" s="3">
        <v>160.93</v>
      </c>
    </row>
    <row r="421" spans="2:3" x14ac:dyDescent="0.4">
      <c r="B421" t="str">
        <v>CUST0584</v>
      </c>
      <c r="C421" s="3">
        <v>215.91</v>
      </c>
    </row>
    <row r="422" spans="2:3" x14ac:dyDescent="0.4">
      <c r="B422" t="str">
        <v>CUST0585</v>
      </c>
      <c r="C422" s="3">
        <v>390.70000000000005</v>
      </c>
    </row>
    <row r="423" spans="2:3" x14ac:dyDescent="0.4">
      <c r="B423" t="str">
        <v>CUST0587</v>
      </c>
      <c r="C423" s="3">
        <v>113.92</v>
      </c>
    </row>
    <row r="424" spans="2:3" x14ac:dyDescent="0.4">
      <c r="B424" t="str">
        <v>CUST0588</v>
      </c>
      <c r="C424" s="3">
        <v>230.93</v>
      </c>
    </row>
    <row r="425" spans="2:3" x14ac:dyDescent="0.4">
      <c r="B425" t="str">
        <v>CUST0589</v>
      </c>
      <c r="C425" s="3">
        <v>165</v>
      </c>
    </row>
    <row r="426" spans="2:3" x14ac:dyDescent="0.4">
      <c r="B426" t="str">
        <v>CUST0590</v>
      </c>
      <c r="C426" s="3">
        <v>368.78000000000003</v>
      </c>
    </row>
    <row r="427" spans="2:3" x14ac:dyDescent="0.4">
      <c r="B427" t="str">
        <v>CUST0591</v>
      </c>
      <c r="C427" s="3">
        <v>180.47</v>
      </c>
    </row>
    <row r="428" spans="2:3" x14ac:dyDescent="0.4">
      <c r="B428" t="str">
        <v>CUST0592</v>
      </c>
      <c r="C428" s="3">
        <v>375.87</v>
      </c>
    </row>
    <row r="429" spans="2:3" x14ac:dyDescent="0.4">
      <c r="B429" t="str">
        <v>CUST0593</v>
      </c>
      <c r="C429" s="3">
        <v>62.44</v>
      </c>
    </row>
    <row r="430" spans="2:3" x14ac:dyDescent="0.4">
      <c r="B430" t="str">
        <v>CUST0594</v>
      </c>
      <c r="C430" s="3">
        <v>130.4</v>
      </c>
    </row>
    <row r="431" spans="2:3" x14ac:dyDescent="0.4">
      <c r="B431" t="str">
        <v>CUST0595</v>
      </c>
      <c r="C431" s="3">
        <v>164.4</v>
      </c>
    </row>
    <row r="432" spans="2:3" x14ac:dyDescent="0.4">
      <c r="B432" t="str">
        <v>CUST0596</v>
      </c>
      <c r="C432" s="3">
        <v>118.97999999999999</v>
      </c>
    </row>
    <row r="433" spans="2:3" x14ac:dyDescent="0.4">
      <c r="B433" t="str">
        <v>CUST0598</v>
      </c>
      <c r="C433" s="3">
        <v>49.95</v>
      </c>
    </row>
    <row r="434" spans="2:3" x14ac:dyDescent="0.4">
      <c r="B434" t="str">
        <v>CUST0599</v>
      </c>
      <c r="C434" s="3">
        <v>104.85000000000001</v>
      </c>
    </row>
    <row r="435" spans="2:3" x14ac:dyDescent="0.4">
      <c r="B435" t="str">
        <v>CUST0600</v>
      </c>
      <c r="C435" s="3">
        <v>513.33000000000004</v>
      </c>
    </row>
    <row r="436" spans="2:3" x14ac:dyDescent="0.4">
      <c r="B436" t="str">
        <v>CUST0601</v>
      </c>
      <c r="C436" s="3">
        <v>73.95</v>
      </c>
    </row>
    <row r="437" spans="2:3" x14ac:dyDescent="0.4">
      <c r="B437" t="str">
        <v>CUST0603</v>
      </c>
      <c r="C437" s="3">
        <v>126.95</v>
      </c>
    </row>
    <row r="438" spans="2:3" x14ac:dyDescent="0.4">
      <c r="B438" t="str">
        <v>CUST0606</v>
      </c>
      <c r="C438" s="3">
        <v>126.98</v>
      </c>
    </row>
    <row r="439" spans="2:3" x14ac:dyDescent="0.4">
      <c r="B439" t="str">
        <v>CUST0608</v>
      </c>
      <c r="C439" s="3">
        <v>15.5</v>
      </c>
    </row>
    <row r="440" spans="2:3" x14ac:dyDescent="0.4">
      <c r="B440" t="str">
        <v>CUST0611</v>
      </c>
      <c r="C440" s="3">
        <v>106.47</v>
      </c>
    </row>
    <row r="441" spans="2:3" x14ac:dyDescent="0.4">
      <c r="B441" t="str">
        <v>CUST0616</v>
      </c>
      <c r="C441" s="3">
        <v>46.5</v>
      </c>
    </row>
    <row r="442" spans="2:3" x14ac:dyDescent="0.4">
      <c r="B442" t="str">
        <v>CUST0618</v>
      </c>
      <c r="C442" s="3">
        <v>243.98000000000002</v>
      </c>
    </row>
    <row r="443" spans="2:3" x14ac:dyDescent="0.4">
      <c r="B443" t="str">
        <v>CUST0619</v>
      </c>
      <c r="C443" s="3">
        <v>358.35</v>
      </c>
    </row>
    <row r="444" spans="2:3" x14ac:dyDescent="0.4">
      <c r="B444" t="str">
        <v>CUST0620</v>
      </c>
      <c r="C444" s="3">
        <v>275.90999999999997</v>
      </c>
    </row>
    <row r="445" spans="2:3" x14ac:dyDescent="0.4">
      <c r="B445" t="str">
        <v>CUST0621</v>
      </c>
      <c r="C445" s="3">
        <v>98.5</v>
      </c>
    </row>
    <row r="446" spans="2:3" x14ac:dyDescent="0.4">
      <c r="B446" t="str">
        <v>CUST0622</v>
      </c>
      <c r="C446" s="3">
        <v>64.95</v>
      </c>
    </row>
    <row r="447" spans="2:3" x14ac:dyDescent="0.4">
      <c r="B447" t="str">
        <v>CUST0623</v>
      </c>
      <c r="C447" s="3">
        <v>205.92000000000002</v>
      </c>
    </row>
    <row r="448" spans="2:3" x14ac:dyDescent="0.4">
      <c r="B448" t="str">
        <v>CUST0624</v>
      </c>
      <c r="C448" s="3">
        <v>308.83</v>
      </c>
    </row>
    <row r="449" spans="2:3" x14ac:dyDescent="0.4">
      <c r="B449" t="str">
        <v>CUST0625</v>
      </c>
      <c r="C449" s="3">
        <v>20.99</v>
      </c>
    </row>
    <row r="450" spans="2:3" x14ac:dyDescent="0.4">
      <c r="B450" t="str">
        <v>CUST0626</v>
      </c>
      <c r="C450" s="3">
        <v>157.94999999999999</v>
      </c>
    </row>
    <row r="451" spans="2:3" x14ac:dyDescent="0.4">
      <c r="B451" t="str">
        <v>CUST0627</v>
      </c>
      <c r="C451" s="3">
        <v>226.88</v>
      </c>
    </row>
    <row r="452" spans="2:3" x14ac:dyDescent="0.4">
      <c r="B452" t="str">
        <v>CUST0628</v>
      </c>
      <c r="C452" s="3">
        <v>31</v>
      </c>
    </row>
    <row r="453" spans="2:3" x14ac:dyDescent="0.4">
      <c r="B453" t="str">
        <v>CUST0631</v>
      </c>
      <c r="C453" s="3">
        <v>336.37</v>
      </c>
    </row>
    <row r="454" spans="2:3" x14ac:dyDescent="0.4">
      <c r="B454" t="str">
        <v>CUST0632</v>
      </c>
      <c r="C454" s="3">
        <v>62</v>
      </c>
    </row>
    <row r="455" spans="2:3" x14ac:dyDescent="0.4">
      <c r="B455" t="str">
        <v>CUST0633</v>
      </c>
      <c r="C455" s="3">
        <v>65</v>
      </c>
    </row>
    <row r="456" spans="2:3" x14ac:dyDescent="0.4">
      <c r="B456" t="str">
        <v>CUST0636</v>
      </c>
      <c r="C456" s="3">
        <v>49.49</v>
      </c>
    </row>
    <row r="457" spans="2:3" x14ac:dyDescent="0.4">
      <c r="B457" t="str">
        <v>CUST0638</v>
      </c>
      <c r="C457" s="3">
        <v>175.49</v>
      </c>
    </row>
    <row r="458" spans="2:3" x14ac:dyDescent="0.4">
      <c r="B458" t="str">
        <v>CUST0640</v>
      </c>
      <c r="C458" s="3">
        <v>152.89000000000001</v>
      </c>
    </row>
    <row r="459" spans="2:3" x14ac:dyDescent="0.4">
      <c r="B459" t="str">
        <v>CUST0641</v>
      </c>
      <c r="C459" s="3">
        <v>118.48</v>
      </c>
    </row>
    <row r="460" spans="2:3" x14ac:dyDescent="0.4">
      <c r="B460" t="str">
        <v>CUST0642</v>
      </c>
      <c r="C460" s="3">
        <v>301.89</v>
      </c>
    </row>
    <row r="461" spans="2:3" x14ac:dyDescent="0.4">
      <c r="B461" t="str">
        <v>CUST0643</v>
      </c>
      <c r="C461" s="3">
        <v>218.44</v>
      </c>
    </row>
    <row r="462" spans="2:3" x14ac:dyDescent="0.4">
      <c r="B462" t="str">
        <v>CUST0644</v>
      </c>
      <c r="C462" s="3">
        <v>229.97</v>
      </c>
    </row>
    <row r="463" spans="2:3" x14ac:dyDescent="0.4">
      <c r="B463" t="str">
        <v>CUST0645</v>
      </c>
      <c r="C463" s="3">
        <v>90</v>
      </c>
    </row>
    <row r="464" spans="2:3" x14ac:dyDescent="0.4">
      <c r="B464" t="str">
        <v>CUST0646</v>
      </c>
      <c r="C464" s="3">
        <v>582.88</v>
      </c>
    </row>
    <row r="465" spans="2:3" x14ac:dyDescent="0.4">
      <c r="B465" t="str">
        <v>CUST0648</v>
      </c>
      <c r="C465" s="3">
        <v>428.22</v>
      </c>
    </row>
    <row r="466" spans="2:3" x14ac:dyDescent="0.4">
      <c r="B466" t="str">
        <v>CUST0649</v>
      </c>
      <c r="C466" s="3">
        <v>49.49</v>
      </c>
    </row>
    <row r="467" spans="2:3" x14ac:dyDescent="0.4">
      <c r="B467" t="str">
        <v>CUST0650</v>
      </c>
      <c r="C467" s="3">
        <v>408.44999999999993</v>
      </c>
    </row>
    <row r="468" spans="2:3" x14ac:dyDescent="0.4">
      <c r="B468" t="str">
        <v>CUST0652</v>
      </c>
      <c r="C468" s="3">
        <v>221.91</v>
      </c>
    </row>
    <row r="469" spans="2:3" x14ac:dyDescent="0.4">
      <c r="B469" t="str">
        <v>CUST0653</v>
      </c>
      <c r="C469" s="3">
        <v>311.49</v>
      </c>
    </row>
    <row r="470" spans="2:3" x14ac:dyDescent="0.4">
      <c r="B470" t="str">
        <v>CUST0654</v>
      </c>
      <c r="C470" s="3">
        <v>250.97</v>
      </c>
    </row>
    <row r="471" spans="2:3" x14ac:dyDescent="0.4">
      <c r="B471" t="str">
        <v>CUST0655</v>
      </c>
      <c r="C471" s="3">
        <v>129.93</v>
      </c>
    </row>
    <row r="472" spans="2:3" x14ac:dyDescent="0.4">
      <c r="B472" t="str">
        <v>CUST0656</v>
      </c>
      <c r="C472" s="3">
        <v>49</v>
      </c>
    </row>
    <row r="473" spans="2:3" x14ac:dyDescent="0.4">
      <c r="B473" t="str">
        <v>CUST0657</v>
      </c>
      <c r="C473" s="3">
        <v>174.98</v>
      </c>
    </row>
    <row r="474" spans="2:3" x14ac:dyDescent="0.4">
      <c r="B474" t="str">
        <v>CUST0659</v>
      </c>
      <c r="C474" s="3">
        <v>145</v>
      </c>
    </row>
    <row r="475" spans="2:3" x14ac:dyDescent="0.4">
      <c r="B475" t="str">
        <v>CUST0661</v>
      </c>
      <c r="C475" s="3">
        <v>24</v>
      </c>
    </row>
    <row r="476" spans="2:3" x14ac:dyDescent="0.4">
      <c r="B476" t="str">
        <v>CUST0662</v>
      </c>
      <c r="C476" s="3">
        <v>69.900000000000006</v>
      </c>
    </row>
    <row r="477" spans="2:3" x14ac:dyDescent="0.4">
      <c r="B477" t="str">
        <v>CUST0664</v>
      </c>
      <c r="C477" s="3">
        <v>306.77999999999997</v>
      </c>
    </row>
    <row r="478" spans="2:3" x14ac:dyDescent="0.4">
      <c r="B478" t="str">
        <v>CUST0665</v>
      </c>
      <c r="C478" s="3">
        <v>256.85000000000002</v>
      </c>
    </row>
    <row r="479" spans="2:3" x14ac:dyDescent="0.4">
      <c r="B479" t="str">
        <v>CUST0666</v>
      </c>
      <c r="C479" s="3">
        <v>50.97</v>
      </c>
    </row>
    <row r="480" spans="2:3" x14ac:dyDescent="0.4">
      <c r="B480" t="str">
        <v>CUST0667</v>
      </c>
      <c r="C480" s="3">
        <v>694.44</v>
      </c>
    </row>
    <row r="481" spans="2:3" x14ac:dyDescent="0.4">
      <c r="B481" t="str">
        <v>CUST0669</v>
      </c>
      <c r="C481" s="3">
        <v>17.5</v>
      </c>
    </row>
    <row r="482" spans="2:3" x14ac:dyDescent="0.4">
      <c r="B482" t="str">
        <v>CUST0670</v>
      </c>
      <c r="C482" s="3">
        <v>513.74</v>
      </c>
    </row>
    <row r="483" spans="2:3" x14ac:dyDescent="0.4">
      <c r="B483" t="str">
        <v>CUST0671</v>
      </c>
      <c r="C483" s="3">
        <v>45</v>
      </c>
    </row>
    <row r="484" spans="2:3" x14ac:dyDescent="0.4">
      <c r="B484" t="str">
        <v>CUST0672</v>
      </c>
      <c r="C484" s="3">
        <v>561.26</v>
      </c>
    </row>
    <row r="485" spans="2:3" x14ac:dyDescent="0.4">
      <c r="B485" t="str">
        <v>CUST0673</v>
      </c>
      <c r="C485" s="3">
        <v>146.94999999999999</v>
      </c>
    </row>
    <row r="486" spans="2:3" x14ac:dyDescent="0.4">
      <c r="B486" t="str">
        <v>CUST0674</v>
      </c>
      <c r="C486" s="3">
        <v>98.98</v>
      </c>
    </row>
    <row r="487" spans="2:3" x14ac:dyDescent="0.4">
      <c r="B487" t="str">
        <v>CUST0675</v>
      </c>
      <c r="C487" s="3">
        <v>420.91</v>
      </c>
    </row>
    <row r="488" spans="2:3" x14ac:dyDescent="0.4">
      <c r="B488" t="str">
        <v>CUST0676</v>
      </c>
      <c r="C488" s="3">
        <v>155.80000000000001</v>
      </c>
    </row>
    <row r="489" spans="2:3" x14ac:dyDescent="0.4">
      <c r="B489" t="str">
        <v>CUST0677</v>
      </c>
      <c r="C489" s="3">
        <v>29</v>
      </c>
    </row>
    <row r="490" spans="2:3" x14ac:dyDescent="0.4">
      <c r="B490" t="str">
        <v>CUST0678</v>
      </c>
      <c r="C490" s="3">
        <v>49.49</v>
      </c>
    </row>
    <row r="491" spans="2:3" x14ac:dyDescent="0.4">
      <c r="B491" t="str">
        <v>CUST0679</v>
      </c>
      <c r="C491" s="3">
        <v>126.45</v>
      </c>
    </row>
    <row r="492" spans="2:3" x14ac:dyDescent="0.4">
      <c r="B492" t="str">
        <v>CUST0680</v>
      </c>
      <c r="C492" s="3">
        <v>237.39000000000001</v>
      </c>
    </row>
    <row r="493" spans="2:3" x14ac:dyDescent="0.4">
      <c r="B493" t="str">
        <v>CUST0682</v>
      </c>
      <c r="C493" s="3">
        <v>246.41000000000003</v>
      </c>
    </row>
    <row r="494" spans="2:3" x14ac:dyDescent="0.4">
      <c r="B494" t="str">
        <v>CUST0683</v>
      </c>
      <c r="C494" s="3">
        <v>152.9</v>
      </c>
    </row>
    <row r="495" spans="2:3" x14ac:dyDescent="0.4">
      <c r="B495" t="str">
        <v>CUST0685</v>
      </c>
      <c r="C495" s="3">
        <v>487.26000000000005</v>
      </c>
    </row>
    <row r="496" spans="2:3" x14ac:dyDescent="0.4">
      <c r="B496" t="str">
        <v>CUST0686</v>
      </c>
      <c r="C496" s="3">
        <v>277.91999999999996</v>
      </c>
    </row>
    <row r="497" spans="2:3" x14ac:dyDescent="0.4">
      <c r="B497" t="str">
        <v>CUST0688</v>
      </c>
      <c r="C497" s="3">
        <v>17.5</v>
      </c>
    </row>
    <row r="498" spans="2:3" x14ac:dyDescent="0.4">
      <c r="B498" t="str">
        <v>CUST0689</v>
      </c>
      <c r="C498" s="3">
        <v>166.48000000000002</v>
      </c>
    </row>
    <row r="499" spans="2:3" x14ac:dyDescent="0.4">
      <c r="B499" t="str">
        <v>CUST0690</v>
      </c>
      <c r="C499" s="3">
        <v>99.97999999999999</v>
      </c>
    </row>
    <row r="500" spans="2:3" x14ac:dyDescent="0.4">
      <c r="B500" t="str">
        <v>CUST0691</v>
      </c>
      <c r="C500" s="3">
        <v>47.9</v>
      </c>
    </row>
    <row r="501" spans="2:3" x14ac:dyDescent="0.4">
      <c r="B501" t="str">
        <v>CUST0692</v>
      </c>
      <c r="C501" s="3">
        <v>365.45000000000005</v>
      </c>
    </row>
    <row r="502" spans="2:3" x14ac:dyDescent="0.4">
      <c r="B502" t="str">
        <v>CUST0693</v>
      </c>
      <c r="C502" s="3">
        <v>185.29</v>
      </c>
    </row>
    <row r="503" spans="2:3" x14ac:dyDescent="0.4">
      <c r="B503" t="str">
        <v>CUST0695</v>
      </c>
      <c r="C503" s="3">
        <v>373.45</v>
      </c>
    </row>
    <row r="504" spans="2:3" x14ac:dyDescent="0.4">
      <c r="B504" t="str">
        <v>CUST0696</v>
      </c>
      <c r="C504" s="3">
        <v>372.47</v>
      </c>
    </row>
    <row r="505" spans="2:3" x14ac:dyDescent="0.4">
      <c r="B505" t="str">
        <v>CUST0697</v>
      </c>
      <c r="C505" s="3">
        <v>62</v>
      </c>
    </row>
    <row r="506" spans="2:3" x14ac:dyDescent="0.4">
      <c r="B506" t="str">
        <v>CUST0698</v>
      </c>
      <c r="C506" s="3">
        <v>70.989999999999995</v>
      </c>
    </row>
    <row r="507" spans="2:3" x14ac:dyDescent="0.4">
      <c r="B507" t="str">
        <v>CUST0699</v>
      </c>
      <c r="C507" s="3">
        <v>158.98000000000002</v>
      </c>
    </row>
    <row r="508" spans="2:3" x14ac:dyDescent="0.4">
      <c r="B508" t="str">
        <v>CUST0701</v>
      </c>
      <c r="C508" s="3">
        <v>55.39</v>
      </c>
    </row>
    <row r="509" spans="2:3" x14ac:dyDescent="0.4">
      <c r="B509" t="str">
        <v>CUST0702</v>
      </c>
      <c r="C509" s="3">
        <v>589.34</v>
      </c>
    </row>
    <row r="510" spans="2:3" x14ac:dyDescent="0.4">
      <c r="B510" t="str">
        <v>CUST0704</v>
      </c>
      <c r="C510" s="3">
        <v>238.95</v>
      </c>
    </row>
    <row r="511" spans="2:3" x14ac:dyDescent="0.4">
      <c r="B511" t="str">
        <v>CUST0706</v>
      </c>
      <c r="C511" s="3">
        <v>258.34000000000003</v>
      </c>
    </row>
    <row r="512" spans="2:3" x14ac:dyDescent="0.4">
      <c r="B512" t="str">
        <v>CUST0707</v>
      </c>
      <c r="C512" s="3">
        <v>156.9</v>
      </c>
    </row>
    <row r="513" spans="2:3" x14ac:dyDescent="0.4">
      <c r="B513" t="str">
        <v>CUST0709</v>
      </c>
      <c r="C513" s="3">
        <v>65.489999999999995</v>
      </c>
    </row>
    <row r="514" spans="2:3" x14ac:dyDescent="0.4">
      <c r="B514" t="str">
        <v>CUST0712</v>
      </c>
      <c r="C514" s="3">
        <v>72.95</v>
      </c>
    </row>
    <row r="515" spans="2:3" x14ac:dyDescent="0.4">
      <c r="B515" t="str">
        <v>CUST0718</v>
      </c>
      <c r="C515" s="3">
        <v>34.950000000000003</v>
      </c>
    </row>
    <row r="516" spans="2:3" x14ac:dyDescent="0.4">
      <c r="B516" t="str">
        <v>CUST0719</v>
      </c>
      <c r="C516" s="3">
        <v>147.49</v>
      </c>
    </row>
    <row r="517" spans="2:3" x14ac:dyDescent="0.4">
      <c r="B517" t="str">
        <v>CUST0721</v>
      </c>
      <c r="C517" s="3">
        <v>354.29</v>
      </c>
    </row>
    <row r="518" spans="2:3" x14ac:dyDescent="0.4">
      <c r="B518" t="str">
        <v>CUST0723</v>
      </c>
      <c r="C518" s="3">
        <v>334.83000000000004</v>
      </c>
    </row>
    <row r="519" spans="2:3" x14ac:dyDescent="0.4">
      <c r="B519" t="str">
        <v>CUST0724</v>
      </c>
      <c r="C519" s="3">
        <v>453.29</v>
      </c>
    </row>
    <row r="520" spans="2:3" x14ac:dyDescent="0.4">
      <c r="B520" t="str">
        <v>CUST0725</v>
      </c>
      <c r="C520" s="3">
        <v>258.89</v>
      </c>
    </row>
    <row r="521" spans="2:3" x14ac:dyDescent="0.4">
      <c r="B521" t="str">
        <v>CUST0726</v>
      </c>
      <c r="C521" s="3">
        <v>410.7</v>
      </c>
    </row>
    <row r="522" spans="2:3" x14ac:dyDescent="0.4">
      <c r="B522" t="str">
        <v>CUST0727</v>
      </c>
      <c r="C522" s="3">
        <v>179.89999999999998</v>
      </c>
    </row>
    <row r="523" spans="2:3" x14ac:dyDescent="0.4">
      <c r="B523" t="str">
        <v>CUST0728</v>
      </c>
      <c r="C523" s="3">
        <v>167.98000000000002</v>
      </c>
    </row>
    <row r="524" spans="2:3" x14ac:dyDescent="0.4">
      <c r="B524" t="str">
        <v>CUST0730</v>
      </c>
      <c r="C524" s="3">
        <v>49.49</v>
      </c>
    </row>
    <row r="525" spans="2:3" x14ac:dyDescent="0.4">
      <c r="B525" t="str">
        <v>CUST0733</v>
      </c>
      <c r="C525" s="3">
        <v>187.5</v>
      </c>
    </row>
    <row r="526" spans="2:3" x14ac:dyDescent="0.4">
      <c r="B526" t="str">
        <v>CUST0735</v>
      </c>
      <c r="C526" s="3">
        <v>222</v>
      </c>
    </row>
    <row r="527" spans="2:3" x14ac:dyDescent="0.4">
      <c r="B527" t="str">
        <v>CUST0736</v>
      </c>
      <c r="C527" s="3">
        <v>121.45</v>
      </c>
    </row>
    <row r="528" spans="2:3" x14ac:dyDescent="0.4">
      <c r="B528" t="str">
        <v>CUST0738</v>
      </c>
      <c r="C528" s="3">
        <v>119</v>
      </c>
    </row>
    <row r="529" spans="2:3" x14ac:dyDescent="0.4">
      <c r="B529" t="str">
        <v>CUST0739</v>
      </c>
      <c r="C529" s="3">
        <v>123.49000000000001</v>
      </c>
    </row>
    <row r="530" spans="2:3" x14ac:dyDescent="0.4">
      <c r="B530" t="str">
        <v>CUST0741</v>
      </c>
      <c r="C530" s="3">
        <v>791.47</v>
      </c>
    </row>
    <row r="531" spans="2:3" x14ac:dyDescent="0.4">
      <c r="B531" t="str">
        <v>CUST0742</v>
      </c>
      <c r="C531" s="3">
        <v>762.72</v>
      </c>
    </row>
    <row r="532" spans="2:3" x14ac:dyDescent="0.4">
      <c r="B532" t="str">
        <v>CUST0743</v>
      </c>
      <c r="C532" s="3">
        <v>277.49</v>
      </c>
    </row>
    <row r="533" spans="2:3" x14ac:dyDescent="0.4">
      <c r="B533" t="str">
        <v>CUST0744</v>
      </c>
      <c r="C533" s="3">
        <v>19.95</v>
      </c>
    </row>
    <row r="534" spans="2:3" x14ac:dyDescent="0.4">
      <c r="B534" t="str">
        <v>CUST0746</v>
      </c>
      <c r="C534" s="3">
        <v>362.79</v>
      </c>
    </row>
    <row r="535" spans="2:3" x14ac:dyDescent="0.4">
      <c r="B535" t="str">
        <v>CUST0747</v>
      </c>
      <c r="C535" s="3">
        <v>503.37</v>
      </c>
    </row>
    <row r="536" spans="2:3" x14ac:dyDescent="0.4">
      <c r="B536" t="str">
        <v>CUST0748</v>
      </c>
      <c r="C536" s="3">
        <v>755.72</v>
      </c>
    </row>
    <row r="537" spans="2:3" x14ac:dyDescent="0.4">
      <c r="B537" t="str">
        <v>CUST0749</v>
      </c>
      <c r="C537" s="3">
        <v>49</v>
      </c>
    </row>
    <row r="538" spans="2:3" x14ac:dyDescent="0.4">
      <c r="B538" t="str">
        <v>CUST0750</v>
      </c>
      <c r="C538" s="3">
        <v>436.15999999999997</v>
      </c>
    </row>
    <row r="539" spans="2:3" x14ac:dyDescent="0.4">
      <c r="B539" t="str">
        <v>CUST0751</v>
      </c>
      <c r="C539" s="3">
        <v>368.96000000000004</v>
      </c>
    </row>
    <row r="540" spans="2:3" x14ac:dyDescent="0.4">
      <c r="B540" t="str">
        <v>CUST0752</v>
      </c>
      <c r="C540" s="3">
        <v>60.95</v>
      </c>
    </row>
    <row r="541" spans="2:3" x14ac:dyDescent="0.4">
      <c r="B541" t="str">
        <v>CUST0753</v>
      </c>
      <c r="C541" s="3">
        <v>80.900000000000006</v>
      </c>
    </row>
    <row r="542" spans="2:3" x14ac:dyDescent="0.4">
      <c r="B542" t="str">
        <v>CUST0754</v>
      </c>
      <c r="C542" s="3">
        <v>437.81</v>
      </c>
    </row>
    <row r="543" spans="2:3" x14ac:dyDescent="0.4">
      <c r="B543" t="str">
        <v>CUST0755</v>
      </c>
      <c r="C543" s="3">
        <v>234.39000000000001</v>
      </c>
    </row>
    <row r="544" spans="2:3" x14ac:dyDescent="0.4">
      <c r="B544" t="str">
        <v>CUST0756</v>
      </c>
      <c r="C544" s="3">
        <v>138</v>
      </c>
    </row>
    <row r="545" spans="2:3" x14ac:dyDescent="0.4">
      <c r="B545" t="str">
        <v>CUST0757</v>
      </c>
      <c r="C545" s="3">
        <v>151.85</v>
      </c>
    </row>
    <row r="546" spans="2:3" x14ac:dyDescent="0.4">
      <c r="B546" t="str">
        <v>CUST0758</v>
      </c>
      <c r="C546" s="3">
        <v>306.93</v>
      </c>
    </row>
    <row r="547" spans="2:3" x14ac:dyDescent="0.4">
      <c r="B547" t="str">
        <v>CUST0759</v>
      </c>
      <c r="C547" s="3">
        <v>311.43</v>
      </c>
    </row>
    <row r="548" spans="2:3" x14ac:dyDescent="0.4">
      <c r="B548" t="str">
        <v>CUST0760</v>
      </c>
      <c r="C548" s="3">
        <v>90.45</v>
      </c>
    </row>
    <row r="549" spans="2:3" x14ac:dyDescent="0.4">
      <c r="B549" t="str">
        <v>CUST0761</v>
      </c>
      <c r="C549" s="3">
        <v>39.9</v>
      </c>
    </row>
    <row r="550" spans="2:3" x14ac:dyDescent="0.4">
      <c r="B550" t="str">
        <v>CUST0762</v>
      </c>
      <c r="C550" s="3">
        <v>40.950000000000003</v>
      </c>
    </row>
    <row r="551" spans="2:3" x14ac:dyDescent="0.4">
      <c r="B551" t="str">
        <v>CUST0763</v>
      </c>
      <c r="C551" s="3">
        <v>29.95</v>
      </c>
    </row>
    <row r="552" spans="2:3" x14ac:dyDescent="0.4">
      <c r="B552" t="str">
        <v>CUST0764</v>
      </c>
      <c r="C552" s="3">
        <v>497.26</v>
      </c>
    </row>
    <row r="553" spans="2:3" x14ac:dyDescent="0.4">
      <c r="B553" t="str">
        <v>CUST0765</v>
      </c>
      <c r="C553" s="3">
        <v>109</v>
      </c>
    </row>
    <row r="554" spans="2:3" x14ac:dyDescent="0.4">
      <c r="B554" t="str">
        <v>CUST0766</v>
      </c>
      <c r="C554" s="3">
        <v>40.99</v>
      </c>
    </row>
    <row r="555" spans="2:3" x14ac:dyDescent="0.4">
      <c r="B555" t="str">
        <v>CUST0768</v>
      </c>
      <c r="C555" s="3">
        <v>80.900000000000006</v>
      </c>
    </row>
    <row r="556" spans="2:3" x14ac:dyDescent="0.4">
      <c r="B556" t="str">
        <v>CUST0769</v>
      </c>
      <c r="C556" s="3">
        <v>675.65</v>
      </c>
    </row>
    <row r="557" spans="2:3" x14ac:dyDescent="0.4">
      <c r="B557" t="str">
        <v>CUST0773</v>
      </c>
      <c r="C557" s="3">
        <v>213.75</v>
      </c>
    </row>
    <row r="558" spans="2:3" x14ac:dyDescent="0.4">
      <c r="B558" t="str">
        <v>CUST0774</v>
      </c>
      <c r="C558" s="3">
        <v>292.89</v>
      </c>
    </row>
    <row r="559" spans="2:3" x14ac:dyDescent="0.4">
      <c r="B559" t="str">
        <v>CUST0776</v>
      </c>
      <c r="C559" s="3">
        <v>59.95</v>
      </c>
    </row>
    <row r="560" spans="2:3" x14ac:dyDescent="0.4">
      <c r="B560" t="str">
        <v>CUST0778</v>
      </c>
      <c r="C560" s="3">
        <v>106</v>
      </c>
    </row>
    <row r="561" spans="2:3" x14ac:dyDescent="0.4">
      <c r="B561" t="str">
        <v>CUST0779</v>
      </c>
      <c r="C561" s="3">
        <v>350.90999999999997</v>
      </c>
    </row>
    <row r="562" spans="2:3" x14ac:dyDescent="0.4">
      <c r="B562" t="str">
        <v>CUST0780</v>
      </c>
      <c r="C562" s="3">
        <v>150.93</v>
      </c>
    </row>
    <row r="563" spans="2:3" x14ac:dyDescent="0.4">
      <c r="B563" t="str">
        <v>CUST0781</v>
      </c>
      <c r="C563" s="3">
        <v>159.5</v>
      </c>
    </row>
    <row r="564" spans="2:3" x14ac:dyDescent="0.4">
      <c r="B564" t="str">
        <v>CUST0782</v>
      </c>
      <c r="C564" s="3">
        <v>344.77</v>
      </c>
    </row>
    <row r="565" spans="2:3" x14ac:dyDescent="0.4">
      <c r="B565" t="str">
        <v>CUST0783</v>
      </c>
      <c r="C565" s="3">
        <v>128.99</v>
      </c>
    </row>
    <row r="566" spans="2:3" x14ac:dyDescent="0.4">
      <c r="B566" t="str">
        <v>CUST0786</v>
      </c>
      <c r="C566" s="3">
        <v>509.28000000000003</v>
      </c>
    </row>
    <row r="567" spans="2:3" x14ac:dyDescent="0.4">
      <c r="B567" t="str">
        <v>CUST0787</v>
      </c>
      <c r="C567" s="3">
        <v>453.82000000000005</v>
      </c>
    </row>
    <row r="568" spans="2:3" x14ac:dyDescent="0.4">
      <c r="B568" t="str">
        <v>CUST0789</v>
      </c>
      <c r="C568" s="3">
        <v>594.18000000000006</v>
      </c>
    </row>
    <row r="569" spans="2:3" x14ac:dyDescent="0.4">
      <c r="B569" t="str">
        <v>CUST0790</v>
      </c>
      <c r="C569" s="3">
        <v>55.45</v>
      </c>
    </row>
    <row r="570" spans="2:3" x14ac:dyDescent="0.4">
      <c r="B570" t="str">
        <v>CUST0792</v>
      </c>
      <c r="C570" s="3">
        <v>208.9</v>
      </c>
    </row>
    <row r="571" spans="2:3" x14ac:dyDescent="0.4">
      <c r="B571" t="str">
        <v>CUST0793</v>
      </c>
      <c r="C571" s="3">
        <v>580.28000000000009</v>
      </c>
    </row>
    <row r="572" spans="2:3" x14ac:dyDescent="0.4">
      <c r="B572" t="str">
        <v>CUST0794</v>
      </c>
      <c r="C572" s="3">
        <v>357.37</v>
      </c>
    </row>
    <row r="573" spans="2:3" x14ac:dyDescent="0.4">
      <c r="B573" t="str">
        <v>CUST0795</v>
      </c>
      <c r="C573" s="3">
        <v>315.41000000000003</v>
      </c>
    </row>
    <row r="574" spans="2:3" x14ac:dyDescent="0.4">
      <c r="B574" t="str">
        <v>CUST0796</v>
      </c>
      <c r="C574" s="3">
        <v>89.46</v>
      </c>
    </row>
    <row r="575" spans="2:3" x14ac:dyDescent="0.4">
      <c r="B575" t="str">
        <v>CUST0798</v>
      </c>
      <c r="C575" s="3">
        <v>461.30999999999995</v>
      </c>
    </row>
    <row r="576" spans="2:3" x14ac:dyDescent="0.4">
      <c r="B576" t="str">
        <v>CUST0799</v>
      </c>
      <c r="C576" s="3">
        <v>21.95</v>
      </c>
    </row>
    <row r="577" spans="2:3" x14ac:dyDescent="0.4">
      <c r="B577" t="str">
        <v>CUST0800</v>
      </c>
      <c r="C577" s="3">
        <v>62</v>
      </c>
    </row>
    <row r="578" spans="2:3" x14ac:dyDescent="0.4">
      <c r="B578" t="str">
        <v>CUST0802</v>
      </c>
      <c r="C578" s="3">
        <v>516.91999999999996</v>
      </c>
    </row>
    <row r="579" spans="2:3" x14ac:dyDescent="0.4">
      <c r="B579" t="str">
        <v>CUST0804</v>
      </c>
      <c r="C579" s="3">
        <v>44.989999999999995</v>
      </c>
    </row>
    <row r="580" spans="2:3" x14ac:dyDescent="0.4">
      <c r="B580" t="str">
        <v>CUST0805</v>
      </c>
      <c r="C580" s="3">
        <v>121.9</v>
      </c>
    </row>
    <row r="581" spans="2:3" x14ac:dyDescent="0.4">
      <c r="B581" t="str">
        <v>CUST0806</v>
      </c>
      <c r="C581" s="3">
        <v>154.5</v>
      </c>
    </row>
    <row r="582" spans="2:3" x14ac:dyDescent="0.4">
      <c r="B582" t="str">
        <v>CUST0807</v>
      </c>
      <c r="C582" s="3">
        <v>203.75</v>
      </c>
    </row>
    <row r="583" spans="2:3" x14ac:dyDescent="0.4">
      <c r="B583" t="str">
        <v>CUST0808</v>
      </c>
      <c r="C583" s="3">
        <v>228.98</v>
      </c>
    </row>
    <row r="584" spans="2:3" x14ac:dyDescent="0.4">
      <c r="B584" t="str">
        <v>CUST0809</v>
      </c>
      <c r="C584" s="3">
        <v>281.43</v>
      </c>
    </row>
    <row r="585" spans="2:3" x14ac:dyDescent="0.4">
      <c r="B585" t="str">
        <v>CUST0810</v>
      </c>
      <c r="C585" s="3">
        <v>58</v>
      </c>
    </row>
    <row r="586" spans="2:3" x14ac:dyDescent="0.4">
      <c r="B586" t="str">
        <v>CUST0812</v>
      </c>
      <c r="C586" s="3">
        <v>63.49</v>
      </c>
    </row>
    <row r="587" spans="2:3" x14ac:dyDescent="0.4">
      <c r="B587" t="str">
        <v>CUST0813</v>
      </c>
      <c r="C587" s="3">
        <v>211.36</v>
      </c>
    </row>
    <row r="588" spans="2:3" x14ac:dyDescent="0.4">
      <c r="B588" t="str">
        <v>CUST0814</v>
      </c>
      <c r="C588" s="3">
        <v>211.42000000000002</v>
      </c>
    </row>
    <row r="589" spans="2:3" x14ac:dyDescent="0.4">
      <c r="B589" t="str">
        <v>CUST0816</v>
      </c>
      <c r="C589" s="3">
        <v>40.94</v>
      </c>
    </row>
    <row r="590" spans="2:3" x14ac:dyDescent="0.4">
      <c r="B590" t="str">
        <v>CUST0817</v>
      </c>
      <c r="C590" s="3">
        <v>132.44</v>
      </c>
    </row>
    <row r="591" spans="2:3" x14ac:dyDescent="0.4">
      <c r="B591" t="str">
        <v>CUST0818</v>
      </c>
      <c r="C591" s="3">
        <v>174.4</v>
      </c>
    </row>
    <row r="592" spans="2:3" x14ac:dyDescent="0.4">
      <c r="B592" t="str">
        <v>CUST0819</v>
      </c>
      <c r="C592" s="3">
        <v>173.9</v>
      </c>
    </row>
    <row r="593" spans="2:3" x14ac:dyDescent="0.4">
      <c r="B593" t="str">
        <v>CUST0820</v>
      </c>
      <c r="C593" s="3">
        <v>74</v>
      </c>
    </row>
    <row r="594" spans="2:3" x14ac:dyDescent="0.4">
      <c r="B594" t="str">
        <v>CUST0821</v>
      </c>
      <c r="C594" s="3">
        <v>122.94</v>
      </c>
    </row>
    <row r="595" spans="2:3" x14ac:dyDescent="0.4">
      <c r="B595" t="str">
        <v>CUST0823</v>
      </c>
      <c r="C595" s="3">
        <v>301.48</v>
      </c>
    </row>
    <row r="596" spans="2:3" x14ac:dyDescent="0.4">
      <c r="B596" t="str">
        <v>CUST0824</v>
      </c>
      <c r="C596" s="3">
        <v>35</v>
      </c>
    </row>
    <row r="597" spans="2:3" x14ac:dyDescent="0.4">
      <c r="B597" t="str">
        <v>CUST0825</v>
      </c>
      <c r="C597" s="3">
        <v>184.43</v>
      </c>
    </row>
    <row r="598" spans="2:3" x14ac:dyDescent="0.4">
      <c r="B598" t="str">
        <v>CUST0827</v>
      </c>
      <c r="C598" s="3">
        <v>24</v>
      </c>
    </row>
    <row r="599" spans="2:3" x14ac:dyDescent="0.4">
      <c r="B599" t="str">
        <v>CUST0828</v>
      </c>
      <c r="C599" s="3">
        <v>19.95</v>
      </c>
    </row>
    <row r="600" spans="2:3" x14ac:dyDescent="0.4">
      <c r="B600" t="str">
        <v>CUST0829</v>
      </c>
      <c r="C600" s="3">
        <v>713.58999999999992</v>
      </c>
    </row>
    <row r="601" spans="2:3" x14ac:dyDescent="0.4">
      <c r="B601" t="str">
        <v>CUST0831</v>
      </c>
      <c r="C601" s="3">
        <v>20.49</v>
      </c>
    </row>
    <row r="602" spans="2:3" x14ac:dyDescent="0.4">
      <c r="B602" t="str">
        <v>CUST0833</v>
      </c>
      <c r="C602" s="3">
        <v>116.99000000000001</v>
      </c>
    </row>
    <row r="603" spans="2:3" x14ac:dyDescent="0.4">
      <c r="B603" t="str">
        <v>CUST0834</v>
      </c>
      <c r="C603" s="3">
        <v>98.990000000000009</v>
      </c>
    </row>
    <row r="604" spans="2:3" x14ac:dyDescent="0.4">
      <c r="B604" t="str">
        <v>CUST0835</v>
      </c>
      <c r="C604" s="3">
        <v>147.9</v>
      </c>
    </row>
    <row r="605" spans="2:3" x14ac:dyDescent="0.4">
      <c r="B605" t="str">
        <v>CUST0836</v>
      </c>
      <c r="C605" s="3">
        <v>110.49000000000001</v>
      </c>
    </row>
    <row r="606" spans="2:3" x14ac:dyDescent="0.4">
      <c r="B606" t="str">
        <v>CUST0837</v>
      </c>
      <c r="C606" s="3">
        <v>49</v>
      </c>
    </row>
    <row r="607" spans="2:3" x14ac:dyDescent="0.4">
      <c r="B607" t="str">
        <v>CUST0838</v>
      </c>
      <c r="C607" s="3">
        <v>335.86</v>
      </c>
    </row>
    <row r="608" spans="2:3" x14ac:dyDescent="0.4">
      <c r="B608" t="str">
        <v>CUST0840</v>
      </c>
      <c r="C608" s="3">
        <v>31</v>
      </c>
    </row>
    <row r="609" spans="2:3" x14ac:dyDescent="0.4">
      <c r="B609" t="str">
        <v>CUST0841</v>
      </c>
      <c r="C609" s="3">
        <v>177.8</v>
      </c>
    </row>
    <row r="610" spans="2:3" x14ac:dyDescent="0.4">
      <c r="B610" t="str">
        <v>CUST0842</v>
      </c>
      <c r="C610" s="3">
        <v>16.5</v>
      </c>
    </row>
    <row r="611" spans="2:3" x14ac:dyDescent="0.4">
      <c r="B611" t="str">
        <v>CUST0843</v>
      </c>
      <c r="C611" s="3">
        <v>61.47</v>
      </c>
    </row>
    <row r="612" spans="2:3" x14ac:dyDescent="0.4">
      <c r="B612" t="str">
        <v>CUST0844</v>
      </c>
      <c r="C612" s="3">
        <v>16.5</v>
      </c>
    </row>
    <row r="613" spans="2:3" x14ac:dyDescent="0.4">
      <c r="B613" t="str">
        <v>CUST0845</v>
      </c>
      <c r="C613" s="3">
        <v>41.98</v>
      </c>
    </row>
    <row r="614" spans="2:3" x14ac:dyDescent="0.4">
      <c r="B614" t="str">
        <v>CUST0848</v>
      </c>
      <c r="C614" s="3">
        <v>134.49</v>
      </c>
    </row>
    <row r="615" spans="2:3" x14ac:dyDescent="0.4">
      <c r="B615" t="str">
        <v>CUST0851</v>
      </c>
      <c r="C615" s="3">
        <v>23.95</v>
      </c>
    </row>
    <row r="616" spans="2:3" x14ac:dyDescent="0.4">
      <c r="B616" t="str">
        <v>CUST0852</v>
      </c>
      <c r="C616" s="3">
        <v>124.9</v>
      </c>
    </row>
    <row r="617" spans="2:3" x14ac:dyDescent="0.4">
      <c r="B617" t="str">
        <v>CUST0853</v>
      </c>
      <c r="C617" s="3">
        <v>136.47</v>
      </c>
    </row>
    <row r="618" spans="2:3" x14ac:dyDescent="0.4">
      <c r="B618" t="str">
        <v>CUST0854</v>
      </c>
      <c r="C618" s="3">
        <v>381.89</v>
      </c>
    </row>
    <row r="619" spans="2:3" x14ac:dyDescent="0.4">
      <c r="B619" t="str">
        <v>CUST0855</v>
      </c>
      <c r="C619" s="3">
        <v>258.95</v>
      </c>
    </row>
    <row r="620" spans="2:3" x14ac:dyDescent="0.4">
      <c r="B620" t="str">
        <v>CUST0857</v>
      </c>
      <c r="C620" s="3">
        <v>109.99000000000001</v>
      </c>
    </row>
    <row r="621" spans="2:3" x14ac:dyDescent="0.4">
      <c r="B621" t="str">
        <v>CUST0858</v>
      </c>
      <c r="C621" s="3">
        <v>181.48</v>
      </c>
    </row>
    <row r="622" spans="2:3" x14ac:dyDescent="0.4">
      <c r="B622" t="str">
        <v>CUST0859</v>
      </c>
      <c r="C622" s="3">
        <v>177</v>
      </c>
    </row>
    <row r="623" spans="2:3" x14ac:dyDescent="0.4">
      <c r="B623" t="str">
        <v>CUST0860</v>
      </c>
      <c r="C623" s="3">
        <v>21.95</v>
      </c>
    </row>
    <row r="624" spans="2:3" x14ac:dyDescent="0.4">
      <c r="B624" t="str">
        <v>CUST0861</v>
      </c>
      <c r="C624" s="3">
        <v>20.99</v>
      </c>
    </row>
    <row r="625" spans="2:3" x14ac:dyDescent="0.4">
      <c r="B625" t="str">
        <v>CUST0863</v>
      </c>
      <c r="C625" s="3">
        <v>324.69000000000005</v>
      </c>
    </row>
    <row r="626" spans="2:3" x14ac:dyDescent="0.4">
      <c r="B626" t="str">
        <v>CUST0864</v>
      </c>
      <c r="C626" s="3">
        <v>254.32999999999998</v>
      </c>
    </row>
    <row r="627" spans="2:3" x14ac:dyDescent="0.4">
      <c r="B627" t="str">
        <v>CUST0865</v>
      </c>
      <c r="C627" s="3">
        <v>235.99</v>
      </c>
    </row>
    <row r="628" spans="2:3" x14ac:dyDescent="0.4">
      <c r="B628" t="str">
        <v>CUST0866</v>
      </c>
      <c r="C628" s="3">
        <v>124</v>
      </c>
    </row>
    <row r="629" spans="2:3" x14ac:dyDescent="0.4">
      <c r="B629" t="str">
        <v>CUST0867</v>
      </c>
      <c r="C629" s="3">
        <v>398.82000000000005</v>
      </c>
    </row>
    <row r="630" spans="2:3" x14ac:dyDescent="0.4">
      <c r="B630" t="str">
        <v>CUST0868</v>
      </c>
      <c r="C630" s="3">
        <v>370.48</v>
      </c>
    </row>
    <row r="631" spans="2:3" x14ac:dyDescent="0.4">
      <c r="B631" t="str">
        <v>CUST0869</v>
      </c>
      <c r="C631" s="3">
        <v>358.89</v>
      </c>
    </row>
    <row r="632" spans="2:3" x14ac:dyDescent="0.4">
      <c r="B632" t="str">
        <v>CUST0870</v>
      </c>
      <c r="C632" s="3">
        <v>266.44</v>
      </c>
    </row>
    <row r="633" spans="2:3" x14ac:dyDescent="0.4">
      <c r="B633" t="str">
        <v>CUST0871</v>
      </c>
      <c r="C633" s="3">
        <v>49.49</v>
      </c>
    </row>
    <row r="634" spans="2:3" x14ac:dyDescent="0.4">
      <c r="B634" t="str">
        <v>CUST0872</v>
      </c>
      <c r="C634" s="3">
        <v>281.77</v>
      </c>
    </row>
    <row r="635" spans="2:3" x14ac:dyDescent="0.4">
      <c r="B635" t="str">
        <v>CUST0873</v>
      </c>
      <c r="C635" s="3">
        <v>238.89000000000001</v>
      </c>
    </row>
    <row r="636" spans="2:3" x14ac:dyDescent="0.4">
      <c r="B636" t="str">
        <v>CUST0876</v>
      </c>
      <c r="C636" s="3">
        <v>135.99</v>
      </c>
    </row>
    <row r="637" spans="2:3" x14ac:dyDescent="0.4">
      <c r="B637" t="str">
        <v>CUST0878</v>
      </c>
      <c r="C637" s="3">
        <v>45</v>
      </c>
    </row>
    <row r="638" spans="2:3" x14ac:dyDescent="0.4">
      <c r="B638" t="str">
        <v>CUST0880</v>
      </c>
      <c r="C638" s="3">
        <v>40.99</v>
      </c>
    </row>
    <row r="639" spans="2:3" x14ac:dyDescent="0.4">
      <c r="B639" t="str">
        <v>CUST0881</v>
      </c>
      <c r="C639" s="3">
        <v>501.15</v>
      </c>
    </row>
    <row r="640" spans="2:3" x14ac:dyDescent="0.4">
      <c r="B640" t="str">
        <v>CUST0884</v>
      </c>
      <c r="C640" s="3">
        <v>344.28</v>
      </c>
    </row>
    <row r="641" spans="2:3" x14ac:dyDescent="0.4">
      <c r="B641" t="str">
        <v>CUST0885</v>
      </c>
      <c r="C641" s="3">
        <v>40.950000000000003</v>
      </c>
    </row>
    <row r="642" spans="2:3" x14ac:dyDescent="0.4">
      <c r="B642" t="str">
        <v>CUST0887</v>
      </c>
      <c r="C642" s="3">
        <v>90.94</v>
      </c>
    </row>
    <row r="643" spans="2:3" x14ac:dyDescent="0.4">
      <c r="B643" t="str">
        <v>CUST0888</v>
      </c>
      <c r="C643" s="3">
        <v>366.86</v>
      </c>
    </row>
    <row r="644" spans="2:3" x14ac:dyDescent="0.4">
      <c r="B644" t="str">
        <v>CUST0889</v>
      </c>
      <c r="C644" s="3">
        <v>216.98000000000002</v>
      </c>
    </row>
    <row r="645" spans="2:3" x14ac:dyDescent="0.4">
      <c r="B645" t="str">
        <v>CUST0891</v>
      </c>
      <c r="C645" s="3">
        <v>166.92000000000002</v>
      </c>
    </row>
    <row r="646" spans="2:3" x14ac:dyDescent="0.4">
      <c r="B646" t="str">
        <v>CUST0892</v>
      </c>
      <c r="C646" s="3">
        <v>283.86</v>
      </c>
    </row>
    <row r="647" spans="2:3" x14ac:dyDescent="0.4">
      <c r="B647" t="str">
        <v>CUST0896</v>
      </c>
      <c r="C647" s="3">
        <v>66.490000000000009</v>
      </c>
    </row>
    <row r="648" spans="2:3" x14ac:dyDescent="0.4">
      <c r="B648" t="str">
        <v>CUST0897</v>
      </c>
      <c r="C648" s="3">
        <v>222.42000000000002</v>
      </c>
    </row>
    <row r="649" spans="2:3" x14ac:dyDescent="0.4">
      <c r="B649" t="str">
        <v>CUST0898</v>
      </c>
      <c r="C649" s="3">
        <v>45</v>
      </c>
    </row>
    <row r="650" spans="2:3" x14ac:dyDescent="0.4">
      <c r="B650" t="str">
        <v>CUST0900</v>
      </c>
      <c r="C650" s="3">
        <v>802.33999999999992</v>
      </c>
    </row>
    <row r="651" spans="2:3" x14ac:dyDescent="0.4">
      <c r="B651" t="str">
        <v>CUST0901</v>
      </c>
      <c r="C651" s="3">
        <v>441.87</v>
      </c>
    </row>
    <row r="652" spans="2:3" x14ac:dyDescent="0.4">
      <c r="B652" t="str">
        <v>CUST0902</v>
      </c>
      <c r="C652" s="3">
        <v>29</v>
      </c>
    </row>
    <row r="653" spans="2:3" x14ac:dyDescent="0.4">
      <c r="B653" t="str">
        <v>CUST0904</v>
      </c>
      <c r="C653" s="3">
        <v>85.990000000000009</v>
      </c>
    </row>
    <row r="654" spans="2:3" x14ac:dyDescent="0.4">
      <c r="B654" t="str">
        <v>CUST0905</v>
      </c>
      <c r="C654" s="3">
        <v>496.31000000000006</v>
      </c>
    </row>
    <row r="655" spans="2:3" x14ac:dyDescent="0.4">
      <c r="B655" t="str">
        <v>CUST0906</v>
      </c>
      <c r="C655" s="3">
        <v>228.44</v>
      </c>
    </row>
    <row r="656" spans="2:3" x14ac:dyDescent="0.4">
      <c r="B656" t="str">
        <v>CUST0907</v>
      </c>
      <c r="C656" s="3">
        <v>283.95</v>
      </c>
    </row>
    <row r="657" spans="2:3" x14ac:dyDescent="0.4">
      <c r="B657" t="str">
        <v>CUST0909</v>
      </c>
      <c r="C657" s="3">
        <v>345.36</v>
      </c>
    </row>
    <row r="658" spans="2:3" x14ac:dyDescent="0.4">
      <c r="B658" t="str">
        <v>CUST0911</v>
      </c>
      <c r="C658" s="3">
        <v>157.98000000000002</v>
      </c>
    </row>
    <row r="659" spans="2:3" x14ac:dyDescent="0.4">
      <c r="B659" t="str">
        <v>CUST0912</v>
      </c>
      <c r="C659" s="3">
        <v>237.38</v>
      </c>
    </row>
    <row r="660" spans="2:3" x14ac:dyDescent="0.4">
      <c r="B660" t="str">
        <v>CUST0913</v>
      </c>
      <c r="C660" s="3">
        <v>245.92</v>
      </c>
    </row>
    <row r="661" spans="2:3" x14ac:dyDescent="0.4">
      <c r="B661" t="str">
        <v>CUST0914</v>
      </c>
      <c r="C661" s="3">
        <v>34.950000000000003</v>
      </c>
    </row>
    <row r="662" spans="2:3" x14ac:dyDescent="0.4">
      <c r="B662" t="str">
        <v>CUST0916</v>
      </c>
      <c r="C662" s="3">
        <v>121.9</v>
      </c>
    </row>
    <row r="663" spans="2:3" x14ac:dyDescent="0.4">
      <c r="B663" t="str">
        <v>CUST0917</v>
      </c>
      <c r="C663" s="3">
        <v>455.74</v>
      </c>
    </row>
    <row r="664" spans="2:3" x14ac:dyDescent="0.4">
      <c r="B664" t="str">
        <v>CUST0918</v>
      </c>
      <c r="C664" s="3">
        <v>213.34</v>
      </c>
    </row>
    <row r="665" spans="2:3" x14ac:dyDescent="0.4">
      <c r="B665" t="str">
        <v>CUST0919</v>
      </c>
      <c r="C665" s="3">
        <v>60.95</v>
      </c>
    </row>
    <row r="666" spans="2:3" x14ac:dyDescent="0.4">
      <c r="B666" t="str">
        <v>CUST0920</v>
      </c>
      <c r="C666" s="3">
        <v>98.98</v>
      </c>
    </row>
    <row r="667" spans="2:3" x14ac:dyDescent="0.4">
      <c r="B667" t="str">
        <v>CUST0921</v>
      </c>
      <c r="C667" s="3">
        <v>23.95</v>
      </c>
    </row>
    <row r="668" spans="2:3" x14ac:dyDescent="0.4">
      <c r="B668" t="str">
        <v>CUST0922</v>
      </c>
      <c r="C668" s="3">
        <v>152.87</v>
      </c>
    </row>
    <row r="669" spans="2:3" x14ac:dyDescent="0.4">
      <c r="B669" t="str">
        <v>CUST0923</v>
      </c>
      <c r="C669" s="3">
        <v>252.84000000000003</v>
      </c>
    </row>
    <row r="670" spans="2:3" x14ac:dyDescent="0.4">
      <c r="B670" t="str">
        <v>CUST0924</v>
      </c>
      <c r="C670" s="3">
        <v>361.75</v>
      </c>
    </row>
    <row r="671" spans="2:3" x14ac:dyDescent="0.4">
      <c r="B671" t="str">
        <v>CUST0925</v>
      </c>
      <c r="C671" s="3">
        <v>54.99</v>
      </c>
    </row>
    <row r="672" spans="2:3" x14ac:dyDescent="0.4">
      <c r="B672" t="str">
        <v>CUST0927</v>
      </c>
      <c r="C672" s="3">
        <v>562.77</v>
      </c>
    </row>
    <row r="673" spans="2:3" x14ac:dyDescent="0.4">
      <c r="B673" t="str">
        <v>CUST0928</v>
      </c>
      <c r="C673" s="3">
        <v>209.46</v>
      </c>
    </row>
    <row r="674" spans="2:3" x14ac:dyDescent="0.4">
      <c r="B674" t="str">
        <v>CUST0929</v>
      </c>
      <c r="C674" s="3">
        <v>133.93</v>
      </c>
    </row>
    <row r="675" spans="2:3" x14ac:dyDescent="0.4">
      <c r="B675" t="str">
        <v>CUST0930</v>
      </c>
      <c r="C675" s="3">
        <v>439.03</v>
      </c>
    </row>
    <row r="676" spans="2:3" x14ac:dyDescent="0.4">
      <c r="B676" t="str">
        <v>CUST0934</v>
      </c>
      <c r="C676" s="3">
        <v>174.49</v>
      </c>
    </row>
    <row r="677" spans="2:3" x14ac:dyDescent="0.4">
      <c r="B677" t="str">
        <v>CUST0938</v>
      </c>
      <c r="C677" s="3">
        <v>300.95</v>
      </c>
    </row>
    <row r="678" spans="2:3" x14ac:dyDescent="0.4">
      <c r="B678" t="str">
        <v>CUST0939</v>
      </c>
      <c r="C678" s="3">
        <v>209.95</v>
      </c>
    </row>
    <row r="679" spans="2:3" x14ac:dyDescent="0.4">
      <c r="B679" t="str">
        <v>CUST0940</v>
      </c>
      <c r="C679" s="3">
        <v>521.81000000000006</v>
      </c>
    </row>
    <row r="680" spans="2:3" x14ac:dyDescent="0.4">
      <c r="B680" t="str">
        <v>CUST0941</v>
      </c>
      <c r="C680" s="3">
        <v>281.73</v>
      </c>
    </row>
    <row r="681" spans="2:3" x14ac:dyDescent="0.4">
      <c r="B681" t="str">
        <v>CUST0942</v>
      </c>
      <c r="C681" s="3">
        <v>184.48000000000002</v>
      </c>
    </row>
    <row r="682" spans="2:3" x14ac:dyDescent="0.4">
      <c r="B682" t="str">
        <v>CUST0944</v>
      </c>
      <c r="C682" s="3">
        <v>63.49</v>
      </c>
    </row>
    <row r="683" spans="2:3" x14ac:dyDescent="0.4">
      <c r="B683" t="str">
        <v>CUST0947</v>
      </c>
      <c r="C683" s="3">
        <v>229.98000000000002</v>
      </c>
    </row>
    <row r="684" spans="2:3" x14ac:dyDescent="0.4">
      <c r="B684" t="str">
        <v>CUST0948</v>
      </c>
      <c r="C684" s="3">
        <v>458.95000000000005</v>
      </c>
    </row>
    <row r="685" spans="2:3" x14ac:dyDescent="0.4">
      <c r="B685" t="str">
        <v>CUST0949</v>
      </c>
      <c r="C685" s="3">
        <v>59.480000000000004</v>
      </c>
    </row>
    <row r="686" spans="2:3" x14ac:dyDescent="0.4">
      <c r="B686" t="str">
        <v>CUST0950</v>
      </c>
      <c r="C686" s="3">
        <v>101.48</v>
      </c>
    </row>
    <row r="687" spans="2:3" x14ac:dyDescent="0.4">
      <c r="B687" t="str">
        <v>CUST0951</v>
      </c>
      <c r="C687" s="3">
        <v>346.91999999999996</v>
      </c>
    </row>
    <row r="688" spans="2:3" x14ac:dyDescent="0.4">
      <c r="B688" t="str">
        <v>CUST0952</v>
      </c>
      <c r="C688" s="3">
        <v>49.49</v>
      </c>
    </row>
    <row r="689" spans="2:3" x14ac:dyDescent="0.4">
      <c r="B689" t="str">
        <v>CUST0953</v>
      </c>
      <c r="C689" s="3">
        <v>111.9</v>
      </c>
    </row>
    <row r="690" spans="2:3" x14ac:dyDescent="0.4">
      <c r="B690" t="str">
        <v>CUST0954</v>
      </c>
      <c r="C690" s="3">
        <v>550.30999999999995</v>
      </c>
    </row>
    <row r="691" spans="2:3" x14ac:dyDescent="0.4">
      <c r="B691" t="str">
        <v>CUST0955</v>
      </c>
      <c r="C691" s="3">
        <v>198.87</v>
      </c>
    </row>
    <row r="692" spans="2:3" x14ac:dyDescent="0.4">
      <c r="B692" t="str">
        <v>CUST0956</v>
      </c>
      <c r="C692" s="3">
        <v>40.950000000000003</v>
      </c>
    </row>
    <row r="693" spans="2:3" x14ac:dyDescent="0.4">
      <c r="B693" t="str">
        <v>CUST0957</v>
      </c>
      <c r="C693" s="3">
        <v>157</v>
      </c>
    </row>
    <row r="694" spans="2:3" x14ac:dyDescent="0.4">
      <c r="B694" t="str">
        <v>CUST0958</v>
      </c>
      <c r="C694" s="3">
        <v>487.89</v>
      </c>
    </row>
    <row r="695" spans="2:3" x14ac:dyDescent="0.4">
      <c r="B695" t="str">
        <v>CUST0959</v>
      </c>
      <c r="C695" s="3">
        <v>144</v>
      </c>
    </row>
    <row r="696" spans="2:3" x14ac:dyDescent="0.4">
      <c r="B696" t="str">
        <v>CUST0960</v>
      </c>
      <c r="C696" s="3">
        <v>120.98000000000002</v>
      </c>
    </row>
    <row r="697" spans="2:3" x14ac:dyDescent="0.4">
      <c r="B697" t="str">
        <v>CUST0961</v>
      </c>
      <c r="C697" s="3">
        <v>123.44</v>
      </c>
    </row>
    <row r="698" spans="2:3" x14ac:dyDescent="0.4">
      <c r="B698" t="str">
        <v>CUST0962</v>
      </c>
      <c r="C698" s="3">
        <v>166.95</v>
      </c>
    </row>
    <row r="699" spans="2:3" x14ac:dyDescent="0.4">
      <c r="B699" t="str">
        <v>CUST0963</v>
      </c>
      <c r="C699" s="3">
        <v>84.95</v>
      </c>
    </row>
    <row r="700" spans="2:3" x14ac:dyDescent="0.4">
      <c r="B700" t="str">
        <v>CUST0964</v>
      </c>
      <c r="C700" s="3">
        <v>446.84000000000003</v>
      </c>
    </row>
    <row r="701" spans="2:3" x14ac:dyDescent="0.4">
      <c r="B701" t="str">
        <v>CUST0966</v>
      </c>
      <c r="C701" s="3">
        <v>130</v>
      </c>
    </row>
    <row r="702" spans="2:3" x14ac:dyDescent="0.4">
      <c r="B702" t="str">
        <v>CUST0967</v>
      </c>
      <c r="C702" s="3">
        <v>73.95</v>
      </c>
    </row>
    <row r="703" spans="2:3" x14ac:dyDescent="0.4">
      <c r="B703" t="str">
        <v>CUST0969</v>
      </c>
      <c r="C703" s="3">
        <v>49</v>
      </c>
    </row>
    <row r="704" spans="2:3" x14ac:dyDescent="0.4">
      <c r="B704" t="str">
        <v>CUST0970</v>
      </c>
      <c r="C704" s="3">
        <v>481.26</v>
      </c>
    </row>
    <row r="705" spans="2:3" x14ac:dyDescent="0.4">
      <c r="B705" t="str">
        <v>CUST0972</v>
      </c>
      <c r="C705" s="3">
        <v>35</v>
      </c>
    </row>
    <row r="706" spans="2:3" x14ac:dyDescent="0.4">
      <c r="B706" t="str">
        <v>CUST0974</v>
      </c>
      <c r="C706" s="3">
        <v>389.35</v>
      </c>
    </row>
    <row r="707" spans="2:3" x14ac:dyDescent="0.4">
      <c r="B707" t="str">
        <v>CUST0975</v>
      </c>
      <c r="C707" s="3">
        <v>278.27999999999997</v>
      </c>
    </row>
    <row r="708" spans="2:3" x14ac:dyDescent="0.4">
      <c r="B708" t="str">
        <v>CUST0976</v>
      </c>
      <c r="C708" s="3">
        <v>74</v>
      </c>
    </row>
    <row r="709" spans="2:3" x14ac:dyDescent="0.4">
      <c r="B709" t="str">
        <v>CUST0977</v>
      </c>
      <c r="C709" s="3">
        <v>84.44</v>
      </c>
    </row>
    <row r="710" spans="2:3" x14ac:dyDescent="0.4">
      <c r="B710" t="str">
        <v>CUST0978</v>
      </c>
      <c r="C710" s="3">
        <v>217.85</v>
      </c>
    </row>
    <row r="711" spans="2:3" x14ac:dyDescent="0.4">
      <c r="B711" t="str">
        <v>CUST0979</v>
      </c>
      <c r="C711" s="3">
        <v>478.28999999999996</v>
      </c>
    </row>
    <row r="712" spans="2:3" x14ac:dyDescent="0.4">
      <c r="B712" t="str">
        <v>CUST0980</v>
      </c>
      <c r="C712" s="3">
        <v>114.97999999999999</v>
      </c>
    </row>
    <row r="713" spans="2:3" x14ac:dyDescent="0.4">
      <c r="B713" t="str">
        <v>CUST0981</v>
      </c>
      <c r="C713" s="3">
        <v>163.9</v>
      </c>
    </row>
    <row r="714" spans="2:3" x14ac:dyDescent="0.4">
      <c r="B714" t="str">
        <v>CUST0982</v>
      </c>
      <c r="C714" s="3">
        <v>606.54</v>
      </c>
    </row>
    <row r="715" spans="2:3" x14ac:dyDescent="0.4">
      <c r="B715" t="str">
        <v>CUST0984</v>
      </c>
      <c r="C715" s="3">
        <v>53</v>
      </c>
    </row>
    <row r="716" spans="2:3" x14ac:dyDescent="0.4">
      <c r="B716" t="str">
        <v>CUST0985</v>
      </c>
      <c r="C716" s="3">
        <v>443.42</v>
      </c>
    </row>
    <row r="717" spans="2:3" x14ac:dyDescent="0.4">
      <c r="B717" t="str">
        <v>CUST0986</v>
      </c>
      <c r="C717" s="3">
        <v>361.33000000000004</v>
      </c>
    </row>
    <row r="718" spans="2:3" x14ac:dyDescent="0.4">
      <c r="B718" t="str">
        <v>CUST0987</v>
      </c>
      <c r="C718" s="3">
        <v>351.31</v>
      </c>
    </row>
    <row r="719" spans="2:3" x14ac:dyDescent="0.4">
      <c r="B719" t="str">
        <v>CUST0988</v>
      </c>
      <c r="C719" s="3">
        <v>674.66000000000008</v>
      </c>
    </row>
    <row r="720" spans="2:3" x14ac:dyDescent="0.4">
      <c r="B720" t="str">
        <v>CUST0989</v>
      </c>
      <c r="C720" s="3">
        <v>356.21</v>
      </c>
    </row>
    <row r="721" spans="2:3" x14ac:dyDescent="0.4">
      <c r="B721" t="str">
        <v>CUST0991</v>
      </c>
      <c r="C721" s="3">
        <v>45.5</v>
      </c>
    </row>
    <row r="722" spans="2:3" x14ac:dyDescent="0.4">
      <c r="B722" t="str">
        <v>CUST0993</v>
      </c>
      <c r="C722" s="3">
        <v>462.78000000000003</v>
      </c>
    </row>
    <row r="723" spans="2:3" x14ac:dyDescent="0.4">
      <c r="B723" t="str">
        <v>CUST0995</v>
      </c>
      <c r="C723" s="3">
        <v>319.95</v>
      </c>
    </row>
    <row r="724" spans="2:3" x14ac:dyDescent="0.4">
      <c r="B724" t="str">
        <v>CUST0997</v>
      </c>
      <c r="C724" s="3">
        <v>155.44999999999999</v>
      </c>
    </row>
    <row r="725" spans="2:3" x14ac:dyDescent="0.4">
      <c r="B725" t="str">
        <v>CUST0999</v>
      </c>
      <c r="C725" s="3">
        <v>515.86</v>
      </c>
    </row>
    <row r="726" spans="2:3" x14ac:dyDescent="0.4">
      <c r="B726" t="str">
        <v>CUST1000</v>
      </c>
      <c r="C726" s="3">
        <v>311.82</v>
      </c>
    </row>
    <row r="727" spans="2:3" x14ac:dyDescent="0.4">
      <c r="B727" t="str">
        <v>CUST1001</v>
      </c>
      <c r="C727" s="3">
        <v>156</v>
      </c>
    </row>
    <row r="728" spans="2:3" x14ac:dyDescent="0.4">
      <c r="B728" t="str">
        <v>CUST1002</v>
      </c>
      <c r="C728" s="3">
        <v>82.94</v>
      </c>
    </row>
    <row r="729" spans="2:3" x14ac:dyDescent="0.4">
      <c r="B729" t="str">
        <v>CUST1003</v>
      </c>
      <c r="C729" s="3">
        <v>370.42</v>
      </c>
    </row>
    <row r="730" spans="2:3" x14ac:dyDescent="0.4">
      <c r="B730" t="str">
        <v>CUST1004</v>
      </c>
      <c r="C730" s="3">
        <v>149.44999999999999</v>
      </c>
    </row>
    <row r="731" spans="2:3" x14ac:dyDescent="0.4">
      <c r="B731" t="str">
        <v>CUST1007</v>
      </c>
      <c r="C731" s="3">
        <v>106.99</v>
      </c>
    </row>
    <row r="732" spans="2:3" x14ac:dyDescent="0.4">
      <c r="B732" t="str">
        <v>CUST1009</v>
      </c>
      <c r="C732" s="3">
        <v>21.95</v>
      </c>
    </row>
    <row r="733" spans="2:3" x14ac:dyDescent="0.4">
      <c r="B733" t="str">
        <v>CUST1011</v>
      </c>
      <c r="C733" s="3">
        <v>178.89000000000001</v>
      </c>
    </row>
    <row r="734" spans="2:3" x14ac:dyDescent="0.4">
      <c r="B734" t="str">
        <v>CUST1014</v>
      </c>
      <c r="C734" s="3">
        <v>224.35</v>
      </c>
    </row>
    <row r="735" spans="2:3" x14ac:dyDescent="0.4">
      <c r="B735" t="str">
        <v>CUST1016</v>
      </c>
      <c r="C735" s="3">
        <v>152.48000000000002</v>
      </c>
    </row>
    <row r="736" spans="2:3" x14ac:dyDescent="0.4">
      <c r="B736" t="str">
        <v>CUST1017</v>
      </c>
      <c r="C736" s="3">
        <v>17</v>
      </c>
    </row>
    <row r="737" spans="2:3" x14ac:dyDescent="0.4">
      <c r="B737" t="str">
        <v>CUST1018</v>
      </c>
      <c r="C737" s="3">
        <v>614.28</v>
      </c>
    </row>
    <row r="738" spans="2:3" x14ac:dyDescent="0.4">
      <c r="B738" t="str">
        <v>CUST1019</v>
      </c>
      <c r="C738" s="3">
        <v>350.39</v>
      </c>
    </row>
    <row r="739" spans="2:3" x14ac:dyDescent="0.4">
      <c r="B739" t="str">
        <v>CUST1020</v>
      </c>
      <c r="C739" s="3">
        <v>350.39000000000004</v>
      </c>
    </row>
    <row r="740" spans="2:3" x14ac:dyDescent="0.4">
      <c r="B740" t="str">
        <v>CUST1021</v>
      </c>
      <c r="C740" s="3">
        <v>92.990000000000009</v>
      </c>
    </row>
    <row r="741" spans="2:3" x14ac:dyDescent="0.4">
      <c r="B741" t="str">
        <v>CUST1022</v>
      </c>
      <c r="C741" s="3">
        <v>148.5</v>
      </c>
    </row>
    <row r="742" spans="2:3" x14ac:dyDescent="0.4">
      <c r="B742" t="str">
        <v>CUST1024</v>
      </c>
      <c r="C742" s="3">
        <v>29</v>
      </c>
    </row>
    <row r="743" spans="2:3" x14ac:dyDescent="0.4">
      <c r="B743" t="str">
        <v>CUST1025</v>
      </c>
      <c r="C743" s="3">
        <v>173.43</v>
      </c>
    </row>
    <row r="744" spans="2:3" x14ac:dyDescent="0.4">
      <c r="B744" t="str">
        <v>CUST1026</v>
      </c>
      <c r="C744" s="3">
        <v>169.9</v>
      </c>
    </row>
    <row r="745" spans="2:3" x14ac:dyDescent="0.4">
      <c r="B745" t="str">
        <v>CUST1027</v>
      </c>
      <c r="C745" s="3">
        <v>64.5</v>
      </c>
    </row>
    <row r="746" spans="2:3" x14ac:dyDescent="0.4">
      <c r="B746" t="str">
        <v>CUST1028</v>
      </c>
      <c r="C746" s="3">
        <v>54.99</v>
      </c>
    </row>
    <row r="747" spans="2:3" x14ac:dyDescent="0.4">
      <c r="B747" t="str">
        <v>CUST1029</v>
      </c>
      <c r="C747" s="3">
        <v>173.37</v>
      </c>
    </row>
    <row r="748" spans="2:3" x14ac:dyDescent="0.4">
      <c r="B748" t="str">
        <v>CUST1030</v>
      </c>
      <c r="C748" s="3">
        <v>98.990000000000009</v>
      </c>
    </row>
    <row r="749" spans="2:3" x14ac:dyDescent="0.4">
      <c r="B749" t="str">
        <v>CUST1031</v>
      </c>
      <c r="C749" s="3">
        <v>410.4</v>
      </c>
    </row>
    <row r="750" spans="2:3" x14ac:dyDescent="0.4">
      <c r="B750" t="str">
        <v>CUST1033</v>
      </c>
      <c r="C750" s="3">
        <v>79.47</v>
      </c>
    </row>
    <row r="751" spans="2:3" x14ac:dyDescent="0.4">
      <c r="B751" t="str">
        <v>CUST1034</v>
      </c>
      <c r="C751" s="3">
        <v>453.81000000000006</v>
      </c>
    </row>
    <row r="752" spans="2:3" x14ac:dyDescent="0.4">
      <c r="B752" t="str">
        <v>CUST1035</v>
      </c>
      <c r="C752" s="3">
        <v>166.82999999999998</v>
      </c>
    </row>
    <row r="753" spans="2:3" x14ac:dyDescent="0.4">
      <c r="B753" t="str">
        <v>CUST1036</v>
      </c>
      <c r="C753" s="3">
        <v>54.99</v>
      </c>
    </row>
    <row r="754" spans="2:3" x14ac:dyDescent="0.4">
      <c r="B754" t="str">
        <v>CUST1039</v>
      </c>
      <c r="C754" s="3">
        <v>53</v>
      </c>
    </row>
    <row r="755" spans="2:3" x14ac:dyDescent="0.4">
      <c r="B755" t="str">
        <v>CUST1041</v>
      </c>
      <c r="C755" s="3">
        <v>236.48000000000002</v>
      </c>
    </row>
    <row r="756" spans="2:3" x14ac:dyDescent="0.4">
      <c r="B756" t="str">
        <v>CUST1043</v>
      </c>
      <c r="C756" s="3">
        <v>59.95</v>
      </c>
    </row>
    <row r="757" spans="2:3" x14ac:dyDescent="0.4">
      <c r="B757" t="str">
        <v>CUST1044</v>
      </c>
      <c r="C757" s="3">
        <v>29</v>
      </c>
    </row>
    <row r="758" spans="2:3" x14ac:dyDescent="0.4">
      <c r="B758" t="str">
        <v>CUST1045</v>
      </c>
      <c r="C758" s="3">
        <v>55.95</v>
      </c>
    </row>
    <row r="759" spans="2:3" x14ac:dyDescent="0.4">
      <c r="B759" t="str">
        <v>CUST1046</v>
      </c>
      <c r="C759" s="3">
        <v>84.95</v>
      </c>
    </row>
    <row r="760" spans="2:3" x14ac:dyDescent="0.4">
      <c r="B760" t="str">
        <v>CUST1047</v>
      </c>
      <c r="C760" s="3">
        <v>171.92000000000002</v>
      </c>
    </row>
    <row r="761" spans="2:3" x14ac:dyDescent="0.4">
      <c r="B761" t="str">
        <v>CUST1048</v>
      </c>
      <c r="C761" s="3">
        <v>176.94</v>
      </c>
    </row>
    <row r="762" spans="2:3" x14ac:dyDescent="0.4">
      <c r="B762" t="str">
        <v>CUST1049</v>
      </c>
      <c r="C762" s="3">
        <v>86.9</v>
      </c>
    </row>
    <row r="763" spans="2:3" x14ac:dyDescent="0.4">
      <c r="B763" t="str">
        <v>CUST1051</v>
      </c>
      <c r="C763" s="3">
        <v>407.42</v>
      </c>
    </row>
    <row r="764" spans="2:3" x14ac:dyDescent="0.4">
      <c r="B764" t="str">
        <v>CUST1057</v>
      </c>
      <c r="C764" s="3">
        <v>138.5</v>
      </c>
    </row>
    <row r="765" spans="2:3" x14ac:dyDescent="0.4">
      <c r="B765" t="str">
        <v>CUST1058</v>
      </c>
      <c r="C765" s="3">
        <v>133</v>
      </c>
    </row>
    <row r="766" spans="2:3" x14ac:dyDescent="0.4">
      <c r="B766" t="str">
        <v>CUST1059</v>
      </c>
      <c r="C766" s="3">
        <v>356.84000000000003</v>
      </c>
    </row>
    <row r="767" spans="2:3" x14ac:dyDescent="0.4">
      <c r="B767" t="str">
        <v>CUST1060</v>
      </c>
      <c r="C767" s="3">
        <v>224.42</v>
      </c>
    </row>
    <row r="768" spans="2:3" x14ac:dyDescent="0.4">
      <c r="B768" t="str">
        <v>CUST1064</v>
      </c>
      <c r="C768" s="3">
        <v>176.95</v>
      </c>
    </row>
    <row r="769" spans="2:3" x14ac:dyDescent="0.4">
      <c r="B769" t="str">
        <v>CUST1068</v>
      </c>
      <c r="C769" s="3">
        <v>147.9</v>
      </c>
    </row>
    <row r="770" spans="2:3" x14ac:dyDescent="0.4">
      <c r="B770" t="str">
        <v>CUST1072</v>
      </c>
      <c r="C770" s="3">
        <v>116.48</v>
      </c>
    </row>
    <row r="771" spans="2:3" x14ac:dyDescent="0.4">
      <c r="B771" t="str">
        <v>CUST1073</v>
      </c>
      <c r="C771" s="3">
        <v>224.34000000000003</v>
      </c>
    </row>
    <row r="772" spans="2:3" x14ac:dyDescent="0.4">
      <c r="B772" t="str">
        <v>CUST1074</v>
      </c>
      <c r="C772" s="3">
        <v>303.39</v>
      </c>
    </row>
    <row r="773" spans="2:3" x14ac:dyDescent="0.4">
      <c r="B773" t="str">
        <v>CUST1076</v>
      </c>
      <c r="C773" s="3">
        <v>121.95</v>
      </c>
    </row>
    <row r="774" spans="2:3" x14ac:dyDescent="0.4">
      <c r="B774" t="str">
        <v>CUST1077</v>
      </c>
      <c r="C774" s="3">
        <v>82.95</v>
      </c>
    </row>
    <row r="775" spans="2:3" x14ac:dyDescent="0.4">
      <c r="B775" t="str">
        <v>CUST1078</v>
      </c>
      <c r="C775" s="3">
        <v>146.48000000000002</v>
      </c>
    </row>
    <row r="776" spans="2:3" x14ac:dyDescent="0.4">
      <c r="B776" t="str">
        <v>CUST1080</v>
      </c>
      <c r="C776" s="3">
        <v>326.96000000000004</v>
      </c>
    </row>
    <row r="777" spans="2:3" x14ac:dyDescent="0.4">
      <c r="B777" t="str">
        <v>CUST1083</v>
      </c>
      <c r="C777" s="3">
        <v>120.39000000000001</v>
      </c>
    </row>
    <row r="778" spans="2:3" x14ac:dyDescent="0.4">
      <c r="B778" t="str">
        <v>CUST1085</v>
      </c>
      <c r="C778" s="3">
        <v>357.85</v>
      </c>
    </row>
    <row r="779" spans="2:3" x14ac:dyDescent="0.4">
      <c r="B779" t="str">
        <v>CUST1086</v>
      </c>
      <c r="C779" s="3">
        <v>551.79999999999995</v>
      </c>
    </row>
    <row r="780" spans="2:3" x14ac:dyDescent="0.4">
      <c r="B780" t="str">
        <v>CUST1087</v>
      </c>
      <c r="C780" s="3">
        <v>336.83000000000004</v>
      </c>
    </row>
    <row r="781" spans="2:3" x14ac:dyDescent="0.4">
      <c r="B781" t="str">
        <v>CUST1088</v>
      </c>
      <c r="C781" s="3">
        <v>140</v>
      </c>
    </row>
    <row r="782" spans="2:3" x14ac:dyDescent="0.4">
      <c r="B782" t="str">
        <v>CUST1089</v>
      </c>
      <c r="C782" s="3">
        <v>320.79999999999995</v>
      </c>
    </row>
    <row r="783" spans="2:3" x14ac:dyDescent="0.4">
      <c r="B783" t="str">
        <v>CUST1090</v>
      </c>
      <c r="C783" s="3">
        <v>403</v>
      </c>
    </row>
    <row r="784" spans="2:3" x14ac:dyDescent="0.4">
      <c r="B784" t="str">
        <v>CUST1091</v>
      </c>
      <c r="C784" s="3">
        <v>255.37</v>
      </c>
    </row>
    <row r="785" spans="2:3" x14ac:dyDescent="0.4">
      <c r="B785" t="str">
        <v>CUST1095</v>
      </c>
      <c r="C785" s="3">
        <v>412.33</v>
      </c>
    </row>
    <row r="786" spans="2:3" x14ac:dyDescent="0.4">
      <c r="B786" t="str">
        <v>CUST1096</v>
      </c>
      <c r="C786" s="3">
        <v>348.89</v>
      </c>
    </row>
    <row r="787" spans="2:3" x14ac:dyDescent="0.4">
      <c r="B787" t="str">
        <v>CUST1097</v>
      </c>
      <c r="C787" s="3">
        <v>182.94</v>
      </c>
    </row>
    <row r="788" spans="2:3" x14ac:dyDescent="0.4">
      <c r="B788" t="str">
        <v>CUST1098</v>
      </c>
      <c r="C788" s="3">
        <v>654.34999999999991</v>
      </c>
    </row>
    <row r="789" spans="2:3" x14ac:dyDescent="0.4">
      <c r="B789" t="str">
        <v>CUST1099</v>
      </c>
      <c r="C789" s="3">
        <v>270.49</v>
      </c>
    </row>
    <row r="790" spans="2:3" x14ac:dyDescent="0.4">
      <c r="B790" t="str">
        <v>CUST1100</v>
      </c>
      <c r="C790" s="3">
        <v>316.33000000000004</v>
      </c>
    </row>
    <row r="791" spans="2:3" x14ac:dyDescent="0.4">
      <c r="B791" t="str">
        <v>CUST1101</v>
      </c>
      <c r="C791" s="3">
        <v>948.19999999999993</v>
      </c>
    </row>
    <row r="792" spans="2:3" x14ac:dyDescent="0.4">
      <c r="B792" t="str">
        <v>CUST1102</v>
      </c>
      <c r="C792" s="3">
        <v>165.9</v>
      </c>
    </row>
    <row r="793" spans="2:3" x14ac:dyDescent="0.4">
      <c r="B793" t="str">
        <v>CUST1103</v>
      </c>
      <c r="C793" s="3">
        <v>838.22</v>
      </c>
    </row>
    <row r="794" spans="2:3" x14ac:dyDescent="0.4">
      <c r="B794" t="str">
        <v>CUST1104</v>
      </c>
      <c r="C794" s="3">
        <v>183.49</v>
      </c>
    </row>
    <row r="795" spans="2:3" x14ac:dyDescent="0.4">
      <c r="B795" t="str">
        <v>CUST1105</v>
      </c>
      <c r="C795" s="3">
        <v>274.46000000000004</v>
      </c>
    </row>
    <row r="796" spans="2:3" x14ac:dyDescent="0.4">
      <c r="B796" t="str">
        <v>CUST1106</v>
      </c>
      <c r="C796" s="3">
        <v>564.04999999999995</v>
      </c>
    </row>
    <row r="797" spans="2:3" x14ac:dyDescent="0.4">
      <c r="B797" t="str">
        <v>CUST1108</v>
      </c>
      <c r="C797" s="3">
        <v>63.49</v>
      </c>
    </row>
    <row r="798" spans="2:3" x14ac:dyDescent="0.4">
      <c r="B798" t="str">
        <v>CUST1109</v>
      </c>
      <c r="C798" s="3">
        <v>289.85000000000002</v>
      </c>
    </row>
    <row r="799" spans="2:3" x14ac:dyDescent="0.4">
      <c r="B799" t="str">
        <v>CUST1110</v>
      </c>
      <c r="C799" s="3">
        <v>366.33</v>
      </c>
    </row>
    <row r="800" spans="2:3" x14ac:dyDescent="0.4">
      <c r="B800" t="str">
        <v>CUST1112</v>
      </c>
      <c r="C800" s="3">
        <v>472.82</v>
      </c>
    </row>
    <row r="801" spans="2:3" x14ac:dyDescent="0.4">
      <c r="B801" t="str">
        <v>CUST1113</v>
      </c>
      <c r="C801" s="3">
        <v>272.48</v>
      </c>
    </row>
    <row r="802" spans="2:3" x14ac:dyDescent="0.4">
      <c r="B802" t="str">
        <v>CUST1114</v>
      </c>
      <c r="C802" s="3">
        <v>122.85000000000001</v>
      </c>
    </row>
    <row r="803" spans="2:3" x14ac:dyDescent="0.4">
      <c r="B803" t="str">
        <v>CUST1115</v>
      </c>
      <c r="C803" s="3">
        <v>89.990000000000009</v>
      </c>
    </row>
    <row r="804" spans="2:3" x14ac:dyDescent="0.4">
      <c r="B804" t="str">
        <v>CUST1116</v>
      </c>
      <c r="C804" s="3">
        <v>45</v>
      </c>
    </row>
    <row r="805" spans="2:3" x14ac:dyDescent="0.4">
      <c r="B805" t="str">
        <v>CUST1117</v>
      </c>
      <c r="C805" s="3">
        <v>281.88</v>
      </c>
    </row>
    <row r="806" spans="2:3" x14ac:dyDescent="0.4">
      <c r="B806" t="str">
        <v>CUST1119</v>
      </c>
      <c r="C806" s="3">
        <v>137.91999999999999</v>
      </c>
    </row>
    <row r="807" spans="2:3" x14ac:dyDescent="0.4">
      <c r="B807" t="str">
        <v>CUST1120</v>
      </c>
      <c r="C807" s="3">
        <v>306.47000000000003</v>
      </c>
    </row>
    <row r="808" spans="2:3" x14ac:dyDescent="0.4">
      <c r="B808" t="str">
        <v>CUST1121</v>
      </c>
      <c r="C808" s="3">
        <v>218.93</v>
      </c>
    </row>
    <row r="809" spans="2:3" x14ac:dyDescent="0.4">
      <c r="B809" t="str">
        <v>CUST1123</v>
      </c>
      <c r="C809" s="3">
        <v>349.47</v>
      </c>
    </row>
    <row r="810" spans="2:3" x14ac:dyDescent="0.4">
      <c r="B810" t="str">
        <v>CUST1125</v>
      </c>
      <c r="C810" s="3">
        <v>367.86</v>
      </c>
    </row>
    <row r="811" spans="2:3" x14ac:dyDescent="0.4">
      <c r="B811" t="str">
        <v>CUST1126</v>
      </c>
      <c r="C811" s="3">
        <v>33.5</v>
      </c>
    </row>
    <row r="812" spans="2:3" x14ac:dyDescent="0.4">
      <c r="B812" t="str">
        <v>CUST1127</v>
      </c>
      <c r="C812" s="3">
        <v>596.1</v>
      </c>
    </row>
    <row r="813" spans="2:3" x14ac:dyDescent="0.4">
      <c r="B813" t="str">
        <v>CUST1128</v>
      </c>
      <c r="C813" s="3">
        <v>75.900000000000006</v>
      </c>
    </row>
    <row r="814" spans="2:3" x14ac:dyDescent="0.4">
      <c r="B814" t="str">
        <v>CUST1129</v>
      </c>
      <c r="C814" s="3">
        <v>156.41999999999999</v>
      </c>
    </row>
    <row r="815" spans="2:3" x14ac:dyDescent="0.4">
      <c r="B815" t="str">
        <v>CUST1130</v>
      </c>
      <c r="C815" s="3">
        <v>468.9</v>
      </c>
    </row>
    <row r="816" spans="2:3" x14ac:dyDescent="0.4">
      <c r="B816" t="str">
        <v>CUST1131</v>
      </c>
      <c r="C816" s="3">
        <v>166.44</v>
      </c>
    </row>
    <row r="817" spans="2:3" x14ac:dyDescent="0.4">
      <c r="B817" t="str">
        <v>CUST1132</v>
      </c>
      <c r="C817" s="3">
        <v>397.7</v>
      </c>
    </row>
    <row r="818" spans="2:3" x14ac:dyDescent="0.4">
      <c r="B818" t="str">
        <v>CUST1133</v>
      </c>
      <c r="C818" s="3">
        <v>98.490000000000009</v>
      </c>
    </row>
    <row r="819" spans="2:3" x14ac:dyDescent="0.4">
      <c r="B819" t="str">
        <v>CUST1134</v>
      </c>
      <c r="C819" s="3">
        <v>414.37</v>
      </c>
    </row>
    <row r="820" spans="2:3" x14ac:dyDescent="0.4">
      <c r="B820" t="str">
        <v>CUST1135</v>
      </c>
      <c r="C820" s="3">
        <v>197.48</v>
      </c>
    </row>
    <row r="821" spans="2:3" x14ac:dyDescent="0.4">
      <c r="B821" t="str">
        <v>CUST1136</v>
      </c>
      <c r="C821" s="3">
        <v>179.95</v>
      </c>
    </row>
    <row r="822" spans="2:3" x14ac:dyDescent="0.4">
      <c r="B822" t="str">
        <v>CUST1137</v>
      </c>
      <c r="C822" s="3">
        <v>324.24</v>
      </c>
    </row>
    <row r="823" spans="2:3" x14ac:dyDescent="0.4">
      <c r="B823" t="str">
        <v>CUST1138</v>
      </c>
      <c r="C823" s="3">
        <v>101.99</v>
      </c>
    </row>
    <row r="824" spans="2:3" x14ac:dyDescent="0.4">
      <c r="B824" t="str">
        <v>CUST1139</v>
      </c>
      <c r="C824" s="3">
        <v>373.92</v>
      </c>
    </row>
    <row r="825" spans="2:3" x14ac:dyDescent="0.4">
      <c r="B825" t="str">
        <v>CUST1140</v>
      </c>
      <c r="C825" s="3">
        <v>64.95</v>
      </c>
    </row>
    <row r="826" spans="2:3" x14ac:dyDescent="0.4">
      <c r="B826" t="str">
        <v>CUST1141</v>
      </c>
      <c r="C826" s="3">
        <v>457.76000000000005</v>
      </c>
    </row>
    <row r="827" spans="2:3" x14ac:dyDescent="0.4">
      <c r="B827" t="str">
        <v>CUST1142</v>
      </c>
      <c r="C827" s="3">
        <v>49</v>
      </c>
    </row>
    <row r="828" spans="2:3" x14ac:dyDescent="0.4">
      <c r="B828" t="str">
        <v>CUST1143</v>
      </c>
      <c r="C828" s="3">
        <v>265.93</v>
      </c>
    </row>
    <row r="829" spans="2:3" x14ac:dyDescent="0.4">
      <c r="B829" t="str">
        <v>CUST1145</v>
      </c>
      <c r="C829" s="3">
        <v>278.83</v>
      </c>
    </row>
    <row r="830" spans="2:3" x14ac:dyDescent="0.4">
      <c r="B830" t="str">
        <v>CUST1146</v>
      </c>
      <c r="C830" s="3">
        <v>125.5</v>
      </c>
    </row>
    <row r="831" spans="2:3" x14ac:dyDescent="0.4">
      <c r="B831" t="str">
        <v>CUST1147</v>
      </c>
      <c r="C831" s="3">
        <v>413.92</v>
      </c>
    </row>
    <row r="832" spans="2:3" x14ac:dyDescent="0.4">
      <c r="B832" t="str">
        <v>CUST1148</v>
      </c>
      <c r="C832" s="3">
        <v>171</v>
      </c>
    </row>
    <row r="833" spans="2:3" x14ac:dyDescent="0.4">
      <c r="B833" t="str">
        <v>CUST1149</v>
      </c>
      <c r="C833" s="3">
        <v>127</v>
      </c>
    </row>
    <row r="834" spans="2:3" x14ac:dyDescent="0.4">
      <c r="B834" t="str">
        <v>CUST1150</v>
      </c>
      <c r="C834" s="3">
        <v>234.29000000000002</v>
      </c>
    </row>
    <row r="835" spans="2:3" x14ac:dyDescent="0.4">
      <c r="B835" t="str">
        <v>CUST1151</v>
      </c>
      <c r="C835" s="3">
        <v>153.93</v>
      </c>
    </row>
    <row r="836" spans="2:3" x14ac:dyDescent="0.4">
      <c r="B836" t="str">
        <v>CUST1152</v>
      </c>
      <c r="C836" s="3">
        <v>316.31</v>
      </c>
    </row>
    <row r="837" spans="2:3" x14ac:dyDescent="0.4">
      <c r="B837" t="str">
        <v>CUST1154</v>
      </c>
      <c r="C837" s="3">
        <v>183.94</v>
      </c>
    </row>
    <row r="838" spans="2:3" x14ac:dyDescent="0.4">
      <c r="B838" t="str">
        <v>CUST1156</v>
      </c>
      <c r="C838" s="3">
        <v>26.49</v>
      </c>
    </row>
    <row r="839" spans="2:3" x14ac:dyDescent="0.4">
      <c r="B839" t="str">
        <v>CUST1157</v>
      </c>
      <c r="C839" s="3">
        <v>70.95</v>
      </c>
    </row>
    <row r="840" spans="2:3" x14ac:dyDescent="0.4">
      <c r="B840" t="str">
        <v>CUST1158</v>
      </c>
      <c r="C840" s="3">
        <v>82.5</v>
      </c>
    </row>
    <row r="841" spans="2:3" x14ac:dyDescent="0.4">
      <c r="B841" t="str">
        <v>CUST1160</v>
      </c>
      <c r="C841" s="3">
        <v>200.92000000000002</v>
      </c>
    </row>
    <row r="842" spans="2:3" x14ac:dyDescent="0.4">
      <c r="B842" t="str">
        <v>CUST1163</v>
      </c>
      <c r="C842" s="3">
        <v>78.97999999999999</v>
      </c>
    </row>
    <row r="843" spans="2:3" x14ac:dyDescent="0.4">
      <c r="B843" t="str">
        <v>CUST1164</v>
      </c>
      <c r="C843" s="3">
        <v>58.99</v>
      </c>
    </row>
    <row r="844" spans="2:3" x14ac:dyDescent="0.4">
      <c r="B844" t="str">
        <v>CUST1165</v>
      </c>
      <c r="C844" s="3">
        <v>104.85</v>
      </c>
    </row>
    <row r="845" spans="2:3" x14ac:dyDescent="0.4">
      <c r="B845" t="str">
        <v>CUST1166</v>
      </c>
      <c r="C845" s="3">
        <v>133.94</v>
      </c>
    </row>
    <row r="846" spans="2:3" x14ac:dyDescent="0.4">
      <c r="B846" t="str">
        <v>CUST1168</v>
      </c>
      <c r="C846" s="3">
        <v>225.89000000000001</v>
      </c>
    </row>
    <row r="847" spans="2:3" x14ac:dyDescent="0.4">
      <c r="B847" t="str">
        <v>CUST1171</v>
      </c>
      <c r="C847" s="3">
        <v>278.88</v>
      </c>
    </row>
    <row r="848" spans="2:3" x14ac:dyDescent="0.4">
      <c r="B848" t="str">
        <v>CUST1173</v>
      </c>
      <c r="C848" s="3">
        <v>165.44</v>
      </c>
    </row>
    <row r="849" spans="2:3" x14ac:dyDescent="0.4">
      <c r="B849" t="str">
        <v>CUST1174</v>
      </c>
      <c r="C849" s="3">
        <v>205.97</v>
      </c>
    </row>
    <row r="850" spans="2:3" x14ac:dyDescent="0.4">
      <c r="B850" t="str">
        <v>CUST1176</v>
      </c>
      <c r="C850" s="3">
        <v>33.5</v>
      </c>
    </row>
    <row r="851" spans="2:3" x14ac:dyDescent="0.4">
      <c r="B851" t="str">
        <v>CUST1177</v>
      </c>
      <c r="C851" s="3">
        <v>78.45</v>
      </c>
    </row>
    <row r="852" spans="2:3" x14ac:dyDescent="0.4">
      <c r="B852" t="str">
        <v>CUST1178</v>
      </c>
      <c r="C852" s="3">
        <v>29</v>
      </c>
    </row>
    <row r="853" spans="2:3" x14ac:dyDescent="0.4">
      <c r="B853" t="str">
        <v>CUST1179</v>
      </c>
      <c r="C853" s="3">
        <v>363.41999999999996</v>
      </c>
    </row>
    <row r="854" spans="2:3" x14ac:dyDescent="0.4">
      <c r="B854" t="str">
        <v>CUST1180</v>
      </c>
      <c r="C854" s="3">
        <v>240.95999999999998</v>
      </c>
    </row>
    <row r="855" spans="2:3" x14ac:dyDescent="0.4">
      <c r="B855" t="str">
        <v>CUST1181</v>
      </c>
      <c r="C855" s="3">
        <v>34.950000000000003</v>
      </c>
    </row>
    <row r="856" spans="2:3" x14ac:dyDescent="0.4">
      <c r="B856" t="str">
        <v>CUST1182</v>
      </c>
      <c r="C856" s="3">
        <v>119.85000000000001</v>
      </c>
    </row>
    <row r="857" spans="2:3" x14ac:dyDescent="0.4">
      <c r="B857" t="str">
        <v>CUST1183</v>
      </c>
      <c r="C857" s="3">
        <v>178.84000000000003</v>
      </c>
    </row>
    <row r="858" spans="2:3" x14ac:dyDescent="0.4">
      <c r="B858" t="str">
        <v>CUST1184</v>
      </c>
      <c r="C858" s="3">
        <v>118.92999999999999</v>
      </c>
    </row>
    <row r="859" spans="2:3" x14ac:dyDescent="0.4">
      <c r="B859" t="str">
        <v>CUST1185</v>
      </c>
      <c r="C859" s="3">
        <v>803.28</v>
      </c>
    </row>
    <row r="860" spans="2:3" x14ac:dyDescent="0.4">
      <c r="B860" t="str">
        <v>CUST1188</v>
      </c>
      <c r="C860" s="3">
        <v>203.93</v>
      </c>
    </row>
    <row r="861" spans="2:3" x14ac:dyDescent="0.4">
      <c r="B861" t="str">
        <v>CUST1189</v>
      </c>
      <c r="C861" s="3">
        <v>261.43</v>
      </c>
    </row>
    <row r="862" spans="2:3" x14ac:dyDescent="0.4">
      <c r="B862" t="str">
        <v>CUST1190</v>
      </c>
      <c r="C862" s="3">
        <v>407.32</v>
      </c>
    </row>
    <row r="863" spans="2:3" x14ac:dyDescent="0.4">
      <c r="B863" t="str">
        <v>CUST1191</v>
      </c>
      <c r="C863" s="3">
        <v>443.68999999999994</v>
      </c>
    </row>
    <row r="864" spans="2:3" x14ac:dyDescent="0.4">
      <c r="B864" t="str">
        <v>CUST1192</v>
      </c>
      <c r="C864" s="3">
        <v>303.92</v>
      </c>
    </row>
    <row r="865" spans="2:3" x14ac:dyDescent="0.4">
      <c r="B865" t="str">
        <v>CUST1193</v>
      </c>
      <c r="C865" s="3">
        <v>315.33</v>
      </c>
    </row>
    <row r="866" spans="2:3" x14ac:dyDescent="0.4">
      <c r="B866" t="str">
        <v>CUST1195</v>
      </c>
      <c r="C866" s="3">
        <v>273.46000000000004</v>
      </c>
    </row>
    <row r="867" spans="2:3" x14ac:dyDescent="0.4">
      <c r="B867" t="str">
        <v>CUST1196</v>
      </c>
      <c r="C867" s="3">
        <v>293.85000000000002</v>
      </c>
    </row>
    <row r="868" spans="2:3" x14ac:dyDescent="0.4">
      <c r="B868" t="str">
        <v>CUST1197</v>
      </c>
      <c r="C868" s="3">
        <v>121.85000000000001</v>
      </c>
    </row>
    <row r="869" spans="2:3" x14ac:dyDescent="0.4">
      <c r="B869" t="str">
        <v>CUST1200</v>
      </c>
      <c r="C869" s="3">
        <v>262.94</v>
      </c>
    </row>
    <row r="870" spans="2:3" x14ac:dyDescent="0.4">
      <c r="B870" t="str">
        <v>CUST1201</v>
      </c>
      <c r="C870" s="3">
        <v>59.95</v>
      </c>
    </row>
    <row r="871" spans="2:3" x14ac:dyDescent="0.4">
      <c r="B871" t="str">
        <v>CUST1202</v>
      </c>
      <c r="C871" s="3">
        <v>506.29</v>
      </c>
    </row>
    <row r="872" spans="2:3" x14ac:dyDescent="0.4">
      <c r="B872" t="str">
        <v>CUST1204</v>
      </c>
      <c r="C872" s="3">
        <v>345.98</v>
      </c>
    </row>
    <row r="873" spans="2:3" x14ac:dyDescent="0.4">
      <c r="B873" t="str">
        <v>CUST1205</v>
      </c>
      <c r="C873" s="3">
        <v>329.24</v>
      </c>
    </row>
    <row r="874" spans="2:3" x14ac:dyDescent="0.4">
      <c r="B874" t="str">
        <v>CUST1206</v>
      </c>
      <c r="C874" s="3">
        <v>182.97</v>
      </c>
    </row>
    <row r="875" spans="2:3" x14ac:dyDescent="0.4">
      <c r="B875" t="str">
        <v>CUST1208</v>
      </c>
      <c r="C875" s="3">
        <v>72.95</v>
      </c>
    </row>
    <row r="876" spans="2:3" x14ac:dyDescent="0.4">
      <c r="B876" t="str">
        <v>CUST1209</v>
      </c>
      <c r="C876" s="3">
        <v>504.83</v>
      </c>
    </row>
    <row r="877" spans="2:3" x14ac:dyDescent="0.4">
      <c r="B877" t="str">
        <v>CUST1210</v>
      </c>
      <c r="C877" s="3">
        <v>299.36</v>
      </c>
    </row>
    <row r="878" spans="2:3" x14ac:dyDescent="0.4">
      <c r="B878" t="str">
        <v>CUST1211</v>
      </c>
      <c r="C878" s="3">
        <v>236.95000000000002</v>
      </c>
    </row>
    <row r="879" spans="2:3" x14ac:dyDescent="0.4">
      <c r="B879" t="str">
        <v>CUST1212</v>
      </c>
      <c r="C879" s="3">
        <v>328.8</v>
      </c>
    </row>
    <row r="880" spans="2:3" x14ac:dyDescent="0.4">
      <c r="B880" t="str">
        <v>CUST1213</v>
      </c>
      <c r="C880" s="3">
        <v>54.95</v>
      </c>
    </row>
    <row r="881" spans="2:3" x14ac:dyDescent="0.4">
      <c r="B881" t="str">
        <v>CUST1214</v>
      </c>
      <c r="C881" s="3">
        <v>336.49</v>
      </c>
    </row>
    <row r="882" spans="2:3" x14ac:dyDescent="0.4">
      <c r="B882" t="str">
        <v>CUST1215</v>
      </c>
      <c r="C882" s="3">
        <v>238.42000000000002</v>
      </c>
    </row>
    <row r="883" spans="2:3" x14ac:dyDescent="0.4">
      <c r="B883" t="str">
        <v>CUST1217</v>
      </c>
      <c r="C883" s="3">
        <v>195.87</v>
      </c>
    </row>
    <row r="884" spans="2:3" x14ac:dyDescent="0.4">
      <c r="B884" t="str">
        <v>CUST1218</v>
      </c>
      <c r="C884" s="3">
        <v>360.8</v>
      </c>
    </row>
    <row r="885" spans="2:3" x14ac:dyDescent="0.4">
      <c r="B885" t="str">
        <v>CUST1219</v>
      </c>
      <c r="C885" s="3">
        <v>337.89</v>
      </c>
    </row>
    <row r="886" spans="2:3" x14ac:dyDescent="0.4">
      <c r="B886" t="str">
        <v>CUST1220</v>
      </c>
      <c r="C886" s="3">
        <v>106.9</v>
      </c>
    </row>
    <row r="887" spans="2:3" x14ac:dyDescent="0.4">
      <c r="B887" t="str">
        <v>CUST1221</v>
      </c>
      <c r="C887" s="3">
        <v>190.88</v>
      </c>
    </row>
    <row r="888" spans="2:3" x14ac:dyDescent="0.4">
      <c r="B888" t="str">
        <v>CUST1222</v>
      </c>
      <c r="C888" s="3">
        <v>170.45999999999998</v>
      </c>
    </row>
    <row r="889" spans="2:3" x14ac:dyDescent="0.4">
      <c r="B889" t="str">
        <v>CUST1223</v>
      </c>
      <c r="C889" s="3">
        <v>577.18999999999994</v>
      </c>
    </row>
    <row r="890" spans="2:3" x14ac:dyDescent="0.4">
      <c r="B890" t="str">
        <v>CUST1224</v>
      </c>
      <c r="C890" s="3">
        <v>312.33000000000004</v>
      </c>
    </row>
    <row r="891" spans="2:3" x14ac:dyDescent="0.4">
      <c r="B891" t="str">
        <v>CUST1225</v>
      </c>
      <c r="C891" s="3">
        <v>81.88</v>
      </c>
    </row>
    <row r="892" spans="2:3" x14ac:dyDescent="0.4">
      <c r="B892" t="str">
        <v>CUST1226</v>
      </c>
      <c r="C892" s="3">
        <v>131.44999999999999</v>
      </c>
    </row>
    <row r="893" spans="2:3" x14ac:dyDescent="0.4">
      <c r="B893" t="str">
        <v>CUST1227</v>
      </c>
      <c r="C893" s="3">
        <v>33</v>
      </c>
    </row>
    <row r="894" spans="2:3" x14ac:dyDescent="0.4">
      <c r="B894" t="str">
        <v>CUST1228</v>
      </c>
      <c r="C894" s="3">
        <v>715.99</v>
      </c>
    </row>
    <row r="895" spans="2:3" x14ac:dyDescent="0.4">
      <c r="B895" t="str">
        <v>CUST1229</v>
      </c>
      <c r="C895" s="3">
        <v>548.76</v>
      </c>
    </row>
    <row r="896" spans="2:3" x14ac:dyDescent="0.4">
      <c r="B896" t="str">
        <v>CUST1231</v>
      </c>
      <c r="C896" s="3">
        <v>363.76</v>
      </c>
    </row>
    <row r="897" spans="2:3" x14ac:dyDescent="0.4">
      <c r="B897" t="str">
        <v>CUST1232</v>
      </c>
      <c r="C897" s="3">
        <v>110</v>
      </c>
    </row>
    <row r="898" spans="2:3" x14ac:dyDescent="0.4">
      <c r="B898" t="str">
        <v>CUST1233</v>
      </c>
      <c r="C898" s="3">
        <v>36.989999999999995</v>
      </c>
    </row>
    <row r="899" spans="2:3" x14ac:dyDescent="0.4">
      <c r="B899" t="str">
        <v>CUST1234</v>
      </c>
      <c r="C899" s="3">
        <v>413.44</v>
      </c>
    </row>
    <row r="900" spans="2:3" x14ac:dyDescent="0.4">
      <c r="B900" t="str">
        <v>CUST1235</v>
      </c>
      <c r="C900" s="3">
        <v>161.39000000000001</v>
      </c>
    </row>
    <row r="901" spans="2:3" x14ac:dyDescent="0.4">
      <c r="B901" t="str">
        <v>CUST1237</v>
      </c>
      <c r="C901" s="3">
        <v>26.49</v>
      </c>
    </row>
    <row r="902" spans="2:3" x14ac:dyDescent="0.4">
      <c r="B902" t="str">
        <v>CUST1238</v>
      </c>
      <c r="C902" s="3">
        <v>73.44</v>
      </c>
    </row>
    <row r="903" spans="2:3" x14ac:dyDescent="0.4">
      <c r="B903" t="str">
        <v>CUST1240</v>
      </c>
      <c r="C903" s="3">
        <v>573.72</v>
      </c>
    </row>
    <row r="904" spans="2:3" x14ac:dyDescent="0.4">
      <c r="B904" t="str">
        <v>CUST1241</v>
      </c>
      <c r="C904" s="3">
        <v>118.45</v>
      </c>
    </row>
    <row r="905" spans="2:3" x14ac:dyDescent="0.4">
      <c r="B905" t="str">
        <v>CUST1243</v>
      </c>
      <c r="C905" s="3">
        <v>227.48000000000002</v>
      </c>
    </row>
    <row r="906" spans="2:3" x14ac:dyDescent="0.4">
      <c r="B906" t="str">
        <v>CUST1245</v>
      </c>
      <c r="C906" s="3">
        <v>277.49</v>
      </c>
    </row>
    <row r="907" spans="2:3" x14ac:dyDescent="0.4">
      <c r="B907" t="str">
        <v>CUST1247</v>
      </c>
      <c r="C907" s="3">
        <v>333.37</v>
      </c>
    </row>
    <row r="908" spans="2:3" x14ac:dyDescent="0.4">
      <c r="B908" t="str">
        <v>CUST1248</v>
      </c>
      <c r="C908" s="3">
        <v>49.49</v>
      </c>
    </row>
    <row r="909" spans="2:3" x14ac:dyDescent="0.4">
      <c r="B909" t="str">
        <v>CUST1250</v>
      </c>
      <c r="C909" s="3">
        <v>454.1</v>
      </c>
    </row>
    <row r="910" spans="2:3" x14ac:dyDescent="0.4">
      <c r="B910" t="str">
        <v>CUST1252</v>
      </c>
      <c r="C910" s="3">
        <v>280.48</v>
      </c>
    </row>
    <row r="911" spans="2:3" x14ac:dyDescent="0.4">
      <c r="B911" t="str">
        <v>CUST1253</v>
      </c>
      <c r="C911" s="3">
        <v>49.49</v>
      </c>
    </row>
    <row r="912" spans="2:3" x14ac:dyDescent="0.4">
      <c r="B912" t="str">
        <v>CUST1254</v>
      </c>
      <c r="C912" s="3">
        <v>83.5</v>
      </c>
    </row>
    <row r="913" spans="2:3" x14ac:dyDescent="0.4">
      <c r="B913" t="str">
        <v>CUST1255</v>
      </c>
      <c r="C913" s="3">
        <v>161.49</v>
      </c>
    </row>
    <row r="914" spans="2:3" x14ac:dyDescent="0.4">
      <c r="B914" t="str">
        <v>CUST1256</v>
      </c>
      <c r="C914" s="3">
        <v>350.32000000000005</v>
      </c>
    </row>
    <row r="915" spans="2:3" x14ac:dyDescent="0.4">
      <c r="B915" t="str">
        <v>CUST1257</v>
      </c>
      <c r="C915" s="3">
        <v>369.48</v>
      </c>
    </row>
    <row r="916" spans="2:3" x14ac:dyDescent="0.4">
      <c r="B916" t="str">
        <v>CUST1259</v>
      </c>
      <c r="C916" s="3">
        <v>26.49</v>
      </c>
    </row>
    <row r="917" spans="2:3" x14ac:dyDescent="0.4">
      <c r="B917" t="str">
        <v>CUST1260</v>
      </c>
      <c r="C917" s="3">
        <v>166.39</v>
      </c>
    </row>
    <row r="918" spans="2:3" x14ac:dyDescent="0.4">
      <c r="B918" t="str">
        <v>CUST1262</v>
      </c>
      <c r="C918" s="3">
        <v>319.83000000000004</v>
      </c>
    </row>
    <row r="919" spans="2:3" x14ac:dyDescent="0.4">
      <c r="B919" t="str">
        <v>CUST1263</v>
      </c>
      <c r="C919" s="3">
        <v>186.97</v>
      </c>
    </row>
    <row r="920" spans="2:3" x14ac:dyDescent="0.4">
      <c r="B920" t="str">
        <v>CUST1265</v>
      </c>
      <c r="C920" s="3">
        <v>149.44999999999999</v>
      </c>
    </row>
    <row r="921" spans="2:3" x14ac:dyDescent="0.4">
      <c r="B921" t="str">
        <v>CUST1268</v>
      </c>
      <c r="C921" s="3">
        <v>570.35</v>
      </c>
    </row>
    <row r="922" spans="2:3" x14ac:dyDescent="0.4">
      <c r="B922" t="str">
        <v>CUST1269</v>
      </c>
      <c r="C922" s="3">
        <v>204.48000000000002</v>
      </c>
    </row>
    <row r="923" spans="2:3" x14ac:dyDescent="0.4">
      <c r="B923" t="str">
        <v>CUST1272</v>
      </c>
      <c r="C923" s="3">
        <v>61.95</v>
      </c>
    </row>
    <row r="924" spans="2:3" x14ac:dyDescent="0.4">
      <c r="B924" t="str">
        <v>CUST1276</v>
      </c>
      <c r="C924" s="3">
        <v>73.989999999999995</v>
      </c>
    </row>
    <row r="925" spans="2:3" x14ac:dyDescent="0.4">
      <c r="B925" t="str">
        <v>CUST1277</v>
      </c>
      <c r="C925" s="3">
        <v>196.9</v>
      </c>
    </row>
    <row r="926" spans="2:3" x14ac:dyDescent="0.4">
      <c r="B926" t="str">
        <v>CUST1280</v>
      </c>
      <c r="C926" s="3">
        <v>41.95</v>
      </c>
    </row>
    <row r="927" spans="2:3" x14ac:dyDescent="0.4">
      <c r="B927" t="str">
        <v>CUST1282</v>
      </c>
      <c r="C927" s="3">
        <v>174.98</v>
      </c>
    </row>
    <row r="928" spans="2:3" x14ac:dyDescent="0.4">
      <c r="B928" t="str">
        <v>CUST1283</v>
      </c>
      <c r="C928" s="3">
        <v>332.87</v>
      </c>
    </row>
    <row r="929" spans="2:3" x14ac:dyDescent="0.4">
      <c r="B929" t="str">
        <v>CUST1284</v>
      </c>
      <c r="C929" s="3">
        <v>16.989999999999998</v>
      </c>
    </row>
    <row r="930" spans="2:3" x14ac:dyDescent="0.4">
      <c r="B930" t="str">
        <v>CUST1285</v>
      </c>
      <c r="C930" s="3">
        <v>40.5</v>
      </c>
    </row>
    <row r="931" spans="2:3" x14ac:dyDescent="0.4">
      <c r="B931" t="str">
        <v>CUST1286</v>
      </c>
      <c r="C931" s="3">
        <v>285.89999999999998</v>
      </c>
    </row>
    <row r="932" spans="2:3" x14ac:dyDescent="0.4">
      <c r="B932" t="str">
        <v>CUST1287</v>
      </c>
      <c r="C932" s="3">
        <v>174.4</v>
      </c>
    </row>
    <row r="933" spans="2:3" x14ac:dyDescent="0.4">
      <c r="B933" t="str">
        <v>CUST1289</v>
      </c>
      <c r="C933" s="3">
        <v>81.45</v>
      </c>
    </row>
    <row r="934" spans="2:3" x14ac:dyDescent="0.4">
      <c r="B934" t="str">
        <v>CUST1292</v>
      </c>
      <c r="C934" s="3">
        <v>407.82</v>
      </c>
    </row>
    <row r="935" spans="2:3" x14ac:dyDescent="0.4">
      <c r="B935" t="str">
        <v>CUST1293</v>
      </c>
      <c r="C935" s="3">
        <v>442.27000000000004</v>
      </c>
    </row>
    <row r="936" spans="2:3" x14ac:dyDescent="0.4">
      <c r="B936" t="str">
        <v>CUST1294</v>
      </c>
      <c r="C936" s="3">
        <v>159.97</v>
      </c>
    </row>
    <row r="937" spans="2:3" x14ac:dyDescent="0.4">
      <c r="B937" t="str">
        <v>CUST1295</v>
      </c>
      <c r="C937" s="3">
        <v>612.80999999999995</v>
      </c>
    </row>
    <row r="938" spans="2:3" x14ac:dyDescent="0.4">
      <c r="B938" t="str">
        <v>CUST1296</v>
      </c>
      <c r="C938" s="3">
        <v>316.94</v>
      </c>
    </row>
    <row r="939" spans="2:3" x14ac:dyDescent="0.4">
      <c r="B939" t="str">
        <v>CUST1297</v>
      </c>
      <c r="C939" s="3">
        <v>131</v>
      </c>
    </row>
    <row r="940" spans="2:3" x14ac:dyDescent="0.4">
      <c r="B940" t="str">
        <v>CUST1298</v>
      </c>
      <c r="C940" s="3">
        <v>373.70000000000005</v>
      </c>
    </row>
    <row r="941" spans="2:3" x14ac:dyDescent="0.4">
      <c r="B941" t="str">
        <v>CUST1299</v>
      </c>
      <c r="C941" s="3">
        <v>134.44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DA16-341B-4655-9BC6-51E45E368C4A}">
  <dimension ref="B1:AE123"/>
  <sheetViews>
    <sheetView zoomScaleNormal="100" workbookViewId="0"/>
  </sheetViews>
  <sheetFormatPr defaultRowHeight="24" x14ac:dyDescent="0.4"/>
  <cols>
    <col min="2" max="2" width="12.9140625" style="6" customWidth="1"/>
    <col min="3" max="3" width="12.58203125" bestFit="1" customWidth="1"/>
    <col min="4" max="4" width="12.6640625" bestFit="1" customWidth="1"/>
    <col min="5" max="5" width="12.58203125" bestFit="1" customWidth="1"/>
    <col min="6" max="6" width="13.75" customWidth="1"/>
    <col min="7" max="7" width="15.58203125" bestFit="1" customWidth="1"/>
    <col min="8" max="9" width="12.58203125" customWidth="1"/>
    <col min="11" max="11" width="9.4140625" bestFit="1" customWidth="1"/>
    <col min="12" max="12" width="9.5" bestFit="1" customWidth="1"/>
  </cols>
  <sheetData>
    <row r="1" spans="2:31" x14ac:dyDescent="0.4">
      <c r="AA1" s="4" t="s">
        <v>2782</v>
      </c>
    </row>
    <row r="2" spans="2:31" x14ac:dyDescent="0.4">
      <c r="B2" s="6" t="s">
        <v>2669</v>
      </c>
      <c r="AA2">
        <v>4</v>
      </c>
      <c r="AB2" t="s">
        <v>2783</v>
      </c>
      <c r="AD2">
        <v>9</v>
      </c>
      <c r="AE2" t="s">
        <v>2784</v>
      </c>
    </row>
    <row r="3" spans="2:31" x14ac:dyDescent="0.4">
      <c r="C3" s="4" t="s">
        <v>2667</v>
      </c>
      <c r="D3" s="4" t="s">
        <v>2668</v>
      </c>
      <c r="AA3">
        <v>4</v>
      </c>
      <c r="AB3" t="s">
        <v>2785</v>
      </c>
      <c r="AD3">
        <v>9</v>
      </c>
      <c r="AE3" t="s">
        <v>2786</v>
      </c>
    </row>
    <row r="4" spans="2:31" x14ac:dyDescent="0.4">
      <c r="C4" t="s">
        <v>152</v>
      </c>
      <c r="AA4">
        <v>5</v>
      </c>
      <c r="AB4" t="s">
        <v>2787</v>
      </c>
      <c r="AD4">
        <v>9</v>
      </c>
      <c r="AE4" t="s">
        <v>2788</v>
      </c>
    </row>
    <row r="5" spans="2:31" x14ac:dyDescent="0.4">
      <c r="AA5">
        <v>5</v>
      </c>
      <c r="AB5" t="s">
        <v>2789</v>
      </c>
      <c r="AD5">
        <v>8</v>
      </c>
      <c r="AE5" t="s">
        <v>2790</v>
      </c>
    </row>
    <row r="6" spans="2:31" x14ac:dyDescent="0.4">
      <c r="B6" s="6" t="s">
        <v>2676</v>
      </c>
      <c r="AA6">
        <v>6</v>
      </c>
      <c r="AB6" t="s">
        <v>2791</v>
      </c>
      <c r="AD6">
        <v>8</v>
      </c>
      <c r="AE6" t="s">
        <v>2792</v>
      </c>
    </row>
    <row r="7" spans="2:31" x14ac:dyDescent="0.4">
      <c r="C7" s="4" t="s">
        <v>2677</v>
      </c>
      <c r="D7" s="4" t="s">
        <v>2667</v>
      </c>
      <c r="AA7">
        <v>6</v>
      </c>
      <c r="AB7" t="s">
        <v>2793</v>
      </c>
      <c r="AD7">
        <v>8</v>
      </c>
      <c r="AE7" t="s">
        <v>2794</v>
      </c>
    </row>
    <row r="8" spans="2:31" x14ac:dyDescent="0.4">
      <c r="C8" t="s">
        <v>176</v>
      </c>
      <c r="AA8">
        <v>6</v>
      </c>
      <c r="AB8" t="s">
        <v>2795</v>
      </c>
      <c r="AD8">
        <v>8</v>
      </c>
      <c r="AE8" t="s">
        <v>2796</v>
      </c>
    </row>
    <row r="9" spans="2:31" x14ac:dyDescent="0.4">
      <c r="AA9">
        <v>6</v>
      </c>
      <c r="AB9" t="s">
        <v>2797</v>
      </c>
      <c r="AD9">
        <v>6</v>
      </c>
      <c r="AE9" t="s">
        <v>2797</v>
      </c>
    </row>
    <row r="10" spans="2:31" x14ac:dyDescent="0.4">
      <c r="B10" s="6" t="s">
        <v>2671</v>
      </c>
      <c r="AA10">
        <v>8</v>
      </c>
      <c r="AB10" t="s">
        <v>2796</v>
      </c>
      <c r="AD10">
        <v>6</v>
      </c>
      <c r="AE10" t="s">
        <v>2795</v>
      </c>
    </row>
    <row r="11" spans="2:31" x14ac:dyDescent="0.4">
      <c r="C11" s="4" t="s">
        <v>2672</v>
      </c>
      <c r="D11" s="4" t="s">
        <v>2667</v>
      </c>
      <c r="E11" s="4" t="s">
        <v>2804</v>
      </c>
      <c r="G11" s="4" t="s">
        <v>2672</v>
      </c>
      <c r="H11" s="4" t="s">
        <v>2667</v>
      </c>
      <c r="I11" s="4" t="s">
        <v>2804</v>
      </c>
      <c r="K11" s="4"/>
      <c r="L11" s="4"/>
      <c r="M11" s="4"/>
      <c r="AA11">
        <v>8</v>
      </c>
      <c r="AB11" t="s">
        <v>2794</v>
      </c>
      <c r="AD11">
        <v>6</v>
      </c>
      <c r="AE11" t="s">
        <v>2793</v>
      </c>
    </row>
    <row r="12" spans="2:31" x14ac:dyDescent="0.4">
      <c r="C12" t="s">
        <v>170</v>
      </c>
      <c r="D12" t="s">
        <v>144</v>
      </c>
      <c r="E12" s="3"/>
      <c r="G12" t="s">
        <v>170</v>
      </c>
      <c r="H12" t="s">
        <v>144</v>
      </c>
      <c r="I12" s="3"/>
      <c r="AA12">
        <v>8</v>
      </c>
      <c r="AB12" t="s">
        <v>2792</v>
      </c>
      <c r="AD12">
        <v>6</v>
      </c>
      <c r="AE12" t="s">
        <v>2791</v>
      </c>
    </row>
    <row r="13" spans="2:31" x14ac:dyDescent="0.4">
      <c r="AA13">
        <v>8</v>
      </c>
      <c r="AB13" t="s">
        <v>2790</v>
      </c>
      <c r="AD13">
        <v>5</v>
      </c>
      <c r="AE13" t="s">
        <v>2789</v>
      </c>
    </row>
    <row r="14" spans="2:31" x14ac:dyDescent="0.4">
      <c r="B14" s="6" t="s">
        <v>2716</v>
      </c>
      <c r="AA14">
        <v>9</v>
      </c>
      <c r="AB14" t="s">
        <v>2788</v>
      </c>
      <c r="AD14">
        <v>5</v>
      </c>
      <c r="AE14" t="s">
        <v>2787</v>
      </c>
    </row>
    <row r="15" spans="2:31" x14ac:dyDescent="0.4">
      <c r="C15" s="4" t="s">
        <v>2674</v>
      </c>
      <c r="D15" s="4" t="s">
        <v>26</v>
      </c>
      <c r="E15" s="4" t="s">
        <v>2668</v>
      </c>
      <c r="G15" s="4" t="s">
        <v>2668</v>
      </c>
      <c r="H15" s="4" t="s">
        <v>2674</v>
      </c>
      <c r="I15" s="4" t="s">
        <v>26</v>
      </c>
      <c r="AA15">
        <v>9</v>
      </c>
      <c r="AB15" t="s">
        <v>2786</v>
      </c>
      <c r="AD15">
        <v>4</v>
      </c>
      <c r="AE15" t="s">
        <v>2785</v>
      </c>
    </row>
    <row r="16" spans="2:31" x14ac:dyDescent="0.4">
      <c r="B16"/>
      <c r="C16">
        <v>31</v>
      </c>
      <c r="D16">
        <v>20</v>
      </c>
      <c r="G16" t="str">
        <f>IF(E16="","",E16)</f>
        <v/>
      </c>
      <c r="H16" t="str">
        <f>_xlfn.XLOOKUP(G16,tbl_Product[ProductName],tbl_Product[RatingRank],"")</f>
        <v/>
      </c>
      <c r="I16" t="str">
        <f>_xlfn.XLOOKUP(G16,tbl_Product[ProductName],tbl_Product[QtyOnHand],"")</f>
        <v/>
      </c>
      <c r="AA16">
        <v>9</v>
      </c>
      <c r="AB16" t="s">
        <v>2784</v>
      </c>
      <c r="AD16">
        <v>4</v>
      </c>
      <c r="AE16" t="s">
        <v>2783</v>
      </c>
    </row>
    <row r="17" spans="2:10" x14ac:dyDescent="0.4">
      <c r="B17"/>
    </row>
    <row r="18" spans="2:10" x14ac:dyDescent="0.4">
      <c r="B18" s="6" t="s">
        <v>2717</v>
      </c>
    </row>
    <row r="19" spans="2:10" x14ac:dyDescent="0.4">
      <c r="C19" s="4" t="s">
        <v>2672</v>
      </c>
      <c r="D19" s="4" t="s">
        <v>2667</v>
      </c>
      <c r="E19" s="4" t="s">
        <v>2804</v>
      </c>
    </row>
    <row r="20" spans="2:10" x14ac:dyDescent="0.4">
      <c r="C20" t="s">
        <v>170</v>
      </c>
      <c r="D20" t="s">
        <v>144</v>
      </c>
      <c r="E20" s="3"/>
    </row>
    <row r="22" spans="2:10" x14ac:dyDescent="0.4">
      <c r="B22" s="6" t="s">
        <v>2675</v>
      </c>
    </row>
    <row r="23" spans="2:10" x14ac:dyDescent="0.4">
      <c r="C23" s="4" t="s">
        <v>12</v>
      </c>
      <c r="D23" s="4" t="s">
        <v>1</v>
      </c>
      <c r="G23" s="4" t="s">
        <v>12</v>
      </c>
      <c r="I23" s="4" t="s">
        <v>1</v>
      </c>
    </row>
    <row r="24" spans="2:10" x14ac:dyDescent="0.4">
      <c r="C24" t="s">
        <v>443</v>
      </c>
      <c r="G24" t="s">
        <v>443</v>
      </c>
      <c r="H24" t="s">
        <v>1077</v>
      </c>
    </row>
    <row r="25" spans="2:10" x14ac:dyDescent="0.4">
      <c r="C25" t="s">
        <v>1738</v>
      </c>
      <c r="G25" t="s">
        <v>1738</v>
      </c>
      <c r="H25" t="s">
        <v>1742</v>
      </c>
    </row>
    <row r="26" spans="2:10" x14ac:dyDescent="0.4">
      <c r="C26" t="s">
        <v>408</v>
      </c>
      <c r="G26" t="s">
        <v>408</v>
      </c>
      <c r="H26" t="s">
        <v>1744</v>
      </c>
    </row>
    <row r="27" spans="2:10" x14ac:dyDescent="0.4">
      <c r="C27" t="s">
        <v>1077</v>
      </c>
    </row>
    <row r="28" spans="2:10" x14ac:dyDescent="0.4">
      <c r="C28" t="s">
        <v>1742</v>
      </c>
    </row>
    <row r="29" spans="2:10" x14ac:dyDescent="0.4">
      <c r="C29" t="s">
        <v>1744</v>
      </c>
    </row>
    <row r="31" spans="2:10" x14ac:dyDescent="0.4">
      <c r="B31" s="6" t="s">
        <v>2683</v>
      </c>
    </row>
    <row r="32" spans="2:10" x14ac:dyDescent="0.4">
      <c r="C32" s="4" t="s">
        <v>12</v>
      </c>
      <c r="D32" s="4" t="s">
        <v>13</v>
      </c>
      <c r="E32" s="4" t="s">
        <v>14</v>
      </c>
      <c r="F32" s="4" t="s">
        <v>2665</v>
      </c>
      <c r="H32" s="4" t="s">
        <v>12</v>
      </c>
      <c r="I32" s="4" t="s">
        <v>14</v>
      </c>
      <c r="J32" s="4" t="s">
        <v>2666</v>
      </c>
    </row>
    <row r="33" spans="2:11" x14ac:dyDescent="0.4">
      <c r="C33" t="s">
        <v>1004</v>
      </c>
      <c r="E33" s="1"/>
      <c r="H33" t="s">
        <v>1004</v>
      </c>
      <c r="I33" s="1"/>
    </row>
    <row r="35" spans="2:11" x14ac:dyDescent="0.4">
      <c r="B35" s="6" t="s">
        <v>2684</v>
      </c>
    </row>
    <row r="36" spans="2:11" x14ac:dyDescent="0.4">
      <c r="E36" s="5" t="s">
        <v>2686</v>
      </c>
    </row>
    <row r="37" spans="2:11" x14ac:dyDescent="0.4">
      <c r="E37" s="8">
        <v>42617</v>
      </c>
      <c r="F37" s="8">
        <v>43470</v>
      </c>
      <c r="G37" s="8">
        <v>44850</v>
      </c>
    </row>
    <row r="38" spans="2:11" x14ac:dyDescent="0.4">
      <c r="C38" s="5" t="s">
        <v>2685</v>
      </c>
      <c r="D38" s="4" t="s">
        <v>1860</v>
      </c>
      <c r="E38" s="3"/>
      <c r="F38" s="3"/>
      <c r="G38" s="3"/>
    </row>
    <row r="39" spans="2:11" x14ac:dyDescent="0.4">
      <c r="D39" s="4" t="s">
        <v>1812</v>
      </c>
      <c r="E39" s="3"/>
      <c r="F39" s="3"/>
      <c r="G39" s="3"/>
    </row>
    <row r="40" spans="2:11" x14ac:dyDescent="0.4">
      <c r="D40" s="4" t="s">
        <v>2117</v>
      </c>
      <c r="E40" s="3"/>
      <c r="F40" s="3"/>
      <c r="G40" s="3"/>
    </row>
    <row r="42" spans="2:11" x14ac:dyDescent="0.4">
      <c r="B42" s="6" t="s">
        <v>2687</v>
      </c>
    </row>
    <row r="43" spans="2:11" x14ac:dyDescent="0.4">
      <c r="D43" s="4" t="s">
        <v>2688</v>
      </c>
      <c r="E43" s="4" t="s">
        <v>2690</v>
      </c>
      <c r="F43" s="4" t="s">
        <v>2689</v>
      </c>
      <c r="I43" s="4" t="s">
        <v>2688</v>
      </c>
      <c r="J43" s="4" t="s">
        <v>2690</v>
      </c>
      <c r="K43" s="4" t="s">
        <v>2689</v>
      </c>
    </row>
    <row r="44" spans="2:11" x14ac:dyDescent="0.4">
      <c r="C44" s="4">
        <v>2016</v>
      </c>
      <c r="D44" s="3"/>
      <c r="E44" s="3"/>
      <c r="F44" s="3"/>
      <c r="H44" s="4">
        <v>2016</v>
      </c>
      <c r="I44" s="3"/>
      <c r="J44" s="3"/>
      <c r="K44" s="3"/>
    </row>
    <row r="45" spans="2:11" x14ac:dyDescent="0.4">
      <c r="C45" s="4">
        <v>2019</v>
      </c>
      <c r="D45" s="3"/>
      <c r="E45" s="3"/>
      <c r="F45" s="3"/>
      <c r="H45" s="4">
        <v>2019</v>
      </c>
      <c r="I45" s="3"/>
      <c r="J45" s="3"/>
      <c r="K45" s="3"/>
    </row>
    <row r="46" spans="2:11" x14ac:dyDescent="0.4">
      <c r="C46" s="4">
        <v>2023</v>
      </c>
      <c r="D46" s="3"/>
      <c r="E46" s="3"/>
      <c r="F46" s="3"/>
      <c r="H46" s="4">
        <v>2023</v>
      </c>
      <c r="I46" s="3"/>
      <c r="J46" s="3"/>
      <c r="K46" s="3"/>
    </row>
    <row r="48" spans="2:11" x14ac:dyDescent="0.4">
      <c r="B48" s="6" t="s">
        <v>2670</v>
      </c>
      <c r="D48" s="5" t="s">
        <v>2763</v>
      </c>
      <c r="E48" s="5">
        <v>0</v>
      </c>
      <c r="F48" s="5" t="s">
        <v>2764</v>
      </c>
    </row>
    <row r="49" spans="2:9" x14ac:dyDescent="0.4">
      <c r="C49" s="4" t="s">
        <v>2667</v>
      </c>
      <c r="D49" s="4" t="s">
        <v>25</v>
      </c>
      <c r="E49" s="4" t="s">
        <v>23</v>
      </c>
      <c r="F49" s="4" t="s">
        <v>2765</v>
      </c>
    </row>
    <row r="50" spans="2:9" x14ac:dyDescent="0.4">
      <c r="C50" t="s">
        <v>3</v>
      </c>
      <c r="F50" s="3"/>
    </row>
    <row r="51" spans="2:9" x14ac:dyDescent="0.4">
      <c r="C51" t="s">
        <v>137</v>
      </c>
      <c r="F51" s="3"/>
    </row>
    <row r="52" spans="2:9" x14ac:dyDescent="0.4">
      <c r="C52" t="s">
        <v>2774</v>
      </c>
      <c r="F52" s="3"/>
    </row>
    <row r="54" spans="2:9" x14ac:dyDescent="0.4">
      <c r="B54" s="6" t="s">
        <v>2691</v>
      </c>
    </row>
    <row r="55" spans="2:9" x14ac:dyDescent="0.4">
      <c r="C55" s="4" t="s">
        <v>2667</v>
      </c>
      <c r="D55" s="4" t="s">
        <v>25</v>
      </c>
      <c r="E55" s="4" t="s">
        <v>2765</v>
      </c>
      <c r="F55" s="4" t="s">
        <v>2778</v>
      </c>
      <c r="G55" s="4" t="s">
        <v>2779</v>
      </c>
      <c r="H55" s="4" t="s">
        <v>2780</v>
      </c>
      <c r="I55" s="4" t="s">
        <v>2781</v>
      </c>
    </row>
    <row r="56" spans="2:9" x14ac:dyDescent="0.4">
      <c r="C56" t="s">
        <v>3</v>
      </c>
      <c r="E56" s="3"/>
      <c r="G56" s="3"/>
      <c r="I56" s="3"/>
    </row>
    <row r="57" spans="2:9" x14ac:dyDescent="0.4">
      <c r="C57" t="s">
        <v>137</v>
      </c>
      <c r="E57" s="3"/>
      <c r="G57" s="3"/>
      <c r="I57" s="3"/>
    </row>
    <row r="58" spans="2:9" x14ac:dyDescent="0.4">
      <c r="C58" t="s">
        <v>2774</v>
      </c>
      <c r="E58" s="3"/>
      <c r="G58" s="3"/>
      <c r="I58" s="3"/>
    </row>
    <row r="59" spans="2:9" x14ac:dyDescent="0.4">
      <c r="E59" s="3"/>
    </row>
    <row r="60" spans="2:9" x14ac:dyDescent="0.4">
      <c r="B60" s="6" t="s">
        <v>2692</v>
      </c>
    </row>
    <row r="61" spans="2:9" x14ac:dyDescent="0.4">
      <c r="C61" s="4"/>
      <c r="D61" s="4" t="s">
        <v>2682</v>
      </c>
      <c r="E61" s="4" t="s">
        <v>2672</v>
      </c>
    </row>
    <row r="62" spans="2:9" x14ac:dyDescent="0.4">
      <c r="C62" t="s">
        <v>2802</v>
      </c>
      <c r="D62" s="3"/>
      <c r="F62" s="3"/>
    </row>
    <row r="63" spans="2:9" x14ac:dyDescent="0.4">
      <c r="C63" t="s">
        <v>2803</v>
      </c>
      <c r="D63" s="3"/>
      <c r="F63" s="3"/>
    </row>
    <row r="65" spans="2:10" x14ac:dyDescent="0.4">
      <c r="C65" s="4" t="s">
        <v>2703</v>
      </c>
    </row>
    <row r="67" spans="2:10" x14ac:dyDescent="0.4">
      <c r="B67" s="6" t="s">
        <v>2704</v>
      </c>
    </row>
    <row r="69" spans="2:10" x14ac:dyDescent="0.4">
      <c r="B69" s="6" t="s">
        <v>2705</v>
      </c>
    </row>
    <row r="70" spans="2:10" x14ac:dyDescent="0.4">
      <c r="D70" s="4" t="s">
        <v>2707</v>
      </c>
      <c r="H70" s="4" t="s">
        <v>2708</v>
      </c>
    </row>
    <row r="71" spans="2:10" x14ac:dyDescent="0.4">
      <c r="C71" t="s">
        <v>83</v>
      </c>
      <c r="G71" t="s">
        <v>83</v>
      </c>
    </row>
    <row r="72" spans="2:10" x14ac:dyDescent="0.4">
      <c r="C72" t="s">
        <v>2706</v>
      </c>
      <c r="G72" t="s">
        <v>2706</v>
      </c>
    </row>
    <row r="74" spans="2:10" x14ac:dyDescent="0.4">
      <c r="B74" s="6" t="s">
        <v>2709</v>
      </c>
      <c r="J74" t="s">
        <v>2777</v>
      </c>
    </row>
    <row r="75" spans="2:10" x14ac:dyDescent="0.4">
      <c r="C75">
        <v>2023</v>
      </c>
      <c r="D75" s="4" t="s">
        <v>2672</v>
      </c>
      <c r="E75" s="4" t="s">
        <v>2686</v>
      </c>
    </row>
    <row r="76" spans="2:10" x14ac:dyDescent="0.4">
      <c r="C76" s="4" t="s">
        <v>2710</v>
      </c>
      <c r="E76" s="1"/>
    </row>
    <row r="77" spans="2:10" x14ac:dyDescent="0.4">
      <c r="C77" s="4" t="s">
        <v>2711</v>
      </c>
      <c r="E77" s="1"/>
    </row>
    <row r="79" spans="2:10" x14ac:dyDescent="0.4">
      <c r="B79" s="6" t="s">
        <v>2712</v>
      </c>
    </row>
    <row r="80" spans="2:10" x14ac:dyDescent="0.4">
      <c r="C80">
        <v>2023</v>
      </c>
      <c r="D80" s="4" t="s">
        <v>2672</v>
      </c>
      <c r="E80" s="4" t="s">
        <v>2686</v>
      </c>
    </row>
    <row r="81" spans="2:11" x14ac:dyDescent="0.4">
      <c r="C81" s="4" t="s">
        <v>2710</v>
      </c>
      <c r="E81" s="1"/>
    </row>
    <row r="82" spans="2:11" x14ac:dyDescent="0.4">
      <c r="C82" s="4" t="s">
        <v>2711</v>
      </c>
      <c r="E82" s="1"/>
    </row>
    <row r="84" spans="2:11" x14ac:dyDescent="0.4">
      <c r="B84" s="6" t="s">
        <v>2713</v>
      </c>
    </row>
    <row r="85" spans="2:11" x14ac:dyDescent="0.4">
      <c r="C85" s="12" t="s">
        <v>2714</v>
      </c>
    </row>
    <row r="86" spans="2:11" x14ac:dyDescent="0.4">
      <c r="C86" s="12" t="s">
        <v>2715</v>
      </c>
    </row>
    <row r="88" spans="2:11" x14ac:dyDescent="0.4">
      <c r="B88" s="6" t="s">
        <v>2718</v>
      </c>
    </row>
    <row r="89" spans="2:11" x14ac:dyDescent="0.4">
      <c r="C89" s="4" t="s">
        <v>2672</v>
      </c>
      <c r="D89" s="4" t="s">
        <v>2667</v>
      </c>
      <c r="E89" s="4" t="s">
        <v>2804</v>
      </c>
      <c r="G89" s="4" t="s">
        <v>2672</v>
      </c>
      <c r="H89" s="4" t="s">
        <v>2667</v>
      </c>
      <c r="I89" s="4" t="s">
        <v>2804</v>
      </c>
    </row>
    <row r="90" spans="2:11" x14ac:dyDescent="0.4">
      <c r="C90" t="s">
        <v>221</v>
      </c>
      <c r="D90" t="s">
        <v>10</v>
      </c>
      <c r="E90" s="3"/>
      <c r="G90" t="s">
        <v>221</v>
      </c>
      <c r="H90" t="s">
        <v>10</v>
      </c>
      <c r="I90" s="3"/>
    </row>
    <row r="92" spans="2:11" x14ac:dyDescent="0.4">
      <c r="B92" s="6" t="s">
        <v>2719</v>
      </c>
    </row>
    <row r="93" spans="2:11" x14ac:dyDescent="0.4">
      <c r="D93" s="4" t="s">
        <v>2688</v>
      </c>
      <c r="E93" s="4" t="s">
        <v>2720</v>
      </c>
      <c r="F93" s="4" t="s">
        <v>2721</v>
      </c>
      <c r="I93" s="4" t="s">
        <v>2688</v>
      </c>
      <c r="J93" s="4" t="s">
        <v>2690</v>
      </c>
      <c r="K93" s="4" t="s">
        <v>2689</v>
      </c>
    </row>
    <row r="94" spans="2:11" x14ac:dyDescent="0.4">
      <c r="C94" s="4">
        <v>2016</v>
      </c>
      <c r="D94" s="3"/>
      <c r="E94" s="3"/>
      <c r="F94" s="3"/>
      <c r="G94" s="8"/>
      <c r="H94" s="4">
        <v>2016</v>
      </c>
      <c r="I94" s="3"/>
      <c r="J94" s="3"/>
      <c r="K94" s="3"/>
    </row>
    <row r="95" spans="2:11" x14ac:dyDescent="0.4">
      <c r="C95" s="4">
        <v>2019</v>
      </c>
      <c r="D95" s="3"/>
      <c r="E95" s="3"/>
      <c r="F95" s="3"/>
      <c r="H95" s="4">
        <v>2019</v>
      </c>
      <c r="I95" s="3"/>
      <c r="J95" s="3"/>
      <c r="K95" s="3"/>
    </row>
    <row r="96" spans="2:11" x14ac:dyDescent="0.4">
      <c r="C96" s="4">
        <v>2023</v>
      </c>
      <c r="D96" s="3"/>
      <c r="E96" s="3"/>
      <c r="F96" s="3"/>
      <c r="H96" s="4">
        <v>2023</v>
      </c>
      <c r="I96" s="3"/>
      <c r="J96" s="3"/>
      <c r="K96" s="3"/>
    </row>
    <row r="97" spans="2:8" x14ac:dyDescent="0.4">
      <c r="C97" s="4"/>
      <c r="H97" s="4"/>
    </row>
    <row r="98" spans="2:8" x14ac:dyDescent="0.4">
      <c r="C98" s="4" t="s">
        <v>2723</v>
      </c>
      <c r="G98" s="4"/>
      <c r="H98" s="4" t="s">
        <v>2722</v>
      </c>
    </row>
    <row r="99" spans="2:8" x14ac:dyDescent="0.4">
      <c r="C99" s="4"/>
      <c r="H99" s="4"/>
    </row>
    <row r="100" spans="2:8" x14ac:dyDescent="0.4">
      <c r="C100" s="4"/>
      <c r="H100" s="4"/>
    </row>
    <row r="101" spans="2:8" x14ac:dyDescent="0.4">
      <c r="C101" s="4"/>
      <c r="H101" s="4"/>
    </row>
    <row r="103" spans="2:8" x14ac:dyDescent="0.4">
      <c r="B103" s="6" t="s">
        <v>2724</v>
      </c>
    </row>
    <row r="105" spans="2:8" x14ac:dyDescent="0.4">
      <c r="C105" t="s">
        <v>2727</v>
      </c>
      <c r="D105" t="s">
        <v>2728</v>
      </c>
    </row>
    <row r="106" spans="2:8" x14ac:dyDescent="0.4">
      <c r="C106" t="s">
        <v>2725</v>
      </c>
      <c r="D106" t="s">
        <v>2726</v>
      </c>
    </row>
    <row r="107" spans="2:8" x14ac:dyDescent="0.4">
      <c r="C107" t="s">
        <v>2729</v>
      </c>
      <c r="D107" t="s">
        <v>2732</v>
      </c>
    </row>
    <row r="108" spans="2:8" x14ac:dyDescent="0.4">
      <c r="C108" t="s">
        <v>2730</v>
      </c>
      <c r="D108" t="s">
        <v>2733</v>
      </c>
    </row>
    <row r="109" spans="2:8" x14ac:dyDescent="0.4">
      <c r="C109" t="s">
        <v>2731</v>
      </c>
      <c r="D109" t="s">
        <v>2734</v>
      </c>
    </row>
    <row r="110" spans="2:8" x14ac:dyDescent="0.4">
      <c r="C110" t="s">
        <v>2735</v>
      </c>
      <c r="D110" t="s">
        <v>2740</v>
      </c>
    </row>
    <row r="111" spans="2:8" x14ac:dyDescent="0.4">
      <c r="C111" t="s">
        <v>2736</v>
      </c>
      <c r="D111" t="s">
        <v>2741</v>
      </c>
    </row>
    <row r="112" spans="2:8" x14ac:dyDescent="0.4">
      <c r="C112" t="s">
        <v>2755</v>
      </c>
      <c r="D112" t="s">
        <v>2756</v>
      </c>
    </row>
    <row r="113" spans="3:4" x14ac:dyDescent="0.4">
      <c r="C113" t="s">
        <v>2737</v>
      </c>
      <c r="D113" t="s">
        <v>2738</v>
      </c>
    </row>
    <row r="114" spans="3:4" x14ac:dyDescent="0.4">
      <c r="C114" t="s">
        <v>2739</v>
      </c>
      <c r="D114" t="s">
        <v>2742</v>
      </c>
    </row>
    <row r="115" spans="3:4" x14ac:dyDescent="0.4">
      <c r="C115" t="s">
        <v>2743</v>
      </c>
      <c r="D115" t="s">
        <v>2744</v>
      </c>
    </row>
    <row r="116" spans="3:4" x14ac:dyDescent="0.4">
      <c r="C116" t="s">
        <v>2757</v>
      </c>
      <c r="D116" t="s">
        <v>2758</v>
      </c>
    </row>
    <row r="117" spans="3:4" x14ac:dyDescent="0.4">
      <c r="C117" t="s">
        <v>2745</v>
      </c>
      <c r="D117" t="s">
        <v>2746</v>
      </c>
    </row>
    <row r="118" spans="3:4" x14ac:dyDescent="0.4">
      <c r="C118" t="s">
        <v>2747</v>
      </c>
      <c r="D118" t="s">
        <v>2748</v>
      </c>
    </row>
    <row r="119" spans="3:4" x14ac:dyDescent="0.4">
      <c r="C119" t="s">
        <v>2749</v>
      </c>
      <c r="D119" t="s">
        <v>2750</v>
      </c>
    </row>
    <row r="120" spans="3:4" x14ac:dyDescent="0.4">
      <c r="C120" t="s">
        <v>2751</v>
      </c>
      <c r="D120" t="s">
        <v>2752</v>
      </c>
    </row>
    <row r="121" spans="3:4" x14ac:dyDescent="0.4">
      <c r="C121" t="s">
        <v>2753</v>
      </c>
      <c r="D121" t="s">
        <v>2754</v>
      </c>
    </row>
    <row r="122" spans="3:4" x14ac:dyDescent="0.4">
      <c r="C122" t="s">
        <v>2759</v>
      </c>
      <c r="D122" t="s">
        <v>2760</v>
      </c>
    </row>
    <row r="123" spans="3:4" x14ac:dyDescent="0.4">
      <c r="C123" t="s">
        <v>2761</v>
      </c>
      <c r="D123" t="s">
        <v>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86F1-05C4-4DA2-A865-547B23055F5F}">
  <dimension ref="A1:C52"/>
  <sheetViews>
    <sheetView topLeftCell="A37" workbookViewId="0">
      <selection activeCell="B49" sqref="B49:B52"/>
    </sheetView>
  </sheetViews>
  <sheetFormatPr defaultRowHeight="24" x14ac:dyDescent="0.4"/>
  <cols>
    <col min="1" max="1" width="26.83203125" bestFit="1" customWidth="1"/>
    <col min="2" max="2" width="26.6640625" bestFit="1" customWidth="1"/>
    <col min="3" max="3" width="17.75" bestFit="1" customWidth="1"/>
  </cols>
  <sheetData>
    <row r="1" spans="1:3" x14ac:dyDescent="0.4">
      <c r="A1" s="4" t="s">
        <v>115</v>
      </c>
      <c r="B1" s="4" t="s">
        <v>116</v>
      </c>
      <c r="C1" s="4" t="s">
        <v>25</v>
      </c>
    </row>
    <row r="2" spans="1:3" x14ac:dyDescent="0.4">
      <c r="A2" t="s">
        <v>72</v>
      </c>
      <c r="B2" t="s">
        <v>29</v>
      </c>
      <c r="C2" t="s">
        <v>111</v>
      </c>
    </row>
    <row r="3" spans="1:3" x14ac:dyDescent="0.4">
      <c r="A3" t="s">
        <v>113</v>
      </c>
      <c r="B3" t="s">
        <v>30</v>
      </c>
      <c r="C3" t="s">
        <v>110</v>
      </c>
    </row>
    <row r="4" spans="1:3" x14ac:dyDescent="0.4">
      <c r="A4" t="s">
        <v>73</v>
      </c>
      <c r="B4" t="s">
        <v>31</v>
      </c>
      <c r="C4" t="s">
        <v>110</v>
      </c>
    </row>
    <row r="5" spans="1:3" x14ac:dyDescent="0.4">
      <c r="A5" t="s">
        <v>74</v>
      </c>
      <c r="B5" t="s">
        <v>32</v>
      </c>
      <c r="C5" t="s">
        <v>110</v>
      </c>
    </row>
    <row r="6" spans="1:3" x14ac:dyDescent="0.4">
      <c r="A6" t="s">
        <v>114</v>
      </c>
      <c r="B6" t="s">
        <v>33</v>
      </c>
      <c r="C6" t="s">
        <v>110</v>
      </c>
    </row>
    <row r="7" spans="1:3" x14ac:dyDescent="0.4">
      <c r="A7" t="s">
        <v>75</v>
      </c>
      <c r="B7" t="s">
        <v>71</v>
      </c>
      <c r="C7" t="s">
        <v>103</v>
      </c>
    </row>
    <row r="8" spans="1:3" x14ac:dyDescent="0.4">
      <c r="A8" t="s">
        <v>76</v>
      </c>
      <c r="B8" t="s">
        <v>34</v>
      </c>
      <c r="C8" t="s">
        <v>110</v>
      </c>
    </row>
    <row r="9" spans="1:3" x14ac:dyDescent="0.4">
      <c r="A9" t="s">
        <v>109</v>
      </c>
      <c r="B9" t="s">
        <v>35</v>
      </c>
      <c r="C9" t="s">
        <v>110</v>
      </c>
    </row>
    <row r="10" spans="1:3" x14ac:dyDescent="0.4">
      <c r="A10" t="s">
        <v>77</v>
      </c>
      <c r="B10" t="s">
        <v>36</v>
      </c>
      <c r="C10" t="s">
        <v>110</v>
      </c>
    </row>
    <row r="11" spans="1:3" x14ac:dyDescent="0.4">
      <c r="A11" t="s">
        <v>108</v>
      </c>
      <c r="B11" t="s">
        <v>37</v>
      </c>
      <c r="C11" t="s">
        <v>111</v>
      </c>
    </row>
    <row r="12" spans="1:3" x14ac:dyDescent="0.4">
      <c r="A12" t="s">
        <v>78</v>
      </c>
      <c r="B12" t="s">
        <v>38</v>
      </c>
      <c r="C12" t="s">
        <v>103</v>
      </c>
    </row>
    <row r="13" spans="1:3" x14ac:dyDescent="0.4">
      <c r="A13" t="s">
        <v>79</v>
      </c>
      <c r="B13" t="s">
        <v>39</v>
      </c>
      <c r="C13" t="s">
        <v>103</v>
      </c>
    </row>
    <row r="14" spans="1:3" x14ac:dyDescent="0.4">
      <c r="A14" t="s">
        <v>80</v>
      </c>
      <c r="B14" t="s">
        <v>40</v>
      </c>
      <c r="C14" t="s">
        <v>110</v>
      </c>
    </row>
    <row r="15" spans="1:3" x14ac:dyDescent="0.4">
      <c r="A15" t="s">
        <v>104</v>
      </c>
      <c r="B15" t="s">
        <v>41</v>
      </c>
      <c r="C15" t="s">
        <v>110</v>
      </c>
    </row>
    <row r="16" spans="1:3" x14ac:dyDescent="0.4">
      <c r="A16" t="s">
        <v>72</v>
      </c>
      <c r="B16" t="s">
        <v>42</v>
      </c>
      <c r="C16" t="s">
        <v>111</v>
      </c>
    </row>
    <row r="17" spans="1:3" x14ac:dyDescent="0.4">
      <c r="A17" t="s">
        <v>105</v>
      </c>
      <c r="B17" t="s">
        <v>112</v>
      </c>
      <c r="C17" t="s">
        <v>111</v>
      </c>
    </row>
    <row r="18" spans="1:3" x14ac:dyDescent="0.4">
      <c r="A18" t="s">
        <v>81</v>
      </c>
      <c r="B18" t="s">
        <v>43</v>
      </c>
      <c r="C18" t="s">
        <v>110</v>
      </c>
    </row>
    <row r="19" spans="1:3" x14ac:dyDescent="0.4">
      <c r="A19" t="s">
        <v>82</v>
      </c>
      <c r="B19" t="s">
        <v>44</v>
      </c>
      <c r="C19" t="s">
        <v>103</v>
      </c>
    </row>
    <row r="20" spans="1:3" x14ac:dyDescent="0.4">
      <c r="A20" t="s">
        <v>83</v>
      </c>
      <c r="B20" t="s">
        <v>45</v>
      </c>
      <c r="C20" t="s">
        <v>106</v>
      </c>
    </row>
    <row r="21" spans="1:3" x14ac:dyDescent="0.4">
      <c r="A21" t="s">
        <v>84</v>
      </c>
      <c r="B21" t="s">
        <v>46</v>
      </c>
      <c r="C21" t="s">
        <v>106</v>
      </c>
    </row>
    <row r="22" spans="1:3" x14ac:dyDescent="0.4">
      <c r="A22" t="s">
        <v>85</v>
      </c>
      <c r="B22" t="s">
        <v>47</v>
      </c>
      <c r="C22" t="s">
        <v>106</v>
      </c>
    </row>
    <row r="23" spans="1:3" x14ac:dyDescent="0.4">
      <c r="A23" t="s">
        <v>86</v>
      </c>
      <c r="B23" t="s">
        <v>48</v>
      </c>
      <c r="C23" t="s">
        <v>107</v>
      </c>
    </row>
    <row r="24" spans="1:3" x14ac:dyDescent="0.4">
      <c r="A24" t="s">
        <v>117</v>
      </c>
      <c r="B24" t="s">
        <v>49</v>
      </c>
      <c r="C24" t="s">
        <v>107</v>
      </c>
    </row>
    <row r="25" spans="1:3" x14ac:dyDescent="0.4">
      <c r="A25" t="s">
        <v>87</v>
      </c>
      <c r="B25" t="s">
        <v>50</v>
      </c>
      <c r="C25" t="s">
        <v>103</v>
      </c>
    </row>
    <row r="26" spans="1:3" x14ac:dyDescent="0.4">
      <c r="A26" t="s">
        <v>88</v>
      </c>
      <c r="B26" t="s">
        <v>51</v>
      </c>
      <c r="C26" t="s">
        <v>103</v>
      </c>
    </row>
    <row r="27" spans="1:3" x14ac:dyDescent="0.4">
      <c r="A27" t="s">
        <v>89</v>
      </c>
      <c r="B27" t="s">
        <v>52</v>
      </c>
      <c r="C27" t="s">
        <v>110</v>
      </c>
    </row>
    <row r="28" spans="1:3" x14ac:dyDescent="0.4">
      <c r="A28" t="s">
        <v>90</v>
      </c>
      <c r="B28" t="s">
        <v>53</v>
      </c>
      <c r="C28" t="s">
        <v>106</v>
      </c>
    </row>
    <row r="29" spans="1:3" x14ac:dyDescent="0.4">
      <c r="A29" t="s">
        <v>91</v>
      </c>
      <c r="B29" t="s">
        <v>54</v>
      </c>
      <c r="C29" t="s">
        <v>110</v>
      </c>
    </row>
    <row r="30" spans="1:3" x14ac:dyDescent="0.4">
      <c r="A30" t="s">
        <v>118</v>
      </c>
      <c r="B30" t="s">
        <v>55</v>
      </c>
      <c r="C30" t="s">
        <v>110</v>
      </c>
    </row>
    <row r="31" spans="1:3" x14ac:dyDescent="0.4">
      <c r="A31" t="s">
        <v>92</v>
      </c>
      <c r="B31" t="s">
        <v>56</v>
      </c>
      <c r="C31" t="s">
        <v>103</v>
      </c>
    </row>
    <row r="32" spans="1:3" x14ac:dyDescent="0.4">
      <c r="A32" t="s">
        <v>93</v>
      </c>
      <c r="B32" t="s">
        <v>57</v>
      </c>
      <c r="C32" t="s">
        <v>110</v>
      </c>
    </row>
    <row r="33" spans="1:3" x14ac:dyDescent="0.4">
      <c r="A33" t="s">
        <v>94</v>
      </c>
      <c r="B33" t="s">
        <v>58</v>
      </c>
      <c r="C33" t="s">
        <v>110</v>
      </c>
    </row>
    <row r="34" spans="1:3" x14ac:dyDescent="0.4">
      <c r="A34" t="s">
        <v>95</v>
      </c>
      <c r="B34" t="s">
        <v>59</v>
      </c>
      <c r="C34" t="s">
        <v>110</v>
      </c>
    </row>
    <row r="35" spans="1:3" x14ac:dyDescent="0.4">
      <c r="A35" t="s">
        <v>96</v>
      </c>
      <c r="B35" t="s">
        <v>60</v>
      </c>
      <c r="C35" t="s">
        <v>110</v>
      </c>
    </row>
    <row r="36" spans="1:3" x14ac:dyDescent="0.4">
      <c r="A36" t="s">
        <v>97</v>
      </c>
      <c r="B36" t="s">
        <v>61</v>
      </c>
      <c r="C36" t="s">
        <v>110</v>
      </c>
    </row>
    <row r="37" spans="1:3" x14ac:dyDescent="0.4">
      <c r="A37" t="s">
        <v>98</v>
      </c>
      <c r="B37" t="s">
        <v>62</v>
      </c>
      <c r="C37" t="s">
        <v>111</v>
      </c>
    </row>
    <row r="38" spans="1:3" x14ac:dyDescent="0.4">
      <c r="A38" t="s">
        <v>99</v>
      </c>
      <c r="B38" t="s">
        <v>63</v>
      </c>
      <c r="C38" t="s">
        <v>106</v>
      </c>
    </row>
    <row r="39" spans="1:3" x14ac:dyDescent="0.4">
      <c r="A39" t="s">
        <v>100</v>
      </c>
      <c r="B39" t="s">
        <v>64</v>
      </c>
      <c r="C39" t="s">
        <v>107</v>
      </c>
    </row>
    <row r="40" spans="1:3" x14ac:dyDescent="0.4">
      <c r="A40" t="s">
        <v>119</v>
      </c>
      <c r="B40" t="s">
        <v>65</v>
      </c>
      <c r="C40" t="s">
        <v>110</v>
      </c>
    </row>
    <row r="41" spans="1:3" x14ac:dyDescent="0.4">
      <c r="A41" t="s">
        <v>101</v>
      </c>
      <c r="B41" t="s">
        <v>66</v>
      </c>
      <c r="C41" t="s">
        <v>106</v>
      </c>
    </row>
    <row r="42" spans="1:3" x14ac:dyDescent="0.4">
      <c r="A42" t="s">
        <v>120</v>
      </c>
      <c r="B42" t="s">
        <v>121</v>
      </c>
      <c r="C42" t="s">
        <v>103</v>
      </c>
    </row>
    <row r="43" spans="1:3" x14ac:dyDescent="0.4">
      <c r="A43" t="s">
        <v>122</v>
      </c>
      <c r="B43" t="s">
        <v>67</v>
      </c>
      <c r="C43" t="s">
        <v>110</v>
      </c>
    </row>
    <row r="44" spans="1:3" x14ac:dyDescent="0.4">
      <c r="A44" t="s">
        <v>102</v>
      </c>
      <c r="B44" t="s">
        <v>68</v>
      </c>
      <c r="C44" t="s">
        <v>111</v>
      </c>
    </row>
    <row r="45" spans="1:3" x14ac:dyDescent="0.4">
      <c r="A45" t="s">
        <v>124</v>
      </c>
      <c r="B45" t="s">
        <v>123</v>
      </c>
      <c r="C45" t="s">
        <v>110</v>
      </c>
    </row>
    <row r="46" spans="1:3" x14ac:dyDescent="0.4">
      <c r="A46" t="s">
        <v>125</v>
      </c>
      <c r="B46" t="s">
        <v>69</v>
      </c>
      <c r="C46" t="s">
        <v>107</v>
      </c>
    </row>
    <row r="47" spans="1:3" x14ac:dyDescent="0.4">
      <c r="A47" t="s">
        <v>126</v>
      </c>
      <c r="B47" t="s">
        <v>70</v>
      </c>
      <c r="C47" t="s">
        <v>110</v>
      </c>
    </row>
    <row r="48" spans="1:3" x14ac:dyDescent="0.4">
      <c r="A48" t="s">
        <v>127</v>
      </c>
      <c r="B48" t="s">
        <v>128</v>
      </c>
      <c r="C48" t="s">
        <v>110</v>
      </c>
    </row>
    <row r="49" spans="1:3" x14ac:dyDescent="0.4">
      <c r="A49" t="s">
        <v>2766</v>
      </c>
      <c r="B49" t="s">
        <v>2767</v>
      </c>
      <c r="C49" t="s">
        <v>110</v>
      </c>
    </row>
    <row r="50" spans="1:3" x14ac:dyDescent="0.4">
      <c r="A50" t="s">
        <v>2768</v>
      </c>
      <c r="B50" t="s">
        <v>2769</v>
      </c>
      <c r="C50" t="s">
        <v>110</v>
      </c>
    </row>
    <row r="51" spans="1:3" x14ac:dyDescent="0.4">
      <c r="A51" t="s">
        <v>2770</v>
      </c>
      <c r="B51" t="s">
        <v>2771</v>
      </c>
      <c r="C51" t="s">
        <v>110</v>
      </c>
    </row>
    <row r="52" spans="1:3" x14ac:dyDescent="0.4">
      <c r="A52" t="s">
        <v>2772</v>
      </c>
      <c r="B52" t="s">
        <v>2773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BYROW,BYCOL,MAP Exercises</vt:lpstr>
      <vt:lpstr>Products</vt:lpstr>
      <vt:lpstr>Orders</vt:lpstr>
      <vt:lpstr>Order_Products</vt:lpstr>
      <vt:lpstr>SummaryTables</vt:lpstr>
      <vt:lpstr>XLOOKUP Exercises</vt:lpstr>
      <vt:lpstr>MakingUpGames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Paterson</dc:creator>
  <cp:lastModifiedBy>Elmo Paterson</cp:lastModifiedBy>
  <dcterms:created xsi:type="dcterms:W3CDTF">2025-04-06T09:38:07Z</dcterms:created>
  <dcterms:modified xsi:type="dcterms:W3CDTF">2025-05-06T16:52:34Z</dcterms:modified>
</cp:coreProperties>
</file>