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1"/>
  <workbookPr hidePivotFieldList="1" defaultThemeVersion="166925"/>
  <mc:AlternateContent xmlns:mc="http://schemas.openxmlformats.org/markup-compatibility/2006">
    <mc:Choice Requires="x15">
      <x15ac:absPath xmlns:x15ac="http://schemas.microsoft.com/office/spreadsheetml/2010/11/ac" url="https://cgiar.sharepoint.com/sites/Alliance-AgLED/Shared Documents/2. ACDC Honduras IDRC/Methods, data and results/AIMLE - economic and climate resilience of bundles review/"/>
    </mc:Choice>
  </mc:AlternateContent>
  <xr:revisionPtr revIDLastSave="0" documentId="8_{0DE574E7-3643-48E8-997F-03BCDD850367}" xr6:coauthVersionLast="47" xr6:coauthVersionMax="47" xr10:uidLastSave="{00000000-0000-0000-0000-000000000000}"/>
  <bookViews>
    <workbookView xWindow="-93" yWindow="-93" windowWidth="25786" windowHeight="13866" firstSheet="8" activeTab="8" xr2:uid="{00000000-000D-0000-FFFF-FFFF00000000}"/>
  </bookViews>
  <sheets>
    <sheet name="fields" sheetId="2" r:id="rId1"/>
    <sheet name="ACDC reports" sheetId="1" r:id="rId2"/>
    <sheet name="Criteria" sheetId="5" r:id="rId3"/>
    <sheet name="weighted means " sheetId="8" r:id="rId4"/>
    <sheet name="Table values " sheetId="7" r:id="rId5"/>
    <sheet name="IPCC style table" sheetId="9" r:id="rId6"/>
    <sheet name="IPCC style table (3)" sheetId="13" r:id="rId7"/>
    <sheet name="IPCC style table (2)" sheetId="12" r:id="rId8"/>
    <sheet name="Keyword search " sheetId="10" r:id="rId9"/>
  </sheets>
  <definedNames>
    <definedName name="_xlnm._FilterDatabase" localSheetId="1" hidden="1">'ACDC reports'!$A$1:$AH$52</definedName>
    <definedName name="_xlchart.v1.0" hidden="1">'ACDC reports'!$AF$1</definedName>
    <definedName name="_xlchart.v1.1" hidden="1">'ACDC reports'!$AF$2:$AF$56</definedName>
  </definedNames>
  <calcPr calcId="191028"/>
  <pivotCaches>
    <pivotCache cacheId="5118"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8" i="5" l="1"/>
  <c r="U16" i="1"/>
  <c r="U32" i="1"/>
  <c r="Z3" i="1"/>
  <c r="AA15" i="1"/>
  <c r="AA45" i="1"/>
  <c r="Z15" i="1"/>
  <c r="AB15" i="1"/>
  <c r="AC15" i="1"/>
  <c r="Z45" i="1"/>
  <c r="AB45" i="1"/>
  <c r="AC45" i="1"/>
  <c r="U15" i="1"/>
  <c r="AC30" i="1"/>
  <c r="Z47" i="1"/>
  <c r="AA47" i="1"/>
  <c r="AB47" i="1"/>
  <c r="AC47" i="1"/>
  <c r="AC16" i="1"/>
  <c r="AC29" i="1"/>
  <c r="AA16" i="1"/>
  <c r="AA29" i="1"/>
  <c r="AA30" i="1"/>
  <c r="Z16" i="1"/>
  <c r="AB16" i="1" s="1"/>
  <c r="Z29" i="1"/>
  <c r="AB29" i="1" s="1"/>
  <c r="Z30" i="1"/>
  <c r="AB30" i="1" s="1"/>
  <c r="U30" i="1"/>
  <c r="AC3" i="1"/>
  <c r="AC8" i="1"/>
  <c r="AC48" i="1"/>
  <c r="AC22" i="1"/>
  <c r="AC7" i="1"/>
  <c r="AC4" i="1"/>
  <c r="AC5" i="1"/>
  <c r="AC46" i="1"/>
  <c r="AC31" i="1"/>
  <c r="AC13" i="1"/>
  <c r="AC25" i="1"/>
  <c r="AC26" i="1"/>
  <c r="AC32" i="1"/>
  <c r="AC33" i="1"/>
  <c r="AC20" i="1"/>
  <c r="AC44" i="1"/>
  <c r="AC24" i="1"/>
  <c r="AC49" i="1"/>
  <c r="AC19" i="1"/>
  <c r="AC21" i="1"/>
  <c r="AC51" i="1"/>
  <c r="AC52" i="1"/>
  <c r="AC37" i="1"/>
  <c r="AC38" i="1"/>
  <c r="AC34" i="1"/>
  <c r="AC35" i="1"/>
  <c r="AC36" i="1"/>
  <c r="AC9" i="1"/>
  <c r="AC10" i="1"/>
  <c r="AC50" i="1"/>
  <c r="AC39" i="1"/>
  <c r="AC40" i="1"/>
  <c r="AC41" i="1"/>
  <c r="AC42" i="1"/>
  <c r="AC43" i="1"/>
  <c r="AC11" i="1"/>
  <c r="AC27" i="1"/>
  <c r="AC6" i="1"/>
  <c r="AC17" i="1"/>
  <c r="AC18" i="1"/>
  <c r="AC28" i="1"/>
  <c r="AC14" i="1"/>
  <c r="AC12" i="1"/>
  <c r="AC23" i="1"/>
  <c r="AB68" i="1"/>
  <c r="AB69" i="1"/>
  <c r="AB70" i="1"/>
  <c r="AB71" i="1"/>
  <c r="AB72" i="1"/>
  <c r="AB73" i="1"/>
  <c r="AB74" i="1"/>
  <c r="AB75" i="1"/>
  <c r="Z23" i="1"/>
  <c r="U23" i="1"/>
  <c r="Z40" i="1"/>
  <c r="AB40" i="1" s="1"/>
  <c r="Z41" i="1"/>
  <c r="AB41" i="1" s="1"/>
  <c r="Z42" i="1"/>
  <c r="AB42" i="1" s="1"/>
  <c r="I22" i="5"/>
  <c r="I23" i="5"/>
  <c r="I24" i="5"/>
  <c r="I25" i="5"/>
  <c r="I26" i="5"/>
  <c r="AC2" i="1"/>
  <c r="AA27" i="1"/>
  <c r="Z27" i="1"/>
  <c r="AB27" i="1" s="1"/>
  <c r="U27" i="1"/>
  <c r="AA39" i="1"/>
  <c r="Z39" i="1"/>
  <c r="AB39" i="1" s="1"/>
  <c r="AA2" i="1"/>
  <c r="Z2" i="1"/>
  <c r="AB2" i="1" s="1"/>
  <c r="U26" i="1"/>
  <c r="Z49" i="1"/>
  <c r="AB49" i="1" s="1"/>
  <c r="AA19" i="1"/>
  <c r="AA21" i="1"/>
  <c r="AA51" i="1"/>
  <c r="AA52" i="1"/>
  <c r="AA37" i="1"/>
  <c r="AA38" i="1"/>
  <c r="AA34" i="1"/>
  <c r="AA35" i="1"/>
  <c r="AA36" i="1"/>
  <c r="AA11" i="1"/>
  <c r="AA12" i="1"/>
  <c r="AA9" i="1"/>
  <c r="AA10" i="1"/>
  <c r="AA44" i="1"/>
  <c r="AA4" i="1"/>
  <c r="AA22" i="1"/>
  <c r="AA24" i="1"/>
  <c r="AA3" i="1"/>
  <c r="AA20" i="1"/>
  <c r="AA25" i="1"/>
  <c r="AA28" i="1"/>
  <c r="AA48" i="1"/>
  <c r="AA13" i="1"/>
  <c r="AA14" i="1"/>
  <c r="AA6" i="1"/>
  <c r="AA46" i="1"/>
  <c r="AA31" i="1"/>
  <c r="AA33" i="1"/>
  <c r="AA32" i="1"/>
  <c r="AA7" i="1"/>
  <c r="AA5" i="1"/>
  <c r="AA17" i="1"/>
  <c r="AA18" i="1"/>
  <c r="AA8" i="1"/>
  <c r="Z19" i="1"/>
  <c r="AB19" i="1" s="1"/>
  <c r="Z21" i="1"/>
  <c r="AB21" i="1" s="1"/>
  <c r="Z51" i="1"/>
  <c r="AB51" i="1" s="1"/>
  <c r="Z52" i="1"/>
  <c r="AB52" i="1" s="1"/>
  <c r="Z37" i="1"/>
  <c r="AB37" i="1" s="1"/>
  <c r="Z38" i="1"/>
  <c r="AB38" i="1" s="1"/>
  <c r="Z34" i="1"/>
  <c r="AB34" i="1" s="1"/>
  <c r="Z35" i="1"/>
  <c r="AB35" i="1" s="1"/>
  <c r="Z36" i="1"/>
  <c r="AB36" i="1" s="1"/>
  <c r="Z11" i="1"/>
  <c r="AB11" i="1" s="1"/>
  <c r="Z12" i="1"/>
  <c r="AB12" i="1" s="1"/>
  <c r="Z9" i="1"/>
  <c r="AB9" i="1" s="1"/>
  <c r="Z10" i="1"/>
  <c r="AB10" i="1" s="1"/>
  <c r="Z44" i="1"/>
  <c r="AB44" i="1" s="1"/>
  <c r="Z4" i="1"/>
  <c r="AB4" i="1" s="1"/>
  <c r="Z22" i="1"/>
  <c r="AB22" i="1" s="1"/>
  <c r="Z24" i="1"/>
  <c r="AB24" i="1" s="1"/>
  <c r="AB3" i="1"/>
  <c r="Z43" i="1"/>
  <c r="AB43" i="1" s="1"/>
  <c r="Z20" i="1"/>
  <c r="AB20" i="1" s="1"/>
  <c r="Z25" i="1"/>
  <c r="AB25" i="1" s="1"/>
  <c r="Z26" i="1"/>
  <c r="AB26" i="1" s="1"/>
  <c r="Z28" i="1"/>
  <c r="AB28" i="1" s="1"/>
  <c r="Z48" i="1"/>
  <c r="AB48" i="1" s="1"/>
  <c r="Z13" i="1"/>
  <c r="AB13" i="1" s="1"/>
  <c r="Z14" i="1"/>
  <c r="AB14" i="1" s="1"/>
  <c r="Z6" i="1"/>
  <c r="AB6" i="1" s="1"/>
  <c r="Z46" i="1"/>
  <c r="AB46" i="1" s="1"/>
  <c r="Z31" i="1"/>
  <c r="AB31" i="1" s="1"/>
  <c r="Z33" i="1"/>
  <c r="AB33" i="1" s="1"/>
  <c r="Z32" i="1"/>
  <c r="AB32" i="1" s="1"/>
  <c r="Z7" i="1"/>
  <c r="AB7" i="1" s="1"/>
  <c r="Z5" i="1"/>
  <c r="AB5" i="1" s="1"/>
  <c r="Z17" i="1"/>
  <c r="AB17" i="1" s="1"/>
  <c r="Z18" i="1"/>
  <c r="AB18" i="1" s="1"/>
  <c r="Z8" i="1"/>
  <c r="AB8" i="1" s="1"/>
  <c r="U33" i="1"/>
  <c r="U25" i="1"/>
  <c r="U46" i="1"/>
  <c r="U31" i="1"/>
  <c r="U6" i="1"/>
  <c r="U14" i="1"/>
  <c r="U13" i="1"/>
  <c r="U29" i="1"/>
  <c r="U28" i="1"/>
  <c r="U12" i="1"/>
  <c r="AA23" i="1"/>
  <c r="Z50" i="1"/>
  <c r="AB50" i="1" s="1"/>
  <c r="U18" i="1"/>
  <c r="AE45" i="1" l="1"/>
  <c r="AD45" i="1"/>
  <c r="AF45" i="1" s="1"/>
  <c r="AD15" i="1"/>
  <c r="AE15" i="1"/>
  <c r="AD47" i="1"/>
  <c r="AE47" i="1"/>
  <c r="AD30" i="1"/>
  <c r="AE30" i="1"/>
  <c r="AD29" i="1"/>
  <c r="AE29" i="1"/>
  <c r="AD16" i="1"/>
  <c r="AE16" i="1"/>
  <c r="AB23" i="1"/>
  <c r="AD3" i="1"/>
  <c r="AE3" i="1"/>
  <c r="AD8" i="1"/>
  <c r="AE8" i="1"/>
  <c r="AD48" i="1"/>
  <c r="AE48" i="1"/>
  <c r="AD22" i="1"/>
  <c r="AE22" i="1"/>
  <c r="AD7" i="1"/>
  <c r="AE7" i="1"/>
  <c r="AD4" i="1"/>
  <c r="AE4" i="1"/>
  <c r="AD5" i="1"/>
  <c r="AE5" i="1"/>
  <c r="AD46" i="1"/>
  <c r="AE46" i="1"/>
  <c r="AD31" i="1"/>
  <c r="AE31" i="1"/>
  <c r="AD13" i="1"/>
  <c r="AE13" i="1"/>
  <c r="AD25" i="1"/>
  <c r="AE25" i="1"/>
  <c r="AD26" i="1"/>
  <c r="AE26" i="1"/>
  <c r="AD32" i="1"/>
  <c r="AE32" i="1"/>
  <c r="AD33" i="1"/>
  <c r="AE33" i="1"/>
  <c r="AD20" i="1"/>
  <c r="AE20" i="1"/>
  <c r="AD44" i="1"/>
  <c r="AE44" i="1"/>
  <c r="AD24" i="1"/>
  <c r="AE24" i="1"/>
  <c r="AD49" i="1"/>
  <c r="AE49" i="1"/>
  <c r="AD19" i="1"/>
  <c r="AE19" i="1"/>
  <c r="AD21" i="1"/>
  <c r="AE21" i="1"/>
  <c r="AD51" i="1"/>
  <c r="AE51" i="1"/>
  <c r="AD52" i="1"/>
  <c r="AE52" i="1"/>
  <c r="AD37" i="1"/>
  <c r="AE37" i="1"/>
  <c r="AD38" i="1"/>
  <c r="AE38" i="1"/>
  <c r="AD34" i="1"/>
  <c r="AE34" i="1"/>
  <c r="AD35" i="1"/>
  <c r="AE35" i="1"/>
  <c r="AD36" i="1"/>
  <c r="AE36" i="1"/>
  <c r="AD9" i="1"/>
  <c r="AE9" i="1"/>
  <c r="AD10" i="1"/>
  <c r="AE10" i="1"/>
  <c r="AD50" i="1"/>
  <c r="AE50" i="1"/>
  <c r="AD39" i="1"/>
  <c r="AE39" i="1"/>
  <c r="AD40" i="1"/>
  <c r="AE40" i="1"/>
  <c r="AD41" i="1"/>
  <c r="AE41" i="1"/>
  <c r="AD42" i="1"/>
  <c r="AE42" i="1"/>
  <c r="AD43" i="1"/>
  <c r="AE43" i="1"/>
  <c r="AD11" i="1"/>
  <c r="AE11" i="1"/>
  <c r="AD27" i="1"/>
  <c r="AE27" i="1"/>
  <c r="AD6" i="1"/>
  <c r="AE6" i="1"/>
  <c r="AD17" i="1"/>
  <c r="AE17" i="1"/>
  <c r="AD18" i="1"/>
  <c r="AE18" i="1"/>
  <c r="AD28" i="1"/>
  <c r="AE28" i="1"/>
  <c r="AD14" i="1"/>
  <c r="AE14" i="1"/>
  <c r="AD12" i="1"/>
  <c r="AE12" i="1"/>
  <c r="AD23" i="1"/>
  <c r="AE23" i="1"/>
  <c r="AD2" i="1"/>
  <c r="AE2" i="1"/>
  <c r="AF2" i="1" s="1"/>
  <c r="U17" i="1"/>
  <c r="G16" i="5"/>
  <c r="G15" i="5"/>
  <c r="G14" i="5"/>
  <c r="G13" i="5"/>
  <c r="G12" i="5"/>
  <c r="AF15" i="1" l="1"/>
  <c r="AF47" i="1"/>
  <c r="AF16" i="1"/>
  <c r="AF29" i="1"/>
  <c r="AF30" i="1"/>
  <c r="AF23" i="1"/>
  <c r="AF12" i="1"/>
  <c r="AF14" i="1"/>
  <c r="AF28" i="1"/>
  <c r="AF18" i="1"/>
  <c r="AF17" i="1"/>
  <c r="AF6" i="1"/>
  <c r="AF27" i="1"/>
  <c r="AF11" i="1"/>
  <c r="AF43" i="1"/>
  <c r="AF42" i="1"/>
  <c r="AF41" i="1"/>
  <c r="AF40" i="1"/>
  <c r="AF39" i="1"/>
  <c r="AF50" i="1"/>
  <c r="AF10" i="1"/>
  <c r="AF9" i="1"/>
  <c r="AF36" i="1"/>
  <c r="AF35" i="1"/>
  <c r="AF34" i="1"/>
  <c r="AF38" i="1"/>
  <c r="AF37" i="1"/>
  <c r="AF52" i="1"/>
  <c r="AF51" i="1"/>
  <c r="AF21" i="1"/>
  <c r="AF19" i="1"/>
  <c r="AF49" i="1"/>
  <c r="AF24" i="1"/>
  <c r="AF44" i="1"/>
  <c r="AF20" i="1"/>
  <c r="AF33" i="1"/>
  <c r="AF32" i="1"/>
  <c r="AF26" i="1"/>
  <c r="AF25" i="1"/>
  <c r="AF13" i="1"/>
  <c r="AF31" i="1"/>
  <c r="AF46" i="1"/>
  <c r="AF5" i="1"/>
  <c r="AF4" i="1"/>
  <c r="AF7" i="1"/>
  <c r="AF22" i="1"/>
  <c r="AF48" i="1"/>
  <c r="AF8" i="1"/>
  <c r="AF3" i="1"/>
</calcChain>
</file>

<file path=xl/sharedStrings.xml><?xml version="1.0" encoding="utf-8"?>
<sst xmlns="http://schemas.openxmlformats.org/spreadsheetml/2006/main" count="1724" uniqueCount="680">
  <si>
    <t>Practices</t>
  </si>
  <si>
    <t>organic_fertilizers</t>
  </si>
  <si>
    <t>improved_soil_management</t>
  </si>
  <si>
    <t>adapted_seeds</t>
  </si>
  <si>
    <t>improved_irrigation</t>
  </si>
  <si>
    <t>agroforestry</t>
  </si>
  <si>
    <t>intercropping</t>
  </si>
  <si>
    <t xml:space="preserve">crop_residues </t>
  </si>
  <si>
    <t>compost</t>
  </si>
  <si>
    <t>IPM</t>
  </si>
  <si>
    <t>no_burning</t>
  </si>
  <si>
    <t>fertlizers_management</t>
  </si>
  <si>
    <t>crop_diversification</t>
  </si>
  <si>
    <t>live barriers</t>
  </si>
  <si>
    <t>reforestation_conservation</t>
  </si>
  <si>
    <t>crop_rotation</t>
  </si>
  <si>
    <t>Crop</t>
  </si>
  <si>
    <t>beans</t>
  </si>
  <si>
    <t>coffee</t>
  </si>
  <si>
    <t>maize</t>
  </si>
  <si>
    <t>maize and beans</t>
  </si>
  <si>
    <t>Climate_resilience</t>
  </si>
  <si>
    <t>drought</t>
  </si>
  <si>
    <t>heat</t>
  </si>
  <si>
    <t>hurricane</t>
  </si>
  <si>
    <t>el_nino</t>
  </si>
  <si>
    <t>la-nina</t>
  </si>
  <si>
    <t>all</t>
  </si>
  <si>
    <t>economic_performance</t>
  </si>
  <si>
    <t>net_income</t>
  </si>
  <si>
    <t>BCR</t>
  </si>
  <si>
    <t>cost_of_implementation</t>
  </si>
  <si>
    <t>net losses</t>
  </si>
  <si>
    <t>economic_performance_value</t>
  </si>
  <si>
    <t>economic_performance_unit</t>
  </si>
  <si>
    <t>complexity</t>
  </si>
  <si>
    <t>ressource_intensive</t>
  </si>
  <si>
    <t>Demands significant resources (e.g., labor, money)</t>
  </si>
  <si>
    <t>knowledge_intensive</t>
  </si>
  <si>
    <t>Requires extensive knowledge or expertise</t>
  </si>
  <si>
    <t>short_term</t>
  </si>
  <si>
    <t>Offers limited benefits over time</t>
  </si>
  <si>
    <t>long_term</t>
  </si>
  <si>
    <t>Provides benefits only after a certain amount of time</t>
  </si>
  <si>
    <t>unspecified</t>
  </si>
  <si>
    <t>Direction_of_effect</t>
  </si>
  <si>
    <t>+</t>
  </si>
  <si>
    <t>positive effect</t>
  </si>
  <si>
    <t>-</t>
  </si>
  <si>
    <t>negative effect</t>
  </si>
  <si>
    <t>Magnitude_of_effect</t>
  </si>
  <si>
    <t>big_difference</t>
  </si>
  <si>
    <t>moderate_difference</t>
  </si>
  <si>
    <t>small_difference</t>
  </si>
  <si>
    <t>no_difference</t>
  </si>
  <si>
    <t>worse</t>
  </si>
  <si>
    <t>Confidence_level_type</t>
  </si>
  <si>
    <t>error</t>
  </si>
  <si>
    <t>sample size</t>
  </si>
  <si>
    <t>number of studies</t>
  </si>
  <si>
    <t>others</t>
  </si>
  <si>
    <t>Confidence_level_value</t>
  </si>
  <si>
    <t>Confidence_level</t>
  </si>
  <si>
    <t>really_high</t>
  </si>
  <si>
    <t>high</t>
  </si>
  <si>
    <t>moderate</t>
  </si>
  <si>
    <t>small</t>
  </si>
  <si>
    <t>null</t>
  </si>
  <si>
    <t>Country</t>
  </si>
  <si>
    <t>Nicaragua</t>
  </si>
  <si>
    <t>Costa_Rica</t>
  </si>
  <si>
    <t xml:space="preserve">Honduras </t>
  </si>
  <si>
    <t>Guatemala</t>
  </si>
  <si>
    <t>El_Salvador</t>
  </si>
  <si>
    <t>Nicaragua, Honduras, Guatemala</t>
  </si>
  <si>
    <t xml:space="preserve">Resource title </t>
  </si>
  <si>
    <t>Resource author</t>
  </si>
  <si>
    <t>doi/url</t>
  </si>
  <si>
    <t>comment</t>
  </si>
  <si>
    <t xml:space="preserve">Extractor </t>
  </si>
  <si>
    <t>Resource title</t>
  </si>
  <si>
    <t>Practices Description</t>
  </si>
  <si>
    <t>Control</t>
  </si>
  <si>
    <t>Climate resilience</t>
  </si>
  <si>
    <t>Climate hazard quote</t>
  </si>
  <si>
    <t>Mechanism</t>
  </si>
  <si>
    <t>Economic performance type</t>
  </si>
  <si>
    <t>Definition economic performace</t>
  </si>
  <si>
    <t>Economic performance value</t>
  </si>
  <si>
    <t>Economic performance control</t>
  </si>
  <si>
    <t>Economic performance unit</t>
  </si>
  <si>
    <t>Complexity</t>
  </si>
  <si>
    <t>Direction of effect</t>
  </si>
  <si>
    <t>Magnitude of effect</t>
  </si>
  <si>
    <t>percentage effect</t>
  </si>
  <si>
    <t>Outcome effect</t>
  </si>
  <si>
    <t>Sample</t>
  </si>
  <si>
    <t>Confidence</t>
  </si>
  <si>
    <t>Weight</t>
  </si>
  <si>
    <t>Weight scale</t>
  </si>
  <si>
    <t>Score</t>
  </si>
  <si>
    <t>Weight scale x score</t>
  </si>
  <si>
    <t xml:space="preserve">Category </t>
  </si>
  <si>
    <t xml:space="preserve">sum (Weight scale * score ) </t>
  </si>
  <si>
    <t>Sum weight</t>
  </si>
  <si>
    <t xml:space="preserve">Final weighted mean </t>
  </si>
  <si>
    <t xml:space="preserve">Narrative </t>
  </si>
  <si>
    <t>LM</t>
  </si>
  <si>
    <t>Resiliencia y vulnerabilidad en las cuencas de la Sierra Madre de Chiapas, México</t>
  </si>
  <si>
    <t>Arellano</t>
  </si>
  <si>
    <t>https://www.leisa-al.org/web/index.php/volumen-24-numero-4/1901-resiliencia-y-vulnerabilidad-en-las-cuencas-de-la-sierra-madre-de-chiapas-mexico</t>
  </si>
  <si>
    <t>Mexico</t>
  </si>
  <si>
    <t>Living barriers</t>
  </si>
  <si>
    <t xml:space="preserve">no agroforestry no living barriers </t>
  </si>
  <si>
    <t>Cyclone / heavy rainfall</t>
  </si>
  <si>
    <t>cyclone stan 2005</t>
  </si>
  <si>
    <t>Trees and livig barriers allows both water flow and sediment retention.</t>
  </si>
  <si>
    <t>++</t>
  </si>
  <si>
    <t>very positive</t>
  </si>
  <si>
    <t xml:space="preserve">erosion </t>
  </si>
  <si>
    <t>Low</t>
  </si>
  <si>
    <t>Small coffee farmers in the Sierra Madre de Chiapas region of Mexico, used livind barriers and agroforestry as vegetative filtering dams during Stan cyclone in 2005 they have significantly reduced erosion by 40%.</t>
  </si>
  <si>
    <t>Multistrata agroforestry</t>
  </si>
  <si>
    <t>MICROCLIMATIC CHACTERIZATION OF SHADED AND OPEN-GROWN COFFEE (COFFEA ARABICA L.) PLANTATIONS IN MEXICO</t>
  </si>
  <si>
    <t>Barradas</t>
  </si>
  <si>
    <t>10.1016/0168-1923(86)90052-3</t>
  </si>
  <si>
    <t>Shade trees</t>
  </si>
  <si>
    <t xml:space="preserve">The shaded site had trees of Inga jinicuil and coffee crops </t>
  </si>
  <si>
    <t>no agroforestry</t>
  </si>
  <si>
    <t>Heat</t>
  </si>
  <si>
    <t>Microclimate and soil moisture data were collected to examine the ability of shade tree cover in an agroforestry system to protect crop plants against extremes in microclimate and soil moisture fluctuation</t>
  </si>
  <si>
    <t>The presence of shade trees likely leads to a decrease in air and soil temperatures.</t>
  </si>
  <si>
    <t>positive</t>
  </si>
  <si>
    <t>Maximum temperature during hottest month</t>
  </si>
  <si>
    <t>Small</t>
  </si>
  <si>
    <t>Certain</t>
  </si>
  <si>
    <t>Medium</t>
  </si>
  <si>
    <t xml:space="preserve">Throughout the year, micrometeorological measurements were conducted in both shaded and open-grown coffee plantations in the central region of Veracruz, Mexico. The open plantation exhibited significantly higher average maximum temperatures (5.4 ± 1.5°C) than the agroforestry system. </t>
  </si>
  <si>
    <t>Microclimatic chacterization of shaded and open-grown coffee (Coffea arabica L.) plantations in Mexico</t>
  </si>
  <si>
    <t>trees of Inga jinicuil</t>
  </si>
  <si>
    <t xml:space="preserve">no agroforestry </t>
  </si>
  <si>
    <t>report presents results of the microclimatological measurements taken in commercial coffee plantations in central Mexico.</t>
  </si>
  <si>
    <t>factor that influences this increase in air and soil temperatures is probably the difference in the capacity of the biomass to store solar energy, associated with a higher leaf area index in the shaded plantation.</t>
  </si>
  <si>
    <t xml:space="preserve">maximum temperature </t>
  </si>
  <si>
    <t>WHEAT, MAIZE AND SAFFLOWER ROTATION IN CONSERVATION TILLAGE vs. TRADITIONAL TILLAGE</t>
  </si>
  <si>
    <t xml:space="preserve">Borbon gracia </t>
  </si>
  <si>
    <t>10.35196/rfm.2020.4.371</t>
  </si>
  <si>
    <t xml:space="preserve">Mexico </t>
  </si>
  <si>
    <t xml:space="preserve">Crop rotation </t>
  </si>
  <si>
    <t xml:space="preserve">maize-wheat rotation </t>
  </si>
  <si>
    <t xml:space="preserve">monoculture </t>
  </si>
  <si>
    <t xml:space="preserve">benefice cost ratio </t>
  </si>
  <si>
    <t>MXN/ha</t>
  </si>
  <si>
    <t>Uncertain</t>
  </si>
  <si>
    <t xml:space="preserve">The study sought to assess the effectiveness of crop rotation involving wheat, maize, and safflower when compared to traditional tillage in southern Sonora, Mexico. While the maize-wheat rotation system proved to be more cost-effective and profitable, it's important to note that the safflower-maize rotation system did not yield higher profits compared to control. </t>
  </si>
  <si>
    <t>Growth and yield of coffee plants in agroforestry and monoculture systems in Minas Gerais, Brazil</t>
  </si>
  <si>
    <t>Campanha</t>
  </si>
  <si>
    <t>10.1023/B:AGFO.0000049435.22512.2d</t>
  </si>
  <si>
    <t xml:space="preserve">Brazil </t>
  </si>
  <si>
    <t>coffee, native trees and fruit trees</t>
  </si>
  <si>
    <t>monitoring the max temperature in both agroforestry and monoculture to see if agroforestry mititgate heat stress</t>
  </si>
  <si>
    <t>The SAF creates an environment similar to the forest where coffee originated Barros et al. 1995, leading to more steady production, soil protection, and a more favorable microclimate.</t>
  </si>
  <si>
    <t>In a study conducted in Brazil, monitoring maximum temperatures in agroforestry compared to monoculture revealed that agroforestry mitigated heat stress by lowering temperatures by 9%, creating a stable production environment with soil protection and a favorable microclimate similar to coffee's forest origin.</t>
  </si>
  <si>
    <t>Agroforestry associating coffee and Inga densiflora results in complementarity for water uptake and decreases deep drainage in Costa Rica</t>
  </si>
  <si>
    <t>Cannavo</t>
  </si>
  <si>
    <t>10.1016/j.agee.2010.11.005</t>
  </si>
  <si>
    <t>Costa Rica</t>
  </si>
  <si>
    <t>In AFS, Inga densiflora (Benth) was planted within the coffee rows at spacing of 6 m × 6 m</t>
  </si>
  <si>
    <t>Monoculture</t>
  </si>
  <si>
    <t>annual rainfall was particularly high during 2004 with 3245 mm (due to heavy rains in September and October as Costa Rica was affected by the hurricane Ivan)</t>
  </si>
  <si>
    <t>Agroforestry enhances resilience to heavy rainfall by providing tree canopy cover that reduces soil erosion and improves water infiltration</t>
  </si>
  <si>
    <t>long term</t>
  </si>
  <si>
    <t>runoff</t>
  </si>
  <si>
    <t>In Costa Rica, a study comparing the impact of shade trees on water dynamics in coffee agroforestry systems (AFS) versus coffee monoculture (MC) over three years, including a year with Hurricane Ivan, found that runoff was significantly lower in AFS, with a remarkable 53% reduction when implementing agroforestry systems.</t>
  </si>
  <si>
    <t>Ancestral agroforestry systems in the Dry Corridor of Central America</t>
  </si>
  <si>
    <t>Carrazon</t>
  </si>
  <si>
    <t>https://www.fao.org/3/I8967EN/i8967en.pdf</t>
  </si>
  <si>
    <t>Quesungual</t>
  </si>
  <si>
    <t>no burning,mulch,scattered trees,reduced tillage</t>
  </si>
  <si>
    <t>slash and burn</t>
  </si>
  <si>
    <t>Drought</t>
  </si>
  <si>
    <t>extended duration of the short dry season ‘canícula’ occurring in the middle of the rainy season</t>
  </si>
  <si>
    <t>The tree root system, permanent soil cover, and increased soil organic matter enable QS &amp; KR to infiltrate, retain and conserve larger quantities of water over longer periods of time in the soil. This stabilizes yields despite prolonged droughts</t>
  </si>
  <si>
    <t>yield</t>
  </si>
  <si>
    <t xml:space="preserve">The Central American agroforestry systems Quesungual (QS) and Kuxur Rum (KR) combine staple crop production like maize, common beans, and sorghum with multi-purpose trees, maintaining permanent soil cover through biomass. This approach offers erosion protection, enhances soil fertility, and retains soil moisture during extreme drought or "canicula" events </t>
  </si>
  <si>
    <t>CPWF Project Report Quesungual slash and mulch agroforestry system (QSMAS): Improving crop water productivity, food security and resource quality in the sub-humid tropics</t>
  </si>
  <si>
    <t>Castro</t>
  </si>
  <si>
    <t>https://cgspace.cgiar.org/bitstream/handle/10568/3906/PN15 CIAT Project%20Report Jun09 final.pdf?sequence=1&amp;isAllowed=y</t>
  </si>
  <si>
    <t>Rainfall simulations : Water infiltration and runoff were measured through rainfall simulation for 30 minutes using two intensities (80 and 115 mm h-1).</t>
  </si>
  <si>
    <t xml:space="preserve">continuous cover and improved soil characteristics that reduce runoff and improve productivity </t>
  </si>
  <si>
    <t>erosion</t>
  </si>
  <si>
    <t>Large</t>
  </si>
  <si>
    <t>High</t>
  </si>
  <si>
    <t>The Central American agroforestry systems Quesungual (QS) and Kuxur Rum (KR) combine staple crop production like maize, common beans, and sorghum with multi-purpose trees, maintaining permanent soil cover through biomass. After being exposed to heavy rainfall simulations researchers that this system offers erosion protection, enhances soil fertility, and retains soil moisture, particularly on vulnerable slopes.</t>
  </si>
  <si>
    <t>USD/ha</t>
  </si>
  <si>
    <t>The Quesungual Slash and Mulch Agroforestry System (QSMAS) in Honduras has shown higher economic feasibility and profitability in comparison to conventional slash-and-mulch practices, despite its initial implementation costs. With a remarkable 55% income increase and an improved benefit-cost ratio, QSMAS proves to be a financially advantageous choice.</t>
  </si>
  <si>
    <t>Costs,Benefits, andFannerAdoption ofAgroforestr</t>
  </si>
  <si>
    <t>Current</t>
  </si>
  <si>
    <t>https://books.google.fr/books?hl=en&amp;lr=&amp;id=d57o8ajm6tEC&amp;oi=fnd&amp;pg=PP11&amp;dq=Costs,+benefits,+and+farmer+adoption+of+agroforestry:+project+experience+in+Central+America+and+the+Caribbean&amp;ots=lhB-riamM5&amp;sig=JC2-CMlIq1eiNVodJPNyQnTsuj8&amp;redir esc=y#v=onepage&amp;q=Costs%2C%20benefits%2C%20and%20farmer%20adoption%20of%20agroforestry%3A%20project%20experience%20in%20Central%20America%20and%20the%20Caribbean&amp;f=false</t>
  </si>
  <si>
    <t xml:space="preserve">Costa rica </t>
  </si>
  <si>
    <t>Eucalyptus, Casuarina, Croton  windbreak, 3 lines detailed records protecting 1 hectare</t>
  </si>
  <si>
    <t xml:space="preserve">no live barrier </t>
  </si>
  <si>
    <t>In Costa Rica, living barriers in coffee cultivation demonstrate improved profitability, with a notable 5% increase in the benefit-cost ratio.</t>
  </si>
  <si>
    <t xml:space="preserve">Nicaragua </t>
  </si>
  <si>
    <t>Organic fertilizers</t>
  </si>
  <si>
    <t xml:space="preserve">green manure </t>
  </si>
  <si>
    <t xml:space="preserve">corn production without green manure </t>
  </si>
  <si>
    <t>In Nicaragua, the use of green manure in agriculture has proven to be highly profitable compared to not using it, resulting in a significant 17% increase in the benefit-cost ratio.</t>
  </si>
  <si>
    <t>Integrated approach for the management of major insect pest in maize agro-ecosystem in Perambalur district</t>
  </si>
  <si>
    <t>Divya</t>
  </si>
  <si>
    <t>https://www.researchgate.net/publication/351914111_Integrated_approach_for_the_management_of_major_insect_pest_in_maize_agro-ecosystem_in_Perambalur_district</t>
  </si>
  <si>
    <t xml:space="preserve">India </t>
  </si>
  <si>
    <t>IPDM</t>
  </si>
  <si>
    <t>synthetic pyrethroid insecticides</t>
  </si>
  <si>
    <t>B:C</t>
  </si>
  <si>
    <t>&gt;Uncertain</t>
  </si>
  <si>
    <t>A study conducted in Tamil Nadu, India, evaluated Integrated Pest Management (IPM) technologies against white grub and stem borer pests in maize fields. The research found that using IPM technologies resulted in a 35.33% higher maize yield compared to traditional farming practices, with a cost-benefit ratio of 2.08 for IPM versus 1.27 for chemical-only practices, demonstrating the economic advantages of IPM.</t>
  </si>
  <si>
    <t xml:space="preserve">LM </t>
  </si>
  <si>
    <t>COMPARACIÓN DEL COSTO BENEFICIO DE SIEMBRA DIRECTA VRS. SIEMBRA CONVENCIONAL EN EL CULTIVO DE MAÍZ (Zea mays; Poaceae) EN FINCA SEVILLA, MASAGUA, ESCUINTLA, DURANTE EL AÑO 2003</t>
  </si>
  <si>
    <t>Echeverría Reyes</t>
  </si>
  <si>
    <t>http://biblio3.url.edu.gt/Tesario/2014/06/04/Echeverria-Nery.pdf</t>
  </si>
  <si>
    <t xml:space="preserve">Guatemala </t>
  </si>
  <si>
    <t xml:space="preserve">Reduced tillage </t>
  </si>
  <si>
    <t xml:space="preserve">convetional tillage </t>
  </si>
  <si>
    <t>gross profit margin</t>
  </si>
  <si>
    <t>gross income / total costs</t>
  </si>
  <si>
    <t xml:space="preserve">net income </t>
  </si>
  <si>
    <t>In a 2003 thesis conducted in Guatemala, it was demonstrated that switching to reduced tillage practices instead of conventional tillage can have a substantial impact on profitability. Specifically, adopting reduced tillage resulted in a remarkable 20% reduction in costs and a significant 54% increase in income.</t>
  </si>
  <si>
    <t>Evaluación de prácticas tradicionales de conservación de suelos en Santa Cruz, Nicoya y Hojancha, Guanacaste, Costa Rica</t>
  </si>
  <si>
    <t xml:space="preserve">Garcia </t>
  </si>
  <si>
    <t>https://repositorio.catie.ac.cr/handle/11554/1969</t>
  </si>
  <si>
    <t xml:space="preserve">single barrier </t>
  </si>
  <si>
    <t xml:space="preserve">net benefice </t>
  </si>
  <si>
    <t xml:space="preserve">income - costs </t>
  </si>
  <si>
    <t>NIO</t>
  </si>
  <si>
    <t>negative</t>
  </si>
  <si>
    <t>n a thesis conducted in Costa Rica focusing on soil conservation practices, it was found that single barriers did not significantly improve profitability compared to the control group with no barriers. However, the use of double barriers showed significant potential, leading to a substantial 78% increase in total income, despite the fact that implementing double barriers is a more expensive practice.</t>
  </si>
  <si>
    <t xml:space="preserve">double barrier </t>
  </si>
  <si>
    <t>Impact of Vetiveria zizanioides (Vetiver grass) live barriers on maize production in Honduras</t>
  </si>
  <si>
    <t>Hellin</t>
  </si>
  <si>
    <t>https://www.researchgate.net/publication/228465582 Impact of Vetiveria zizanioides Vetiver grass live barriers on maize production in Honduras</t>
  </si>
  <si>
    <t>live barriers of Vetiveria zizanioides</t>
  </si>
  <si>
    <t>No living barriers</t>
  </si>
  <si>
    <t>1997, during unusually dry conditions caused by El Niño, when maize yields in the rows immediately above the barrier were significantly greater those on the control plot.</t>
  </si>
  <si>
    <t>This suggests that it was soil moisture, held in soil accumulated above each live barrier, that was responsible for the increase in productivity</t>
  </si>
  <si>
    <t>During an El Niño event, living barriers demonstrated that maize located close to the barriers exhibited higher yields due to moisture retention by the living barriers. This effect was exclusive to the El Niño event, highlighting the drought resistance of living barriers.</t>
  </si>
  <si>
    <t>Effects of shade and input management on economic performance of small-scale Peruvian coffee systems</t>
  </si>
  <si>
    <t>Jezeer</t>
  </si>
  <si>
    <t>10.1016/j.agsy.2018.01.014</t>
  </si>
  <si>
    <t>Peru</t>
  </si>
  <si>
    <t>No shade trees</t>
  </si>
  <si>
    <t xml:space="preserve">No shade trees </t>
  </si>
  <si>
    <t>Benefit-cost ratio (BCR) [Net coffee income] / [Costs], with or without costs of family labour included</t>
  </si>
  <si>
    <t>EUR/ha/y</t>
  </si>
  <si>
    <t>small/non</t>
  </si>
  <si>
    <t>In a comprehensive economic analysis of 162 small-scale coffee plantations in Peru, our findings indicate that agroforestry systems outperform or equal unshaded, high-input plantations in terms of productivity, costs, net income, and benefit-cost ratio. This highlights the compatibility of strong economic performance with biodiversity conservation and the preservation of essential ecosystem services in small-scale coffee production.</t>
  </si>
  <si>
    <t>Evaluating ecosystem service trade-offs and synergies from slash-and-mulch agroforestry systems in El Salvador</t>
  </si>
  <si>
    <t>Kearney</t>
  </si>
  <si>
    <t>10.1016/j.ecolind.2017.08.032</t>
  </si>
  <si>
    <t>El Salvador</t>
  </si>
  <si>
    <t>inorganic fertlizers,herbicides,pesticides</t>
  </si>
  <si>
    <t>drought stress</t>
  </si>
  <si>
    <t xml:space="preserve"> deep-rooted trees and mulch  help maintain soil moisture and reduce drought stress</t>
  </si>
  <si>
    <t xml:space="preserve">proportion of days with drought stress </t>
  </si>
  <si>
    <t>Research conducted in El Salvador on the Quesungual agroforestry system revealed a notable 7% decrease in the proportion of days characterized by drought stress.</t>
  </si>
  <si>
    <t>Agroforestry management as an adaptive strategy against potential microclimate extremes in coffee agriculture</t>
  </si>
  <si>
    <t>Lin</t>
  </si>
  <si>
    <t>10.1016/j.agrformet.2006.12.009</t>
  </si>
  <si>
    <t>traditional polyculture high shade (HS) site with 60–80%</t>
  </si>
  <si>
    <t>low shade 10%</t>
  </si>
  <si>
    <t xml:space="preserve">Temperature (dry season) </t>
  </si>
  <si>
    <t>In Mexico, data analysis revealed that shade trees in an agroforestry system contributed to a notable 9% reduction in both air and soil temperatures, highlighting their role in moderating microclimates and protecting crops.</t>
  </si>
  <si>
    <t>Enhancement growth, water use efficiency and economic benefit for maize by drip irrigation in Northwest China</t>
  </si>
  <si>
    <t>Liu</t>
  </si>
  <si>
    <t>https://www.nature.com/articles/s41598-023-35611-9</t>
  </si>
  <si>
    <t>China</t>
  </si>
  <si>
    <t xml:space="preserve">Drip irrigation </t>
  </si>
  <si>
    <t xml:space="preserve">border irrigation </t>
  </si>
  <si>
    <t xml:space="preserve">Benfit cost ratio </t>
  </si>
  <si>
    <t>In China, the adoption of drip irrigation systems demonstrated a noteworthy outcome, as it did not significantly increase gross costs. However, it resulted in a considerable boost in income and a favorable benefit-cost ratio when compared to traditional border irrigation methods.</t>
  </si>
  <si>
    <t>The performance of organic and conventional cropping systems in an extreme climate year</t>
  </si>
  <si>
    <t>Lotter</t>
  </si>
  <si>
    <t>https://doi.org/10.1079/AJAA200345</t>
  </si>
  <si>
    <t>USA</t>
  </si>
  <si>
    <t>soybean–wheat–green manure</t>
  </si>
  <si>
    <t xml:space="preserve">no green manure </t>
  </si>
  <si>
    <t>1999 severe crop season drought in the northeastern US was followed by hurricane-driven torrential rains in September, offering a unique opportunity to observe how managed and natural systems respond to climate-related stress</t>
  </si>
  <si>
    <t xml:space="preserve"> The primary mechanism of the higher yield for the manure treatment is proposed to be the higher water-holding capacity of the soils. </t>
  </si>
  <si>
    <t>In 1999, a severe drought in the northeastern US was succeeded by hurricane-driven torrential rains in September, providing a distinctive chance to study the responses of managed and natural systems to climate-induced stress. The substantial 137% increase in yield observed in the green manure treatment suggests that its primary mechanism for enhancing productivity was the improved water-holding capacity of the soils.</t>
  </si>
  <si>
    <t xml:space="preserve">no access to the full article, there  might be more information </t>
  </si>
  <si>
    <t>Productivity and profitability of multistrata organic versus conventional coffee farms in Costa Rica</t>
  </si>
  <si>
    <t>Lyngbæk</t>
  </si>
  <si>
    <t>10.1023/A:1013332722014</t>
  </si>
  <si>
    <t>Costa rica</t>
  </si>
  <si>
    <t xml:space="preserve">conventional monoculture </t>
  </si>
  <si>
    <t xml:space="preserve">variable costs </t>
  </si>
  <si>
    <t>include costs for labour, chemical protection, fertilizers, harvesting</t>
  </si>
  <si>
    <t>USD/ha/y</t>
  </si>
  <si>
    <t>In a comparative study conducted in Costa Rica, the performance of ten paired organic and conventional coffee farms was evaluated, with a focus on productivity, profitability, producer-defined constraints, goals, and research priorities.Net incomes were similar between agroforestry systems and conventional farms.</t>
  </si>
  <si>
    <t>In the study of agroforestry systems with coffee in Nicaragua, shaded coffee plantations, which included diverse agroforestry products like fruits and timber, showed a decrease in incomes and benefits. However, the values remained comparable to those of full-sun coffee, making these shaded agroforestry solutions still attractive and sustainable.</t>
  </si>
  <si>
    <t>Farm net income (NI) from coffee was calculated as gross income minus variable costs including hired and family labor</t>
  </si>
  <si>
    <t>Análisis beneficio-costo y co-beneficios de la implementación de medidas de adaptación de pequeños productores de maíz (Zeamays)en Camotán, Chiquimula, Guatemala</t>
  </si>
  <si>
    <t>Méndez</t>
  </si>
  <si>
    <t>https://www.academia.edu/44217407/An%C3%A1lisis beneficio costo y co beneficios de la implementaci%C3%B3n de medidas de adaptaci%C3%B3n de peque%C3%B1os productores de ma%C3%ADz en Camot%C3%A1n Chiquimula Guatemala</t>
  </si>
  <si>
    <t xml:space="preserve">Crop residues </t>
  </si>
  <si>
    <t>conventional agriculture</t>
  </si>
  <si>
    <t xml:space="preserve">In a cost-benefit analysis of various agroecological practices conducted in Guatemala, it was found that practices such as crop residues management, reduced tillage, no burning, and the presence of scattered trees all exhibited positive effects on the benefit-cost ratio individually. </t>
  </si>
  <si>
    <t>No burning</t>
  </si>
  <si>
    <t xml:space="preserve">Scattered trees </t>
  </si>
  <si>
    <t>no trees</t>
  </si>
  <si>
    <t>Carbon stocks, net cash flow and family benefits from four small coffee plantation types in Nicaragua</t>
  </si>
  <si>
    <t>Pinoargote</t>
  </si>
  <si>
    <t>10.1080/14728028.2016.1268544</t>
  </si>
  <si>
    <t>Intercropping</t>
  </si>
  <si>
    <t xml:space="preserve">coffee and banana trees </t>
  </si>
  <si>
    <t>full sun crops</t>
  </si>
  <si>
    <t xml:space="preserve">Family benefts </t>
  </si>
  <si>
    <t>net cash flow + value of domestic consumption - costs</t>
  </si>
  <si>
    <t>USA/ha/y</t>
  </si>
  <si>
    <t>In a Nicaraguan study comparing shaded and sun coffee plantations, it was found that while shaded coffee resulted in a decrease in income, it remained the most profitable crop. However, all other agroforestry products positively contributed to net cash flow, net income, and family benefits, making shaded coffee plantations equally financially viable through the consumption and sale of coffee, fruits, timber, and other agroforestry products, matching the returns of full-sun coffee plantations.</t>
  </si>
  <si>
    <t xml:space="preserve">coffee, banana trees, timber trees and fruit trees </t>
  </si>
  <si>
    <t xml:space="preserve">net cash flow + value of domestic consumption </t>
  </si>
  <si>
    <t xml:space="preserve">coffee, banana trees and timber trees </t>
  </si>
  <si>
    <t xml:space="preserve">Family benefts - costs </t>
  </si>
  <si>
    <t>El sistema agroforestal Kuxur Rum contra la amenazas naturales en Guatemala</t>
  </si>
  <si>
    <t>Ramirez</t>
  </si>
  <si>
    <t>https://www.fao.org/3/i6814s/i6814s.pdf</t>
  </si>
  <si>
    <t>report of a project where the location is decribed as : known for irregular rainfall, water limitations characterized by shallow, rocky, and degraded soils due to intensive maize, bean, and sorghum cultivation, reducing their suitability for agriculture.</t>
  </si>
  <si>
    <t>Increased soil moisture results in higher crop yields</t>
  </si>
  <si>
    <t xml:space="preserve">soil moisture </t>
  </si>
  <si>
    <t>In a project set in Guatemala, in a particularly dry area known for irregular rainfall and facing significant water limitations authors aim was to enhance agricultural suitability and resudce heat stress by improving soil moisture levels. By implementing the quesungual agroforestry system soil moisture increasing by 11%. Consequently, crop yields saw substantial improvements, with maize yields surging by 55% and bean yields by 46%.</t>
  </si>
  <si>
    <t>Descubriendo los Misterios del Sistema Quesungual</t>
  </si>
  <si>
    <t>Rivera</t>
  </si>
  <si>
    <t>https://cgspace.cgiar.org/handle/10568/21845</t>
  </si>
  <si>
    <t>Project report in a very dry location described as Severe seasonal water scarcity.Increased water scarcity due to deforestation and the lack of proper soil and crop management practices</t>
  </si>
  <si>
    <t>continuous cover and improved soil characteristics that reduce runoff, increase infiltration, and enhance water availability and improve productivity</t>
  </si>
  <si>
    <t>available water</t>
  </si>
  <si>
    <t>The Quesungual system which combines the management of naturally regenerated native tree species with crop production, resulted in a remarkable 83% yield increase in the maize-bean system in Honduras. This sustainable alternative to slash-and-burn agriculture, rooted in local knowledge, has been instrumental in enabling resource-limited farmers to achieve food security while also mitigating soil and crop losses during environmental challenges like the 1997 'El Niño' drought and the 1998 Hurricane Mitch-induced flooding.</t>
  </si>
  <si>
    <t xml:space="preserve">continuous cover and improved soil characteristics that reduce runoff, increase infiltration, and enhance water availability and improve productivity </t>
  </si>
  <si>
    <t>Evaluación del efecto de barreras vivas de Gliricidia sepium Jaq. sobre la erosión de suelos y la producción de granos básicos en parcelas de escurrimiento</t>
  </si>
  <si>
    <t>Rizo</t>
  </si>
  <si>
    <t>https://repositorio.una.edu.ni/926/1/tnp36p649.pdf</t>
  </si>
  <si>
    <t xml:space="preserve">Furrows </t>
  </si>
  <si>
    <t xml:space="preserve">Gliciridia living barriers </t>
  </si>
  <si>
    <t xml:space="preserve">no living barriers </t>
  </si>
  <si>
    <t xml:space="preserve">monitoring soil losses 8 hours after heavy rains </t>
  </si>
  <si>
    <t>Living barriers limit erosion by stabilizing soil with their root systems and reducing the impact of wind and water on the land.</t>
  </si>
  <si>
    <t>In a Nicaraguan thesis focused on assessing the impact of living barriers on both crop yield and soil conservation, measurements were taken within an 8-hour window following heavy rainfall events. The results demonstrated a remarkable 26% reduction in soil losses, concurrently accompanied by a substantial 48% increase in maize yield, showcasing the significant benefits of these living barriers in promoting sustainable agriculture and soil preservation.</t>
  </si>
  <si>
    <t>Evaluación del efecto de barreras vivas de Gliricidia sepium jacq., sobre la erosión de suelos y la producción de granos básicos en parcelas de escurrimiento (Cuenca El Pital, Nicaragua 1997)</t>
  </si>
  <si>
    <t>https://repositorio.una.edu.ni/926/</t>
  </si>
  <si>
    <t xml:space="preserve">Living barriers gliciridia </t>
  </si>
  <si>
    <t>Cómo enfrentar el cambio climático desde la agricultura: Prácticas de Adaptación basadas en Ecosistemas (AbE)</t>
  </si>
  <si>
    <t>Rodriguez</t>
  </si>
  <si>
    <t>https://www.researchgate.net/publication/326929348 Como enfrentar el cambio climatico desde la agricultura Practicas de Adaptacion basadas en Ecosistemas AbE?enrichId=rgreq-c8012f447d54ca7864efecc0089298b3-XXX&amp;enrichSource=Y292ZXJQYWdlOzMyNjkyOTM0ODtBUzo2NTgwODEwNjMxMjkwODlAMTUzMzkxMDE2MDY0Mw%3D%3D&amp;el=1 x 3&amp; esc=publicationCoverPdf</t>
  </si>
  <si>
    <t xml:space="preserve">Hurricane mitch </t>
  </si>
  <si>
    <t>The living barriers, consisting of madreado or madero negro trees, can slow down the flow of water on steep slopes, allowing more time for water to infiltrate into the soil.</t>
  </si>
  <si>
    <t>During Hurricane Mitch in Nicaragua, the study of living barriers as an adaptation practice to climate hazards revealed their effectiveness. These living barriers, comprised of madreado or madero negro trees, demonstrated their ability to decelerate water flow on steep slopes, providing valuable extra time for water to permeate the soil. After the cyclone, it was observed that areas with living barriers exhibited a remarkable 45% increase in yield compared to those without such protective measures.</t>
  </si>
  <si>
    <t>Soil temperature, growth and yield of maize (Zea mays L.) as affected by wheat straw mulch</t>
  </si>
  <si>
    <t>Sidhu</t>
  </si>
  <si>
    <t>10.1080/00036810601108467</t>
  </si>
  <si>
    <t>Mulch</t>
  </si>
  <si>
    <t xml:space="preserve">No mulch </t>
  </si>
  <si>
    <t xml:space="preserve">Measure of soil temperature </t>
  </si>
  <si>
    <t xml:space="preserve">Soil temperature </t>
  </si>
  <si>
    <t>Over a four-year field experiment in India, the use of wheat straw mulch significantly reduced soil temperature by 11% compared to plots without mulch, mitigating the adverse effects of high temperatures on maize production.</t>
  </si>
  <si>
    <t>Selection of native trees for intercropping with coffee in the Atlantic Rainforest biome</t>
  </si>
  <si>
    <t>Souza</t>
  </si>
  <si>
    <t>10.1007/s10457-010-9340-9</t>
  </si>
  <si>
    <t>Brazil</t>
  </si>
  <si>
    <t>products such as papaya, banana, citrus, mango, avocado, guava, jack fruit, palm heart and ficus fruit</t>
  </si>
  <si>
    <t xml:space="preserve">no trees </t>
  </si>
  <si>
    <t xml:space="preserve">net benefit including other products </t>
  </si>
  <si>
    <t>BRL/ha</t>
  </si>
  <si>
    <t>&lt;Certain</t>
  </si>
  <si>
    <t>In a Brazilian experiment exploring intercropping and its economic profitability, net income from coffee only showed a decrease. However, the diversification of production, particularly with fruits results in a favorable low cost/benefit ratio for agroforestry systems.</t>
  </si>
  <si>
    <t>Plant residue mulch increases measured and modelled soil moisture content in the effective root zone of maize in semi-arid Kenya</t>
  </si>
  <si>
    <t>Tuure</t>
  </si>
  <si>
    <t>10.1016/j.still.2021.104945</t>
  </si>
  <si>
    <t>Kenya</t>
  </si>
  <si>
    <t xml:space="preserve">plant residue mulch </t>
  </si>
  <si>
    <t>no mulch</t>
  </si>
  <si>
    <t xml:space="preserve">measure of non water stressed days </t>
  </si>
  <si>
    <t>mulching with maize residue retains soil moisture in the effective root zone compared to bare soil and increased the time when maize would not have suffered from water stress</t>
  </si>
  <si>
    <t xml:space="preserve">non water stressed days </t>
  </si>
  <si>
    <t>In Kenya, the application of mulch on bare soil resulted in a remarkable 35% increase in the number of non-water stressed days, highlighting the significant positive impact of mulch on soil moisture conservation and the resilience of crops to water stress</t>
  </si>
  <si>
    <t>Transpiration of arabica coffee and associated shade tree species in sub-optimal, low-altitude conditions of Costa Rica</t>
  </si>
  <si>
    <t>van Kanten</t>
  </si>
  <si>
    <t>10.1007/s10457-005-3744-y</t>
  </si>
  <si>
    <t>agroforestry with E. deglupta T. ivorensis E. poeppigiana</t>
  </si>
  <si>
    <t>title : in sub-optimal, low-altitude conditions of Costa Rica and in the text :  average air temperatures were always higher than 25 °C (Figure 2) and hence above optimal values for coffee</t>
  </si>
  <si>
    <t>In agroforestry systems, soil moisture is higher compared to full sun coffee because the presence of trees provides shade, reduces direct soil exposure to solar radiation, and increases litter and organic matter content, enhancing moisture retention</t>
  </si>
  <si>
    <t>soil moisture</t>
  </si>
  <si>
    <t>In a 4-year-old coffee agroforestry system in Costa Rica, researchers measured sap flows in coffee plants and associated trees over 12 months. They found that coffee transpired more per unit leaf area in full sun compared to shaded conditions, suggesting increased environmental stress in non-shaded environments, while shaded trees helped retain 5% more soil moisture.</t>
  </si>
  <si>
    <t>Soil water content, maize yield and its stability as affected by tillage and crop residue management in rainfed semi-arid highlands</t>
  </si>
  <si>
    <t>Verhulst</t>
  </si>
  <si>
    <t>10.1007/s11104-011-0728-8</t>
  </si>
  <si>
    <t xml:space="preserve">no crop residues </t>
  </si>
  <si>
    <t>There was an extended drought period in August,September was remarkably dry</t>
  </si>
  <si>
    <t xml:space="preserve">soil water content </t>
  </si>
  <si>
    <t xml:space="preserve">In Mexico, the use of tillage alone and crop residues alone was found to have little to no significant effect on soil conservation and water conservation. The observed effects were minimal </t>
  </si>
  <si>
    <t xml:space="preserve">no tillage </t>
  </si>
  <si>
    <t>The Quesungual system in Honduras An alternative to slash-and-burn</t>
  </si>
  <si>
    <t>Welches</t>
  </si>
  <si>
    <t>https://lib.icimod.org/record/10841</t>
  </si>
  <si>
    <t>crops can be sustained 20 more days without rainfall. And it is this difference that counts for the success or failure of a crop in a climatic regime with irregular dry spells during the rainy season</t>
  </si>
  <si>
    <t>Besides better infiltration of rainwater into the soil profile through the soil cover, the increase in soil moisture can be explained by the increase in organic matter content of the soil.</t>
  </si>
  <si>
    <t>During an extended dry season In Lempira, Honduras, small farmers embraced the Quesungual system, a Conservation Agriculture approach with a tree component. Over the past decade,reducing economic losses by 91%, boosting soil moisture by 187%, and achieving a 60% increase in crop yields.</t>
  </si>
  <si>
    <t>In the remote hills of Lempira, Honduras, small farmers embraced the Quesungual system, a Conservation Agriculture approach with a tree component. Over the past decade,reducing economic losses by 91%, boosting soil moisture by 187%, and achieving a 60% increase in crop yields.</t>
  </si>
  <si>
    <t>Effect Size</t>
  </si>
  <si>
    <t>Variable</t>
  </si>
  <si>
    <t>Value</t>
  </si>
  <si>
    <t>Definition</t>
  </si>
  <si>
    <t>Direction</t>
  </si>
  <si>
    <t>Large or Medium</t>
  </si>
  <si>
    <t>&gt;3 sites or &gt;50 farmers</t>
  </si>
  <si>
    <t>20%</t>
  </si>
  <si>
    <t>Inf</t>
  </si>
  <si>
    <t>5%</t>
  </si>
  <si>
    <t>Medium &amp; Low</t>
  </si>
  <si>
    <t>1 Site or &lt;5 farmers</t>
  </si>
  <si>
    <t>-5%</t>
  </si>
  <si>
    <t>Any</t>
  </si>
  <si>
    <t>Significant/Clearly Not Zero</t>
  </si>
  <si>
    <t>Directly measured under stress conditions vs normal conditions</t>
  </si>
  <si>
    <t>-20%</t>
  </si>
  <si>
    <t>Inbetween</t>
  </si>
  <si>
    <t>Some sort of grey area inbetween?</t>
  </si>
  <si>
    <t>--</t>
  </si>
  <si>
    <t>very negative</t>
  </si>
  <si>
    <t>-Inf</t>
  </si>
  <si>
    <t>Definitely Not Significant/Clearly Overlaps Zero</t>
  </si>
  <si>
    <t>Indirectly measured, a proxy.</t>
  </si>
  <si>
    <t>+-</t>
  </si>
  <si>
    <t>mixed</t>
  </si>
  <si>
    <t>Only relevant when combining indices</t>
  </si>
  <si>
    <t>We may also need to translate qualitative narrative statements into a direction or confidence</t>
  </si>
  <si>
    <t>Example of how we might combine data</t>
  </si>
  <si>
    <t>Let's bridge this gap when we get to it</t>
  </si>
  <si>
    <t>Outcome</t>
  </si>
  <si>
    <t>Weight_score</t>
  </si>
  <si>
    <t>Weight x Score</t>
  </si>
  <si>
    <t>Maize/Beans</t>
  </si>
  <si>
    <t>1</t>
  </si>
  <si>
    <t>2</t>
  </si>
  <si>
    <t>-1</t>
  </si>
  <si>
    <t>Mod</t>
  </si>
  <si>
    <t>-2</t>
  </si>
  <si>
    <t>0.25</t>
  </si>
  <si>
    <t xml:space="preserve">Example of how we calculate the weighed mean </t>
  </si>
  <si>
    <t xml:space="preserve">Crop </t>
  </si>
  <si>
    <t>Sum (weight * score)</t>
  </si>
  <si>
    <t>Sum weights</t>
  </si>
  <si>
    <t>Final weighted mean</t>
  </si>
  <si>
    <t>7</t>
  </si>
  <si>
    <t>6</t>
  </si>
  <si>
    <t>Coffee</t>
  </si>
  <si>
    <t>-3.25</t>
  </si>
  <si>
    <t>0.75</t>
  </si>
  <si>
    <t xml:space="preserve">Moyenne de Final weighted mean </t>
  </si>
  <si>
    <t>Economical outcome</t>
  </si>
  <si>
    <t>(vide)</t>
  </si>
  <si>
    <r>
      <t>Practice</t>
    </r>
    <r>
      <rPr>
        <sz val="9"/>
        <rFont val="Calibri"/>
        <charset val="1"/>
      </rPr>
      <t> </t>
    </r>
  </si>
  <si>
    <t>Subpractice</t>
  </si>
  <si>
    <r>
      <t>Crop</t>
    </r>
    <r>
      <rPr>
        <sz val="9"/>
        <rFont val="Calibri"/>
        <charset val="1"/>
      </rPr>
      <t> </t>
    </r>
  </si>
  <si>
    <t xml:space="preserve">Cyclone / Heavy rain </t>
  </si>
  <si>
    <r>
      <t>Economic</t>
    </r>
    <r>
      <rPr>
        <sz val="9"/>
        <rFont val="Calibri"/>
        <charset val="1"/>
      </rPr>
      <t> </t>
    </r>
  </si>
  <si>
    <r>
      <t>Drip WUE</t>
    </r>
    <r>
      <rPr>
        <sz val="9"/>
        <rFont val="Calibri"/>
        <charset val="1"/>
      </rPr>
      <t> </t>
    </r>
  </si>
  <si>
    <t xml:space="preserve">Mechanism </t>
  </si>
  <si>
    <t xml:space="preserve">Comment </t>
  </si>
  <si>
    <t>Organic Fertilizer </t>
  </si>
  <si>
    <t>Manure compost residues </t>
  </si>
  <si>
    <t>M&amp;B </t>
  </si>
  <si>
    <r>
      <rPr>
        <sz val="9"/>
        <color rgb="FF000000"/>
        <rFont val="Calibri"/>
      </rPr>
      <t>2-</t>
    </r>
    <r>
      <rPr>
        <sz val="9"/>
        <color rgb="FFED7D31"/>
        <rFont val="Calibri"/>
      </rPr>
      <t>(1)</t>
    </r>
    <r>
      <rPr>
        <sz val="9"/>
        <color rgb="FF000000"/>
        <rFont val="Calibri"/>
      </rPr>
      <t>-low</t>
    </r>
  </si>
  <si>
    <t>1-(1)-Low</t>
  </si>
  <si>
    <t xml:space="preserve">1 in DC </t>
  </si>
  <si>
    <t>(1)</t>
  </si>
  <si>
    <t xml:space="preserve">1 publication in the DC on maize beans or coffee </t>
  </si>
  <si>
    <t>Foliar  </t>
  </si>
  <si>
    <t xml:space="preserve">1 publication outside the DC on maize beans or coffee </t>
  </si>
  <si>
    <t>Vermicmpost  </t>
  </si>
  <si>
    <t>Crop Residue Incorporation (CRI) </t>
  </si>
  <si>
    <t> </t>
  </si>
  <si>
    <r>
      <rPr>
        <sz val="9"/>
        <color rgb="FF000000"/>
        <rFont val="Calibri"/>
      </rPr>
      <t>0.25</t>
    </r>
    <r>
      <rPr>
        <sz val="9"/>
        <color rgb="FFC00000"/>
        <rFont val="Calibri"/>
      </rPr>
      <t>-</t>
    </r>
    <r>
      <rPr>
        <sz val="9"/>
        <color rgb="FFED7D31"/>
        <rFont val="Calibri"/>
      </rPr>
      <t>(1)-</t>
    </r>
    <r>
      <rPr>
        <sz val="9"/>
        <color rgb="FF000000"/>
        <rFont val="Calibri"/>
      </rPr>
      <t>High</t>
    </r>
  </si>
  <si>
    <r>
      <rPr>
        <sz val="9"/>
        <color rgb="FF000000"/>
        <rFont val="Calibri"/>
      </rPr>
      <t>1-</t>
    </r>
    <r>
      <rPr>
        <sz val="9"/>
        <color rgb="FF70AD47"/>
        <rFont val="Calibri"/>
      </rPr>
      <t>(1)-</t>
    </r>
    <r>
      <rPr>
        <sz val="9"/>
        <color rgb="FF000000"/>
        <rFont val="Calibri"/>
      </rPr>
      <t>Low</t>
    </r>
  </si>
  <si>
    <t>Mulch </t>
  </si>
  <si>
    <r>
      <rPr>
        <sz val="9"/>
        <color rgb="FF000000"/>
        <rFont val="Calibri"/>
      </rPr>
      <t>2-</t>
    </r>
    <r>
      <rPr>
        <sz val="9"/>
        <color rgb="FFED7D31"/>
        <rFont val="Calibri"/>
      </rPr>
      <t>(1)</t>
    </r>
    <r>
      <rPr>
        <sz val="9"/>
        <color rgb="FF000000"/>
        <rFont val="Calibri"/>
      </rPr>
      <t xml:space="preserve">-Medium </t>
    </r>
  </si>
  <si>
    <r>
      <rPr>
        <sz val="9"/>
        <color rgb="FF000000"/>
        <rFont val="Calibri"/>
      </rPr>
      <t>1-(</t>
    </r>
    <r>
      <rPr>
        <sz val="9"/>
        <color rgb="FFED7D31"/>
        <rFont val="Calibri"/>
      </rPr>
      <t>1</t>
    </r>
    <r>
      <rPr>
        <sz val="9"/>
        <color rgb="FF000000"/>
        <rFont val="Calibri"/>
      </rPr>
      <t xml:space="preserve">)-Medium </t>
    </r>
  </si>
  <si>
    <t>No burning </t>
  </si>
  <si>
    <t xml:space="preserve">Values are weighted mean - number of publications - global confidence of publications </t>
  </si>
  <si>
    <t>IPDM </t>
  </si>
  <si>
    <t>2-(1)-Medium</t>
  </si>
  <si>
    <t>indirect</t>
  </si>
  <si>
    <t>Rotation </t>
  </si>
  <si>
    <r>
      <rPr>
        <sz val="9"/>
        <color rgb="FF000000"/>
        <rFont val="Calibri"/>
      </rPr>
      <t>1-</t>
    </r>
    <r>
      <rPr>
        <sz val="9"/>
        <color rgb="FFED7D31"/>
        <rFont val="Calibri"/>
      </rPr>
      <t>(1)</t>
    </r>
    <r>
      <rPr>
        <sz val="9"/>
        <color rgb="FF000000"/>
        <rFont val="Calibri"/>
      </rPr>
      <t>-Low</t>
    </r>
  </si>
  <si>
    <t>CRI + Bed &amp; Furrow </t>
  </si>
  <si>
    <r>
      <rPr>
        <sz val="9"/>
        <color rgb="FF000000"/>
        <rFont val="Calibri"/>
      </rPr>
      <t>2-</t>
    </r>
    <r>
      <rPr>
        <sz val="9"/>
        <color rgb="FF70AD47"/>
        <rFont val="Calibri"/>
      </rPr>
      <t>(1)-</t>
    </r>
    <r>
      <rPr>
        <sz val="9"/>
        <color rgb="FF000000"/>
        <rFont val="Calibri"/>
      </rPr>
      <t>High</t>
    </r>
  </si>
  <si>
    <t>Scattered Trees </t>
  </si>
  <si>
    <r>
      <rPr>
        <sz val="9"/>
        <color rgb="FF000000"/>
        <rFont val="Calibri"/>
      </rPr>
      <t>1-</t>
    </r>
    <r>
      <rPr>
        <sz val="9"/>
        <color rgb="FF70AD47"/>
        <rFont val="Calibri"/>
      </rPr>
      <t>(1)</t>
    </r>
    <r>
      <rPr>
        <sz val="9"/>
        <color rgb="FF000000"/>
        <rFont val="Calibri"/>
      </rPr>
      <t>-Low</t>
    </r>
  </si>
  <si>
    <t>Contour Planting </t>
  </si>
  <si>
    <t>Living Barriers </t>
  </si>
  <si>
    <r>
      <rPr>
        <sz val="9"/>
        <color rgb="FF000000"/>
        <rFont val="Calibri"/>
      </rPr>
      <t>2-</t>
    </r>
    <r>
      <rPr>
        <sz val="9"/>
        <color rgb="FF70AD47"/>
        <rFont val="Calibri"/>
      </rPr>
      <t>(1)-</t>
    </r>
    <r>
      <rPr>
        <sz val="9"/>
        <color rgb="FF000000"/>
        <rFont val="Calibri"/>
      </rPr>
      <t>Low</t>
    </r>
  </si>
  <si>
    <r>
      <rPr>
        <sz val="9"/>
        <color rgb="FF000000"/>
        <rFont val="Calibri"/>
      </rPr>
      <t>2-</t>
    </r>
    <r>
      <rPr>
        <sz val="9"/>
        <color rgb="FF70AD47"/>
        <rFont val="Calibri"/>
      </rPr>
      <t>(3)-Medium</t>
    </r>
  </si>
  <si>
    <r>
      <rPr>
        <sz val="9"/>
        <color rgb="FF000000"/>
        <rFont val="Calibri"/>
      </rPr>
      <t>0.5-</t>
    </r>
    <r>
      <rPr>
        <sz val="9"/>
        <color rgb="FF70AD47"/>
        <rFont val="Calibri"/>
      </rPr>
      <t>(1)-</t>
    </r>
    <r>
      <rPr>
        <sz val="9"/>
        <color rgb="FF000000"/>
        <rFont val="Calibri"/>
      </rPr>
      <t>High</t>
    </r>
  </si>
  <si>
    <t>Drip Irrigation </t>
  </si>
  <si>
    <r>
      <rPr>
        <sz val="9"/>
        <color rgb="FF000000"/>
        <rFont val="Calibri"/>
      </rPr>
      <t>1</t>
    </r>
    <r>
      <rPr>
        <sz val="9"/>
        <color rgb="FFED7D31"/>
        <rFont val="Calibri"/>
      </rPr>
      <t>-(1)</t>
    </r>
    <r>
      <rPr>
        <sz val="9"/>
        <color rgb="FF70AD47"/>
        <rFont val="Calibri"/>
      </rPr>
      <t>-</t>
    </r>
    <r>
      <rPr>
        <sz val="9"/>
        <color rgb="FF000000"/>
        <rFont val="Calibri"/>
      </rPr>
      <t>Medium</t>
    </r>
  </si>
  <si>
    <t>Local Seed </t>
  </si>
  <si>
    <t xml:space="preserve">indirect, control ? </t>
  </si>
  <si>
    <t>Biopesticides </t>
  </si>
  <si>
    <t>Weed control (manual) </t>
  </si>
  <si>
    <t>Reduced Tillage </t>
  </si>
  <si>
    <r>
      <rPr>
        <sz val="9"/>
        <color rgb="FF000000"/>
        <rFont val="Calibri"/>
      </rPr>
      <t>1.6-</t>
    </r>
    <r>
      <rPr>
        <sz val="9"/>
        <color rgb="FF70AD47"/>
        <rFont val="Calibri"/>
      </rPr>
      <t>(2)-</t>
    </r>
    <r>
      <rPr>
        <sz val="9"/>
        <color rgb="FF000000"/>
        <rFont val="Calibri"/>
      </rPr>
      <t>Medium-low</t>
    </r>
  </si>
  <si>
    <t>Stone Walls </t>
  </si>
  <si>
    <t>Catchment Reforestation </t>
  </si>
  <si>
    <t xml:space="preserve">Quesungual </t>
  </si>
  <si>
    <r>
      <rPr>
        <sz val="9"/>
        <color rgb="FF000000"/>
        <rFont val="Calibri"/>
      </rPr>
      <t>1.56-</t>
    </r>
    <r>
      <rPr>
        <sz val="9"/>
        <color rgb="FF70AD47"/>
        <rFont val="Calibri"/>
      </rPr>
      <t>(5)-</t>
    </r>
    <r>
      <rPr>
        <sz val="9"/>
        <color rgb="FF000000"/>
        <rFont val="Calibri"/>
      </rPr>
      <t>Low</t>
    </r>
  </si>
  <si>
    <t>2-(1)-High</t>
  </si>
  <si>
    <t>Pest &amp; Disease Resistant Seed </t>
  </si>
  <si>
    <t>Coffee </t>
  </si>
  <si>
    <t>pH Control </t>
  </si>
  <si>
    <t xml:space="preserve">indirect </t>
  </si>
  <si>
    <t>Contour Ditches/Trenches </t>
  </si>
  <si>
    <t>Organic Fertilizers </t>
  </si>
  <si>
    <t>-0.5-(1)-High</t>
  </si>
  <si>
    <t>Multistrata Agroforestry </t>
  </si>
  <si>
    <r>
      <rPr>
        <sz val="9"/>
        <color rgb="FF000000"/>
        <rFont val="Calibri"/>
      </rPr>
      <t>1-</t>
    </r>
    <r>
      <rPr>
        <sz val="9"/>
        <color rgb="FFED7D31"/>
        <rFont val="Calibri"/>
      </rPr>
      <t>(2)-</t>
    </r>
    <r>
      <rPr>
        <sz val="9"/>
        <color rgb="FF000000"/>
        <rFont val="Calibri"/>
      </rPr>
      <t>Medium-high</t>
    </r>
    <r>
      <rPr>
        <sz val="9"/>
        <color rgb="FFED7D31"/>
        <rFont val="Calibri"/>
      </rPr>
      <t xml:space="preserve"> </t>
    </r>
  </si>
  <si>
    <r>
      <rPr>
        <sz val="9"/>
        <color rgb="FF000000"/>
        <rFont val="Calibri"/>
      </rPr>
      <t>2-</t>
    </r>
    <r>
      <rPr>
        <sz val="9"/>
        <color rgb="FFED7D31"/>
        <rFont val="Calibri"/>
      </rPr>
      <t>(1)-</t>
    </r>
    <r>
      <rPr>
        <sz val="9"/>
        <color rgb="FF000000"/>
        <rFont val="Calibri"/>
      </rPr>
      <t>Low</t>
    </r>
  </si>
  <si>
    <t>-0.5-(2)-Medium</t>
  </si>
  <si>
    <t xml:space="preserve">2 in DC </t>
  </si>
  <si>
    <t>Living barriers </t>
  </si>
  <si>
    <t xml:space="preserve">Coffee </t>
  </si>
  <si>
    <t>Biofertilizers (Honey Water) </t>
  </si>
  <si>
    <t>Shade Trees </t>
  </si>
  <si>
    <r>
      <rPr>
        <sz val="9"/>
        <color rgb="FF000000"/>
        <rFont val="Calibri"/>
      </rPr>
      <t>1-</t>
    </r>
    <r>
      <rPr>
        <sz val="9"/>
        <color rgb="FFED7D31"/>
        <rFont val="Calibri"/>
      </rPr>
      <t>(</t>
    </r>
    <r>
      <rPr>
        <sz val="9"/>
        <color rgb="FF70AD47"/>
        <rFont val="Calibri"/>
      </rPr>
      <t>1</t>
    </r>
    <r>
      <rPr>
        <sz val="9"/>
        <color rgb="FFED7D31"/>
        <rFont val="Calibri"/>
      </rPr>
      <t>+1)-</t>
    </r>
    <r>
      <rPr>
        <sz val="9"/>
        <color rgb="FF000000"/>
        <rFont val="Calibri"/>
      </rPr>
      <t xml:space="preserve">Medium </t>
    </r>
  </si>
  <si>
    <r>
      <rPr>
        <sz val="9"/>
        <color rgb="FF000000"/>
        <rFont val="Calibri"/>
      </rPr>
      <t>2-</t>
    </r>
    <r>
      <rPr>
        <sz val="9"/>
        <color rgb="FF70AD47"/>
        <rFont val="Calibri"/>
      </rPr>
      <t>(1)</t>
    </r>
    <r>
      <rPr>
        <sz val="9"/>
        <color rgb="FF000000"/>
        <rFont val="Calibri"/>
      </rPr>
      <t>-Low</t>
    </r>
  </si>
  <si>
    <t>-0.25(1+1)-Medium-low</t>
  </si>
  <si>
    <t xml:space="preserve">1 in Dc 1 out </t>
  </si>
  <si>
    <t>Cover Crops </t>
  </si>
  <si>
    <t>Tissue Management </t>
  </si>
  <si>
    <t>Intercropping </t>
  </si>
  <si>
    <t>1.75-(1+1)-Medium</t>
  </si>
  <si>
    <t>Practice </t>
  </si>
  <si>
    <t>Cyclone / heavy rain</t>
  </si>
  <si>
    <t>Economic </t>
  </si>
  <si>
    <t>Drip WUE </t>
  </si>
  <si>
    <t xml:space="preserve">Location </t>
  </si>
  <si>
    <t>+ +</t>
  </si>
  <si>
    <t xml:space="preserve">In the dry corridor </t>
  </si>
  <si>
    <t xml:space="preserve">In latin america or mexico </t>
  </si>
  <si>
    <t>Practice's effect</t>
  </si>
  <si>
    <t xml:space="preserve">Other continent </t>
  </si>
  <si>
    <t xml:space="preserve">Very positive effect </t>
  </si>
  <si>
    <t xml:space="preserve">Number of studies </t>
  </si>
  <si>
    <t xml:space="preserve">Postitve effect </t>
  </si>
  <si>
    <t xml:space="preserve">Small effect </t>
  </si>
  <si>
    <t>2-3</t>
  </si>
  <si>
    <t xml:space="preserve">Negative effect </t>
  </si>
  <si>
    <t xml:space="preserve">5 or more </t>
  </si>
  <si>
    <t>- -</t>
  </si>
  <si>
    <t xml:space="preserve">Very negative effect </t>
  </si>
  <si>
    <t>+ -</t>
  </si>
  <si>
    <t>conflicted</t>
  </si>
  <si>
    <t xml:space="preserve">Confidence level </t>
  </si>
  <si>
    <t>problem solved</t>
  </si>
  <si>
    <t xml:space="preserve">+ + </t>
  </si>
  <si>
    <t xml:space="preserve">Cyclone </t>
  </si>
  <si>
    <t>Organic Fertilizer (Maize and beans)</t>
  </si>
  <si>
    <t>Crop Residue Incorporation (Maize and beans)</t>
  </si>
  <si>
    <t>No burning (Maize and beans)</t>
  </si>
  <si>
    <t>CRI + Bed &amp; Furrow (Maize and beans)</t>
  </si>
  <si>
    <t>Scattered Trees (Maize and beans)</t>
  </si>
  <si>
    <t>Living Barriers (maize and beans)</t>
  </si>
  <si>
    <t>Reduced Tillage (Maize and beans)</t>
  </si>
  <si>
    <t>Organic Fertilizers (coffee)</t>
  </si>
  <si>
    <t>Multistrata Agroforestry (Coffee)</t>
  </si>
  <si>
    <t>Living barriers (Coffee)</t>
  </si>
  <si>
    <t>Shade Trees (Coffee)</t>
  </si>
  <si>
    <t>Intercropping (Coffee)</t>
  </si>
  <si>
    <t>Mulch (Maize and beans)</t>
  </si>
  <si>
    <t>IPDM (Maize and beans)</t>
  </si>
  <si>
    <t>Rotation (Maize and beans)</t>
  </si>
  <si>
    <t>Drip Irrigation (Maize and beans)</t>
  </si>
  <si>
    <t>Countries</t>
  </si>
  <si>
    <t>Practices - Maize * Beans</t>
  </si>
  <si>
    <t>Practices - Coffee</t>
  </si>
  <si>
    <t>System</t>
  </si>
  <si>
    <t>Hazards</t>
  </si>
  <si>
    <t>Economic</t>
  </si>
  <si>
    <t>"residue incorporation" OR "residue mulch" OR "residue management"</t>
  </si>
  <si>
    <t>("pest adapted" OR "pest resistant" OR "pest tolerant" OR "disease adapted" OR "disease resistant" OR "disease tolerant") NEAR (seed OR variety OR landrace OR germplasm OR crop OR rootstock OR breed OR plant)</t>
  </si>
  <si>
    <t>maize OR "zea mays"</t>
  </si>
  <si>
    <t>(crop NEAR (yield OR production OR system))</t>
  </si>
  <si>
    <t>resili*</t>
  </si>
  <si>
    <t>climat*</t>
  </si>
  <si>
    <t>"benefit cost analy*" OR "benefit-cost analy*"</t>
  </si>
  <si>
    <t>"integrated pest management" OR IPM OR "integrated pest and disease management" OR IPDM OR "integrated disease management" OR IPM</t>
  </si>
  <si>
    <t>liming OR gypsum OR (ph NEAR (control OR amend* OR improv* OR modification OR optimiz*))</t>
  </si>
  <si>
    <t>bean OR "phaseolus vulgaris"</t>
  </si>
  <si>
    <t>farm OR farmer OR smallholder</t>
  </si>
  <si>
    <t>impact</t>
  </si>
  <si>
    <t>El Nino</t>
  </si>
  <si>
    <t>"benefit cost ratio" OR "benefit-cost ratio" OR BCR</t>
  </si>
  <si>
    <t>"crop rotation"</t>
  </si>
  <si>
    <t>(contour NEAR (farming OR planting OR agriculture))</t>
  </si>
  <si>
    <t>coffee OR "coffea arabica" OR "coffea robusta"</t>
  </si>
  <si>
    <t>agricultur*</t>
  </si>
  <si>
    <t>effect</t>
  </si>
  <si>
    <t>El Niño</t>
  </si>
  <si>
    <t>"bottom line"</t>
  </si>
  <si>
    <t>"organic fertili$er" OR manure OR compost OR vermicompost OR (organic NEAR foliar)</t>
  </si>
  <si>
    <t>(contour NEAR (ditch OR trench OR channel))</t>
  </si>
  <si>
    <t>damage</t>
  </si>
  <si>
    <t>La Nina</t>
  </si>
  <si>
    <t>"break even period*"</t>
  </si>
  <si>
    <t>Honduras</t>
  </si>
  <si>
    <t>"scattered tree*" OR agroforest* OR (multi$strata NEAR tree) OR "shade tree*"</t>
  </si>
  <si>
    <t>loss</t>
  </si>
  <si>
    <t>La Niña</t>
  </si>
  <si>
    <t>"breakeven period*"</t>
  </si>
  <si>
    <t>agroforest* OR (multi$strata NEAR tree) OR "shade tree*"</t>
  </si>
  <si>
    <t>resist*</t>
  </si>
  <si>
    <t>ENSO</t>
  </si>
  <si>
    <t>"cost benefit analy*" OR "cost-benefit analy*"</t>
  </si>
  <si>
    <t>((grass OR cane OR sanserveria OR green OR living) NEAR (barrier OR strip))</t>
  </si>
  <si>
    <t>(manual NEAR weed*)</t>
  </si>
  <si>
    <t>adapt*</t>
  </si>
  <si>
    <t>"cost benefit ratio" OR "cost-benefit ratio"</t>
  </si>
  <si>
    <t>(("drip irrig*" OR "drip line" OR "dripper" OR "drip tape") AND (WUE OR "water use" OR efficiency OR "water demand" OR "irrig* demand" OR "water require*" OR "water need" OR "reduced water"))</t>
  </si>
  <si>
    <t>(catchment NEAR (reforest* OR afforest* OR conservation OR protection OR restor*))</t>
  </si>
  <si>
    <t>toleran*</t>
  </si>
  <si>
    <t>"discount* cash flow*"</t>
  </si>
  <si>
    <t>((heirloom OR local OR indigenous) NEAR (seed OR variety OR landrace OR germplasm OR crop OR rootstock OR breed OR plant))</t>
  </si>
  <si>
    <t>adjustment</t>
  </si>
  <si>
    <t>weather</t>
  </si>
  <si>
    <t>(econom* NEAR (evaluation* OR analy* OR valulation OR impact OR assess*))</t>
  </si>
  <si>
    <t>biopesticide OR "biological pesticide" OR bioinsecticide OR "biological insecticide" OR biofungicide OR "biological fungicide" OR "biological control" OR "microbial pesticide" OR "organic pesticide" OR "bacillus thuringiensis" OR "beauveria bassiana"</t>
  </si>
  <si>
    <t>biofertilizer OR "honey water"</t>
  </si>
  <si>
    <t>respons*</t>
  </si>
  <si>
    <t>"dry spell"</t>
  </si>
  <si>
    <t>"gross added value*"</t>
  </si>
  <si>
    <t>"</t>
  </si>
  <si>
    <t>"cover crop" OR "intercrop*" OR "companion crop" OR "crop divers*" OR "green manure" OR "ground cover"</t>
  </si>
  <si>
    <t>mitigat*</t>
  </si>
  <si>
    <t>"water stress"</t>
  </si>
  <si>
    <t>"gross margin*"</t>
  </si>
  <si>
    <t>((reduced OR zero OR no OR minimum) NEAR till*)</t>
  </si>
  <si>
    <t>"tissue management" OR (pruning NEAR (improv* OR management OR optimiz* OR enhanc*))</t>
  </si>
  <si>
    <t>coping</t>
  </si>
  <si>
    <t>"interest rate*"</t>
  </si>
  <si>
    <t>stone walls</t>
  </si>
  <si>
    <t>readiness</t>
  </si>
  <si>
    <t>cyclone</t>
  </si>
  <si>
    <t>"man day*"</t>
  </si>
  <si>
    <t>preparedness</t>
  </si>
  <si>
    <t>storm</t>
  </si>
  <si>
    <t>"man power"</t>
  </si>
  <si>
    <t>flood</t>
  </si>
  <si>
    <t>"net added value*"</t>
  </si>
  <si>
    <t>"heavy rain"</t>
  </si>
  <si>
    <t>"net present value*" OR NPV</t>
  </si>
  <si>
    <t>"extreme rain"</t>
  </si>
  <si>
    <t>"net worth"</t>
  </si>
  <si>
    <t>"extreme event"</t>
  </si>
  <si>
    <t>"opportunity cost*"</t>
  </si>
  <si>
    <t>"partial budget*"</t>
  </si>
  <si>
    <t>"payback period*"</t>
  </si>
  <si>
    <t>"rate of return" OR "return rate" OR IRR OR MRR</t>
  </si>
  <si>
    <t>"turnoff rate*"</t>
  </si>
  <si>
    <t>"willingness to pay"</t>
  </si>
  <si>
    <t>"working day*"</t>
  </si>
  <si>
    <t>("capital"  NEAR (loss OR destruction OR deplet* OR gain OR increase OR decrease))</t>
  </si>
  <si>
    <t>((direct$use OR passive$use OR non$market OR contingent OR consumptive OR consumption OR subsistence OR livelihood*) AND valu*)</t>
  </si>
  <si>
    <t>(cost* NEAR (increas* OR decreas* OR raise* OR reduce* OR management OR farm OR net OR gross OR total OR variable OR fixed OR product OR asset OR effectiv* OR benefit))</t>
  </si>
  <si>
    <t>(income NEAR (gross OR net OR margin* OR revenue OR farm OR return OR variable OR fixed OR total))</t>
  </si>
  <si>
    <t>(labor* NEAR (increas* OR decreas* OR raise* OR reduce* OR cost OR amount OR require* OR demand))</t>
  </si>
  <si>
    <t>(labour* NEAR (increas* OR decreas* OR raise* OR reduce* OR cost OR amount OR require* OR demand))</t>
  </si>
  <si>
    <t>(expense* NEAR (increas* OR decreas* OR raise* OR reduce* OR management OR farm OR net OR gross OR total OR variable OR fixed OR product OR asset OR effectiv* OR benefit))</t>
  </si>
  <si>
    <t>(profit* NEAR (increas* OR decreas* OR raise* OR reduce* OR management OR farm OR net OR gross OR total OR variable OR fixed OR product OR asset OR effectiv* OR benefit))</t>
  </si>
  <si>
    <t>(returns* NEAR (increas* OR decreas* OR raise* OR reduce* OR management OR farm OR net OR gross OR total OR variable OR fixed OR product OR asset OR effectiv* OR benefit OR labor OR labour))</t>
  </si>
  <si>
    <t>revenue*</t>
  </si>
  <si>
    <t>"return on investment" OR ROI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</si>
</sst>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9"/>
      <name val="Calibri"/>
      <charset val="1"/>
    </font>
    <font>
      <b/>
      <sz val="9"/>
      <name val="Calibri"/>
      <charset val="1"/>
    </font>
    <font>
      <sz val="9"/>
      <color rgb="FF000000"/>
      <name val="Calibri"/>
      <charset val="1"/>
    </font>
    <font>
      <sz val="9"/>
      <color theme="1"/>
      <name val="Calibri"/>
      <charset val="1"/>
    </font>
    <font>
      <sz val="9"/>
      <color rgb="FF000000"/>
      <name val="Calibri"/>
    </font>
    <font>
      <sz val="9"/>
      <color rgb="FFED7D31"/>
      <name val="Calibri"/>
    </font>
    <font>
      <sz val="9"/>
      <color theme="1"/>
      <name val="Calibri"/>
    </font>
    <font>
      <sz val="9"/>
      <color rgb="FF70AD47"/>
      <name val="Calibri"/>
    </font>
    <font>
      <sz val="9"/>
      <color rgb="FFC00000"/>
      <name val="Calibri"/>
    </font>
    <font>
      <b/>
      <sz val="14"/>
      <color theme="1"/>
      <name val="Calibri"/>
      <scheme val="minor"/>
    </font>
    <font>
      <b/>
      <sz val="14"/>
      <color theme="1"/>
      <name val="Calibri"/>
      <family val="2"/>
      <scheme val="minor"/>
    </font>
    <font>
      <b/>
      <sz val="14"/>
      <name val="Calibri"/>
      <charset val="1"/>
    </font>
    <font>
      <b/>
      <sz val="14"/>
      <color rgb="FF000000"/>
      <name val="Calibri"/>
      <charset val="1"/>
    </font>
    <font>
      <b/>
      <sz val="24"/>
      <color theme="1"/>
      <name val="Calibri"/>
      <scheme val="minor"/>
    </font>
    <font>
      <b/>
      <sz val="24"/>
      <color theme="1"/>
      <name val="Calibri"/>
      <charset val="1"/>
    </font>
    <font>
      <b/>
      <sz val="24"/>
      <color theme="1"/>
      <name val="Calibri"/>
      <family val="2"/>
      <scheme val="minor"/>
    </font>
    <font>
      <sz val="9"/>
      <color rgb="FF6C05FC"/>
      <name val="Calibri"/>
    </font>
    <font>
      <sz val="11"/>
      <color theme="9"/>
      <name val="Calibri"/>
      <family val="2"/>
      <scheme val="minor"/>
    </font>
    <font>
      <sz val="11"/>
      <color theme="5"/>
      <name val="Calibri"/>
      <family val="2"/>
      <scheme val="minor"/>
    </font>
    <font>
      <sz val="11"/>
      <color rgb="FF6C05FC"/>
      <name val="Calibri"/>
      <family val="2"/>
      <scheme val="minor"/>
    </font>
    <font>
      <sz val="11"/>
      <color theme="8"/>
      <name val="Calibri"/>
      <family val="2"/>
      <scheme val="minor"/>
    </font>
    <font>
      <sz val="28"/>
      <color theme="1"/>
      <name val="Calibri"/>
      <family val="2"/>
      <scheme val="minor"/>
    </font>
    <font>
      <sz val="18"/>
      <color theme="1"/>
      <name val="Calibri"/>
      <family val="2"/>
      <scheme val="minor"/>
    </font>
    <font>
      <b/>
      <sz val="18"/>
      <color theme="1"/>
      <name val="Calibri"/>
      <family val="2"/>
      <scheme val="minor"/>
    </font>
    <font>
      <b/>
      <sz val="36"/>
      <color theme="1"/>
      <name val="Calibri"/>
      <family val="2"/>
      <scheme val="minor"/>
    </font>
    <font>
      <sz val="36"/>
      <color theme="1"/>
      <name val="Calibri"/>
      <scheme val="minor"/>
    </font>
    <font>
      <sz val="12"/>
      <color theme="2" tint="-0.499984740745262"/>
      <name val="Calibri"/>
      <scheme val="minor"/>
    </font>
    <font>
      <sz val="16"/>
      <color theme="1"/>
      <name val="Calibri"/>
      <family val="2"/>
      <scheme val="minor"/>
    </font>
    <font>
      <b/>
      <sz val="1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sz val="10"/>
      <color theme="1"/>
      <name val="Arial"/>
      <family val="2"/>
    </font>
  </fonts>
  <fills count="21">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FAE1E1"/>
        <bgColor indexed="64"/>
      </patternFill>
    </fill>
    <fill>
      <patternFill patternType="solid">
        <fgColor rgb="FFD4FFEF"/>
        <bgColor indexed="64"/>
      </patternFill>
    </fill>
    <fill>
      <patternFill patternType="solid">
        <fgColor rgb="FFF0DCFC"/>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C000"/>
        <bgColor indexed="64"/>
      </patternFill>
    </fill>
    <fill>
      <patternFill patternType="solid">
        <fgColor theme="0"/>
        <bgColor indexed="64"/>
      </patternFill>
    </fill>
    <fill>
      <patternFill patternType="solid">
        <fgColor theme="7"/>
        <bgColor indexed="64"/>
      </patternFill>
    </fill>
    <fill>
      <patternFill patternType="solid">
        <fgColor rgb="FF757171"/>
        <bgColor indexed="64"/>
      </patternFill>
    </fill>
    <fill>
      <patternFill patternType="solid">
        <fgColor rgb="FFE8E8E8"/>
        <bgColor indexed="64"/>
      </patternFill>
    </fill>
    <fill>
      <patternFill patternType="solid">
        <fgColor theme="3" tint="0.39997558519241921"/>
        <bgColor indexed="64"/>
      </patternFill>
    </fill>
    <fill>
      <patternFill patternType="solid">
        <fgColor theme="3" tint="0.59999389629810485"/>
        <bgColor indexed="64"/>
      </patternFill>
    </fill>
  </fills>
  <borders count="5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2" tint="-0.249977111117893"/>
      </right>
      <top style="thin">
        <color theme="2" tint="-0.249977111117893"/>
      </top>
      <bottom style="thin">
        <color theme="0" tint="-0.249977111117893"/>
      </bottom>
      <diagonal/>
    </border>
    <border>
      <left style="thin">
        <color theme="0" tint="-0.249977111117893"/>
      </left>
      <right style="thin">
        <color theme="2" tint="-0.249977111117893"/>
      </right>
      <top style="thin">
        <color theme="0" tint="-0.249977111117893"/>
      </top>
      <bottom style="thin">
        <color theme="0" tint="-0.249977111117893"/>
      </bottom>
      <diagonal/>
    </border>
    <border>
      <left style="thin">
        <color theme="0" tint="-0.249977111117893"/>
      </left>
      <right style="thin">
        <color theme="2" tint="-0.249977111117893"/>
      </right>
      <top style="thin">
        <color theme="0" tint="-0.249977111117893"/>
      </top>
      <bottom style="thin">
        <color theme="2"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2" tint="-0.249977111117893"/>
      </top>
      <bottom style="thin">
        <color theme="0" tint="-0.249977111117893"/>
      </bottom>
      <diagonal/>
    </border>
    <border>
      <left/>
      <right style="thin">
        <color theme="0" tint="-0.249977111117893"/>
      </right>
      <top style="thin">
        <color theme="0" tint="-0.249977111117893"/>
      </top>
      <bottom style="thin">
        <color theme="2" tint="-0.249977111117893"/>
      </bottom>
      <diagonal/>
    </border>
    <border>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medium">
        <color rgb="FF00B050"/>
      </left>
      <right style="medium">
        <color rgb="FF00B050"/>
      </right>
      <top style="medium">
        <color rgb="FF00B050"/>
      </top>
      <bottom/>
      <diagonal/>
    </border>
    <border>
      <left style="medium">
        <color rgb="FF00B050"/>
      </left>
      <right style="medium">
        <color rgb="FF00B050"/>
      </right>
      <top style="medium">
        <color rgb="FF00B050"/>
      </top>
      <bottom style="medium">
        <color rgb="FF00B050"/>
      </bottom>
      <diagonal/>
    </border>
    <border>
      <left/>
      <right style="medium">
        <color rgb="FF00B050"/>
      </right>
      <top style="medium">
        <color rgb="FF00B050"/>
      </top>
      <bottom style="medium">
        <color rgb="FF00B050"/>
      </bottom>
      <diagonal/>
    </border>
    <border>
      <left style="medium">
        <color rgb="FF92D050"/>
      </left>
      <right style="medium">
        <color rgb="FF92D050"/>
      </right>
      <top style="medium">
        <color rgb="FF92D050"/>
      </top>
      <bottom style="medium">
        <color rgb="FF92D050"/>
      </bottom>
      <diagonal/>
    </border>
    <border>
      <left style="thin">
        <color theme="0" tint="-0.249977111117893"/>
      </left>
      <right style="thin">
        <color theme="0" tint="-0.249977111117893"/>
      </right>
      <top/>
      <bottom/>
      <diagonal/>
    </border>
    <border>
      <left style="medium">
        <color theme="5"/>
      </left>
      <right style="medium">
        <color theme="5"/>
      </right>
      <top style="medium">
        <color theme="5"/>
      </top>
      <bottom style="medium">
        <color theme="5"/>
      </bottom>
      <diagonal/>
    </border>
    <border>
      <left style="medium">
        <color rgb="FFC00000"/>
      </left>
      <right style="medium">
        <color rgb="FFC00000"/>
      </right>
      <top style="medium">
        <color rgb="FFC00000"/>
      </top>
      <bottom style="medium">
        <color rgb="FFC00000"/>
      </bottom>
      <diagonal/>
    </border>
    <border>
      <left style="thin">
        <color theme="2" tint="-0.249977111117893"/>
      </left>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thin">
        <color theme="2" tint="-0.249977111117893"/>
      </left>
      <right/>
      <top/>
      <bottom style="thin">
        <color theme="2" tint="-0.249977111117893"/>
      </bottom>
      <diagonal/>
    </border>
    <border>
      <left/>
      <right style="thin">
        <color theme="2" tint="-0.249977111117893"/>
      </right>
      <top style="thin">
        <color theme="2" tint="-0.249977111117893"/>
      </top>
      <bottom/>
      <diagonal/>
    </border>
    <border>
      <left style="medium">
        <color rgb="FF00B050"/>
      </left>
      <right/>
      <top style="medium">
        <color rgb="FF00B050"/>
      </top>
      <bottom style="medium">
        <color rgb="FF00B050"/>
      </bottom>
      <diagonal/>
    </border>
    <border>
      <left style="thin">
        <color theme="2" tint="-0.249977111117893"/>
      </left>
      <right style="thin">
        <color theme="2" tint="-0.249977111117893"/>
      </right>
      <top/>
      <bottom/>
      <diagonal/>
    </border>
    <border>
      <left/>
      <right/>
      <top style="thin">
        <color theme="2" tint="-0.249977111117893"/>
      </top>
      <bottom style="thin">
        <color theme="2" tint="-0.249977111117893"/>
      </bottom>
      <diagonal/>
    </border>
    <border>
      <left style="medium">
        <color rgb="FF00B050"/>
      </left>
      <right style="medium">
        <color rgb="FF00B050"/>
      </right>
      <top/>
      <bottom style="medium">
        <color rgb="FF00B050"/>
      </bottom>
      <diagonal/>
    </border>
    <border>
      <left style="medium">
        <color theme="5"/>
      </left>
      <right style="medium">
        <color theme="5"/>
      </right>
      <top style="medium">
        <color theme="5"/>
      </top>
      <bottom/>
      <diagonal/>
    </border>
    <border>
      <left style="medium">
        <color rgb="FFC00000"/>
      </left>
      <right/>
      <top style="medium">
        <color rgb="FFC00000"/>
      </top>
      <bottom style="medium">
        <color rgb="FFC00000"/>
      </bottom>
      <diagonal/>
    </border>
    <border>
      <left/>
      <right style="medium">
        <color rgb="FF00B050"/>
      </right>
      <top/>
      <bottom style="medium">
        <color rgb="FF00B050"/>
      </bottom>
      <diagonal/>
    </border>
    <border>
      <left style="medium">
        <color theme="5"/>
      </left>
      <right/>
      <top style="medium">
        <color theme="5"/>
      </top>
      <bottom style="medium">
        <color theme="5"/>
      </bottom>
      <diagonal/>
    </border>
    <border>
      <left style="thin">
        <color theme="0" tint="-0.249977111117893"/>
      </left>
      <right/>
      <top style="thin">
        <color theme="0" tint="-0.249977111117893"/>
      </top>
      <bottom/>
      <diagonal/>
    </border>
    <border>
      <left style="thin">
        <color theme="2" tint="-0.249977111117893"/>
      </left>
      <right/>
      <top style="thin">
        <color theme="2" tint="-0.249977111117893"/>
      </top>
      <bottom/>
      <diagonal/>
    </border>
    <border>
      <left style="medium">
        <color rgb="FFC00000"/>
      </left>
      <right style="medium">
        <color rgb="FFC00000"/>
      </right>
      <top style="medium">
        <color rgb="FFC00000"/>
      </top>
      <bottom/>
      <diagonal/>
    </border>
    <border>
      <left/>
      <right style="thin">
        <color theme="2" tint="-0.249977111117893"/>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249977111117893"/>
      </right>
      <top style="thin">
        <color theme="0" tint="-0.249977111117893"/>
      </top>
      <bottom/>
      <diagonal/>
    </border>
    <border>
      <left style="thin">
        <color theme="0"/>
      </left>
      <right style="thin">
        <color theme="0"/>
      </right>
      <top style="thin">
        <color theme="0"/>
      </top>
      <bottom style="thin">
        <color theme="0"/>
      </bottom>
      <diagonal/>
    </border>
    <border>
      <left style="thin">
        <color theme="0"/>
      </left>
      <right style="thin">
        <color theme="0" tint="-0.249977111117893"/>
      </right>
      <top style="thin">
        <color theme="0"/>
      </top>
      <bottom/>
      <diagonal/>
    </border>
    <border>
      <left/>
      <right style="thin">
        <color theme="0" tint="-0.249977111117893"/>
      </right>
      <top style="thin">
        <color theme="0"/>
      </top>
      <bottom/>
      <diagonal/>
    </border>
    <border>
      <left style="thin">
        <color theme="0" tint="-0.249977111117893"/>
      </left>
      <right style="thin">
        <color theme="0" tint="-0.249977111117893"/>
      </right>
      <top style="thin">
        <color theme="0"/>
      </top>
      <bottom/>
      <diagonal/>
    </border>
    <border>
      <left style="thin">
        <color theme="0" tint="-0.249977111117893"/>
      </left>
      <right style="thin">
        <color theme="0"/>
      </right>
      <top style="thin">
        <color theme="0"/>
      </top>
      <bottom/>
      <diagonal/>
    </border>
    <border>
      <left style="thin">
        <color theme="0"/>
      </left>
      <right style="thin">
        <color theme="0" tint="-0.249977111117893"/>
      </right>
      <top/>
      <bottom style="thin">
        <color theme="0"/>
      </bottom>
      <diagonal/>
    </border>
    <border>
      <left style="thin">
        <color theme="0" tint="-0.249977111117893"/>
      </left>
      <right style="thin">
        <color theme="0" tint="-0.249977111117893"/>
      </right>
      <top/>
      <bottom style="thin">
        <color theme="0"/>
      </bottom>
      <diagonal/>
    </border>
    <border>
      <left style="thin">
        <color theme="0" tint="-0.249977111117893"/>
      </left>
      <right style="thin">
        <color theme="0"/>
      </right>
      <top/>
      <bottom style="thin">
        <color theme="0"/>
      </bottom>
      <diagonal/>
    </border>
  </borders>
  <cellStyleXfs count="2">
    <xf numFmtId="0" fontId="0" fillId="0" borderId="0"/>
    <xf numFmtId="0" fontId="2" fillId="0" borderId="0" applyNumberFormat="0" applyFill="0" applyBorder="0" applyAlignment="0" applyProtection="0"/>
  </cellStyleXfs>
  <cellXfs count="225">
    <xf numFmtId="0" fontId="0" fillId="0" borderId="0" xfId="0"/>
    <xf numFmtId="0" fontId="1" fillId="0" borderId="0" xfId="0" applyFont="1"/>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1" fillId="5" borderId="1" xfId="0" applyFont="1" applyFill="1" applyBorder="1" applyAlignment="1">
      <alignment horizontal="left" vertical="center"/>
    </xf>
    <xf numFmtId="0" fontId="1" fillId="6" borderId="1" xfId="0" applyFont="1" applyFill="1" applyBorder="1" applyAlignment="1">
      <alignment horizontal="left" vertical="center"/>
    </xf>
    <xf numFmtId="0" fontId="1" fillId="7" borderId="1" xfId="0" applyFont="1" applyFill="1" applyBorder="1" applyAlignment="1">
      <alignment horizontal="left" vertical="center"/>
    </xf>
    <xf numFmtId="0" fontId="1" fillId="8" borderId="1" xfId="0" applyFont="1" applyFill="1" applyBorder="1" applyAlignment="1">
      <alignment horizontal="left" vertical="center"/>
    </xf>
    <xf numFmtId="0" fontId="1" fillId="0" borderId="1" xfId="0" applyFont="1" applyBorder="1" applyAlignment="1">
      <alignment horizontal="left" vertical="center"/>
    </xf>
    <xf numFmtId="0" fontId="0" fillId="4" borderId="1" xfId="0" applyFill="1" applyBorder="1" applyAlignment="1">
      <alignment horizontal="left" vertical="center"/>
    </xf>
    <xf numFmtId="0" fontId="0" fillId="5" borderId="1" xfId="0" applyFill="1" applyBorder="1" applyAlignment="1">
      <alignment horizontal="left" vertical="center"/>
    </xf>
    <xf numFmtId="0" fontId="0" fillId="6" borderId="1" xfId="0" applyFill="1" applyBorder="1" applyAlignment="1">
      <alignment horizontal="left" vertical="center"/>
    </xf>
    <xf numFmtId="0" fontId="0" fillId="6" borderId="1" xfId="0" applyFill="1" applyBorder="1" applyAlignment="1">
      <alignment horizontal="center" vertical="center"/>
    </xf>
    <xf numFmtId="0" fontId="0" fillId="7" borderId="1" xfId="0" applyFill="1" applyBorder="1" applyAlignment="1">
      <alignment horizontal="left" vertical="center"/>
    </xf>
    <xf numFmtId="0" fontId="0" fillId="8" borderId="1" xfId="0" applyFill="1" applyBorder="1" applyAlignment="1">
      <alignment horizontal="left" vertical="center"/>
    </xf>
    <xf numFmtId="0" fontId="0" fillId="0" borderId="1" xfId="0" applyBorder="1" applyAlignment="1">
      <alignment horizontal="left" vertical="center"/>
    </xf>
    <xf numFmtId="0" fontId="0" fillId="2" borderId="1" xfId="0" applyFill="1" applyBorder="1" applyAlignment="1">
      <alignment horizontal="left" vertical="center"/>
    </xf>
    <xf numFmtId="0" fontId="0" fillId="3" borderId="1" xfId="0" applyFill="1" applyBorder="1" applyAlignment="1">
      <alignment horizontal="left" vertical="center"/>
    </xf>
    <xf numFmtId="9" fontId="0" fillId="6" borderId="1" xfId="0" applyNumberFormat="1" applyFill="1" applyBorder="1" applyAlignment="1">
      <alignment horizontal="left" vertical="center"/>
    </xf>
    <xf numFmtId="0" fontId="0" fillId="0" borderId="0" xfId="0" quotePrefix="1"/>
    <xf numFmtId="49" fontId="0" fillId="0" borderId="0" xfId="0" quotePrefix="1" applyNumberFormat="1"/>
    <xf numFmtId="49" fontId="0" fillId="0" borderId="0" xfId="0" applyNumberFormat="1"/>
    <xf numFmtId="49" fontId="1" fillId="0" borderId="0" xfId="0" applyNumberFormat="1" applyFont="1"/>
    <xf numFmtId="49" fontId="3" fillId="0" borderId="0" xfId="0" applyNumberFormat="1" applyFont="1"/>
    <xf numFmtId="0" fontId="3" fillId="0" borderId="0" xfId="0" applyFont="1"/>
    <xf numFmtId="0" fontId="0" fillId="6" borderId="1" xfId="0" applyFill="1" applyBorder="1" applyAlignment="1">
      <alignment horizontal="left" vertical="center" wrapText="1"/>
    </xf>
    <xf numFmtId="0" fontId="1" fillId="8" borderId="1" xfId="0" applyFont="1" applyFill="1" applyBorder="1" applyAlignment="1">
      <alignment horizontal="left" vertical="center" wrapText="1"/>
    </xf>
    <xf numFmtId="0" fontId="0" fillId="8" borderId="1" xfId="0" applyFill="1" applyBorder="1" applyAlignment="1">
      <alignment horizontal="left" vertical="center" wrapText="1"/>
    </xf>
    <xf numFmtId="9" fontId="0" fillId="5" borderId="1" xfId="0" applyNumberFormat="1" applyFill="1" applyBorder="1" applyAlignment="1">
      <alignment horizontal="left" vertical="center"/>
    </xf>
    <xf numFmtId="0" fontId="0" fillId="4" borderId="1" xfId="0" applyFill="1" applyBorder="1" applyAlignment="1">
      <alignment horizontal="left" vertical="center" wrapText="1"/>
    </xf>
    <xf numFmtId="0" fontId="0" fillId="5" borderId="1" xfId="0" applyFill="1" applyBorder="1" applyAlignment="1">
      <alignment horizontal="left" vertical="center" wrapText="1"/>
    </xf>
    <xf numFmtId="4" fontId="0" fillId="5" borderId="1" xfId="0" applyNumberFormat="1" applyFill="1" applyBorder="1" applyAlignment="1">
      <alignment horizontal="left" vertical="center"/>
    </xf>
    <xf numFmtId="9" fontId="1" fillId="6" borderId="1" xfId="0" applyNumberFormat="1" applyFont="1" applyFill="1" applyBorder="1" applyAlignment="1">
      <alignment horizontal="left" vertical="center"/>
    </xf>
    <xf numFmtId="0" fontId="0" fillId="6" borderId="0" xfId="0" applyFill="1"/>
    <xf numFmtId="0" fontId="0" fillId="10" borderId="0" xfId="0" applyFill="1"/>
    <xf numFmtId="0" fontId="0" fillId="9" borderId="0" xfId="0" applyFill="1"/>
    <xf numFmtId="0" fontId="0" fillId="4" borderId="0" xfId="0" applyFill="1"/>
    <xf numFmtId="0" fontId="0" fillId="0" borderId="0" xfId="0" pivotButton="1"/>
    <xf numFmtId="2" fontId="0" fillId="0" borderId="0" xfId="0" applyNumberFormat="1"/>
    <xf numFmtId="2" fontId="0" fillId="9" borderId="0" xfId="0" applyNumberFormat="1" applyFill="1"/>
    <xf numFmtId="0" fontId="7" fillId="0" borderId="2" xfId="0" applyFont="1" applyBorder="1" applyAlignment="1">
      <alignment wrapText="1"/>
    </xf>
    <xf numFmtId="0" fontId="10" fillId="0" borderId="2" xfId="0" applyFont="1" applyBorder="1"/>
    <xf numFmtId="49" fontId="7" fillId="0" borderId="2" xfId="0" applyNumberFormat="1" applyFont="1" applyBorder="1"/>
    <xf numFmtId="0" fontId="7" fillId="0" borderId="5" xfId="0" applyFont="1" applyBorder="1" applyAlignment="1">
      <alignment wrapText="1"/>
    </xf>
    <xf numFmtId="0" fontId="0" fillId="0" borderId="3" xfId="0" applyBorder="1"/>
    <xf numFmtId="2" fontId="7" fillId="0" borderId="2" xfId="0" applyNumberFormat="1" applyFont="1" applyBorder="1" applyAlignment="1">
      <alignment wrapText="1"/>
    </xf>
    <xf numFmtId="0" fontId="0" fillId="0" borderId="1" xfId="0" applyBorder="1"/>
    <xf numFmtId="0" fontId="12" fillId="0" borderId="2" xfId="0" applyFont="1" applyBorder="1" applyAlignment="1">
      <alignment wrapText="1"/>
    </xf>
    <xf numFmtId="2" fontId="10" fillId="0" borderId="2" xfId="0" applyNumberFormat="1" applyFont="1" applyBorder="1"/>
    <xf numFmtId="0" fontId="7" fillId="0" borderId="1" xfId="0" applyFont="1" applyBorder="1" applyAlignment="1">
      <alignment wrapText="1"/>
    </xf>
    <xf numFmtId="2" fontId="10" fillId="0" borderId="1" xfId="0" applyNumberFormat="1" applyFont="1" applyBorder="1" applyAlignment="1">
      <alignment wrapText="1"/>
    </xf>
    <xf numFmtId="0" fontId="7" fillId="0" borderId="4" xfId="0" applyFont="1" applyBorder="1" applyAlignment="1">
      <alignment wrapText="1"/>
    </xf>
    <xf numFmtId="2" fontId="7" fillId="0" borderId="1" xfId="0" applyNumberFormat="1" applyFont="1" applyBorder="1" applyAlignment="1">
      <alignment wrapText="1"/>
    </xf>
    <xf numFmtId="0" fontId="10" fillId="0" borderId="2" xfId="0" applyFont="1" applyBorder="1" applyAlignment="1">
      <alignment wrapText="1"/>
    </xf>
    <xf numFmtId="0" fontId="7" fillId="0" borderId="2" xfId="0" applyFont="1" applyBorder="1"/>
    <xf numFmtId="0" fontId="10" fillId="0" borderId="1" xfId="0" applyFont="1" applyBorder="1" applyAlignment="1">
      <alignment wrapText="1"/>
    </xf>
    <xf numFmtId="49" fontId="8" fillId="0" borderId="2" xfId="0" applyNumberFormat="1" applyFont="1" applyBorder="1"/>
    <xf numFmtId="0" fontId="4" fillId="2" borderId="2" xfId="0" applyFont="1" applyFill="1" applyBorder="1" applyAlignment="1">
      <alignment wrapText="1"/>
    </xf>
    <xf numFmtId="0" fontId="4" fillId="2" borderId="2" xfId="0" applyFont="1" applyFill="1" applyBorder="1"/>
    <xf numFmtId="0" fontId="4" fillId="2" borderId="1" xfId="0" applyFont="1" applyFill="1" applyBorder="1" applyAlignment="1">
      <alignment wrapText="1"/>
    </xf>
    <xf numFmtId="0" fontId="4" fillId="11" borderId="1" xfId="0" applyFont="1" applyFill="1" applyBorder="1" applyAlignment="1">
      <alignment wrapText="1"/>
    </xf>
    <xf numFmtId="0" fontId="4" fillId="11" borderId="2" xfId="0" applyFont="1" applyFill="1" applyBorder="1" applyAlignment="1">
      <alignment wrapText="1"/>
    </xf>
    <xf numFmtId="0" fontId="5" fillId="12" borderId="1" xfId="0" applyFont="1" applyFill="1" applyBorder="1" applyAlignment="1">
      <alignment wrapText="1"/>
    </xf>
    <xf numFmtId="0" fontId="6" fillId="12" borderId="2" xfId="0" applyFont="1" applyFill="1" applyBorder="1" applyAlignment="1">
      <alignment wrapText="1"/>
    </xf>
    <xf numFmtId="0" fontId="4" fillId="12" borderId="2" xfId="0" applyFont="1" applyFill="1" applyBorder="1" applyAlignment="1">
      <alignment wrapText="1"/>
    </xf>
    <xf numFmtId="0" fontId="6" fillId="12" borderId="2" xfId="0" applyFont="1" applyFill="1" applyBorder="1"/>
    <xf numFmtId="0" fontId="4" fillId="12" borderId="1" xfId="0" applyFont="1" applyFill="1" applyBorder="1" applyAlignment="1">
      <alignment wrapText="1"/>
    </xf>
    <xf numFmtId="2" fontId="5" fillId="12" borderId="1" xfId="0" applyNumberFormat="1" applyFont="1" applyFill="1" applyBorder="1" applyAlignment="1">
      <alignment wrapText="1"/>
    </xf>
    <xf numFmtId="0" fontId="5" fillId="12" borderId="4" xfId="0" applyFont="1" applyFill="1" applyBorder="1" applyAlignment="1">
      <alignment wrapText="1"/>
    </xf>
    <xf numFmtId="0" fontId="1" fillId="12" borderId="1" xfId="0" applyFont="1" applyFill="1" applyBorder="1"/>
    <xf numFmtId="0" fontId="0" fillId="0" borderId="6" xfId="0" applyBorder="1"/>
    <xf numFmtId="49" fontId="0" fillId="0" borderId="6" xfId="0" applyNumberFormat="1" applyBorder="1"/>
    <xf numFmtId="0" fontId="15" fillId="12" borderId="6" xfId="0" applyFont="1" applyFill="1" applyBorder="1" applyAlignment="1">
      <alignment horizontal="left" wrapText="1"/>
    </xf>
    <xf numFmtId="0" fontId="17" fillId="0" borderId="6" xfId="0" applyFont="1" applyBorder="1" applyAlignment="1">
      <alignment horizontal="center" vertical="center" wrapText="1"/>
    </xf>
    <xf numFmtId="2" fontId="17" fillId="0" borderId="6" xfId="0" applyNumberFormat="1" applyFont="1" applyBorder="1" applyAlignment="1">
      <alignment horizontal="center" vertical="center" wrapText="1"/>
    </xf>
    <xf numFmtId="0" fontId="2" fillId="8" borderId="1" xfId="1" applyFill="1" applyBorder="1" applyAlignment="1">
      <alignment horizontal="left" vertical="center"/>
    </xf>
    <xf numFmtId="0" fontId="20" fillId="0" borderId="2" xfId="0" applyFont="1" applyBorder="1" applyAlignment="1">
      <alignment wrapText="1"/>
    </xf>
    <xf numFmtId="49" fontId="21" fillId="0" borderId="0" xfId="0" applyNumberFormat="1" applyFont="1"/>
    <xf numFmtId="49" fontId="22" fillId="0" borderId="0" xfId="0" applyNumberFormat="1" applyFont="1"/>
    <xf numFmtId="49" fontId="23" fillId="0" borderId="0" xfId="0" applyNumberFormat="1" applyFont="1"/>
    <xf numFmtId="49" fontId="24" fillId="0" borderId="0" xfId="0" applyNumberFormat="1" applyFont="1"/>
    <xf numFmtId="0" fontId="0" fillId="16" borderId="1" xfId="0" applyFill="1" applyBorder="1" applyAlignment="1">
      <alignment horizontal="left" vertical="center"/>
    </xf>
    <xf numFmtId="49" fontId="10" fillId="0" borderId="2" xfId="0" applyNumberFormat="1" applyFont="1" applyBorder="1"/>
    <xf numFmtId="0" fontId="25" fillId="0" borderId="6" xfId="0" applyFont="1" applyBorder="1" applyAlignment="1">
      <alignment horizontal="center" vertical="center"/>
    </xf>
    <xf numFmtId="0" fontId="26" fillId="0" borderId="6" xfId="0" applyFont="1" applyBorder="1" applyAlignment="1">
      <alignment horizontal="center" vertical="center"/>
    </xf>
    <xf numFmtId="0" fontId="26" fillId="0" borderId="6" xfId="0" applyFont="1" applyBorder="1" applyAlignment="1">
      <alignment horizontal="center"/>
    </xf>
    <xf numFmtId="0" fontId="0" fillId="0" borderId="6" xfId="0" applyBorder="1" applyAlignment="1">
      <alignment horizontal="center" vertical="center"/>
    </xf>
    <xf numFmtId="0" fontId="31" fillId="0" borderId="6" xfId="0" applyFont="1" applyBorder="1"/>
    <xf numFmtId="49" fontId="32" fillId="0" borderId="6" xfId="0" applyNumberFormat="1" applyFont="1" applyBorder="1"/>
    <xf numFmtId="49" fontId="31" fillId="0" borderId="6" xfId="0" applyNumberFormat="1" applyFont="1" applyBorder="1"/>
    <xf numFmtId="0" fontId="32" fillId="0" borderId="6" xfId="0" applyFont="1" applyBorder="1"/>
    <xf numFmtId="49" fontId="14" fillId="0" borderId="6" xfId="0" applyNumberFormat="1" applyFont="1" applyBorder="1" applyAlignment="1">
      <alignment wrapText="1"/>
    </xf>
    <xf numFmtId="0" fontId="35" fillId="0" borderId="6" xfId="0" applyFont="1" applyBorder="1" applyAlignment="1">
      <alignment horizontal="center" vertical="center"/>
    </xf>
    <xf numFmtId="0" fontId="0" fillId="0" borderId="7" xfId="0" applyBorder="1"/>
    <xf numFmtId="0" fontId="0" fillId="0" borderId="8" xfId="0" applyBorder="1"/>
    <xf numFmtId="0" fontId="0" fillId="0" borderId="9" xfId="0" applyBorder="1"/>
    <xf numFmtId="0" fontId="0" fillId="0" borderId="11" xfId="0" applyBorder="1"/>
    <xf numFmtId="0" fontId="0" fillId="0" borderId="12" xfId="0" applyBorder="1"/>
    <xf numFmtId="0" fontId="17" fillId="0" borderId="12" xfId="0" applyFont="1" applyBorder="1" applyAlignment="1">
      <alignment horizontal="center" vertical="center" wrapText="1"/>
    </xf>
    <xf numFmtId="2" fontId="17" fillId="0" borderId="12" xfId="0" applyNumberFormat="1" applyFont="1" applyBorder="1" applyAlignment="1">
      <alignment horizontal="center" vertical="center" wrapText="1"/>
    </xf>
    <xf numFmtId="0" fontId="18" fillId="0" borderId="12" xfId="0" applyFont="1" applyBorder="1" applyAlignment="1">
      <alignment horizontal="center" vertical="center" wrapText="1"/>
    </xf>
    <xf numFmtId="0" fontId="15" fillId="12" borderId="13" xfId="0" applyFont="1" applyFill="1" applyBorder="1" applyAlignment="1">
      <alignment horizontal="left" wrapText="1"/>
    </xf>
    <xf numFmtId="0" fontId="15" fillId="12" borderId="13" xfId="0" applyFont="1" applyFill="1" applyBorder="1" applyAlignment="1">
      <alignment wrapText="1"/>
    </xf>
    <xf numFmtId="2" fontId="15" fillId="12" borderId="13" xfId="0" applyNumberFormat="1" applyFont="1" applyFill="1" applyBorder="1" applyAlignment="1">
      <alignment wrapText="1"/>
    </xf>
    <xf numFmtId="0" fontId="16" fillId="12" borderId="13" xfId="0" applyFont="1" applyFill="1" applyBorder="1" applyAlignment="1">
      <alignment horizontal="left" wrapText="1"/>
    </xf>
    <xf numFmtId="0" fontId="19" fillId="0" borderId="13" xfId="0" applyFont="1" applyBorder="1" applyAlignment="1">
      <alignment horizontal="center" vertical="center"/>
    </xf>
    <xf numFmtId="0" fontId="18" fillId="0" borderId="13" xfId="0" applyFont="1" applyBorder="1" applyAlignment="1">
      <alignment horizontal="center" vertical="center" wrapText="1"/>
    </xf>
    <xf numFmtId="0" fontId="16" fillId="12" borderId="13" xfId="0" applyFont="1" applyFill="1" applyBorder="1" applyAlignment="1">
      <alignment horizontal="left"/>
    </xf>
    <xf numFmtId="0" fontId="17" fillId="0" borderId="13" xfId="0" applyFont="1" applyBorder="1" applyAlignment="1">
      <alignment horizontal="center" vertical="center" wrapText="1"/>
    </xf>
    <xf numFmtId="2" fontId="17" fillId="0" borderId="13" xfId="0" applyNumberFormat="1" applyFont="1" applyBorder="1" applyAlignment="1">
      <alignment horizontal="center" vertical="center" wrapText="1"/>
    </xf>
    <xf numFmtId="0" fontId="0" fillId="0" borderId="15" xfId="0" applyBorder="1"/>
    <xf numFmtId="0" fontId="0" fillId="0" borderId="16" xfId="0" applyBorder="1"/>
    <xf numFmtId="0" fontId="0" fillId="0" borderId="17" xfId="0" applyBorder="1"/>
    <xf numFmtId="0" fontId="15" fillId="15" borderId="12" xfId="0" applyFont="1" applyFill="1" applyBorder="1" applyAlignment="1">
      <alignment horizontal="left" wrapText="1"/>
    </xf>
    <xf numFmtId="0" fontId="19" fillId="0" borderId="12" xfId="0" applyFont="1" applyBorder="1" applyAlignment="1">
      <alignment horizontal="center" vertical="center"/>
    </xf>
    <xf numFmtId="0" fontId="1" fillId="14" borderId="1" xfId="0" applyFont="1" applyFill="1" applyBorder="1" applyAlignment="1">
      <alignment horizontal="left" vertical="center"/>
    </xf>
    <xf numFmtId="0" fontId="0" fillId="15" borderId="6" xfId="0" applyFill="1" applyBorder="1"/>
    <xf numFmtId="0" fontId="27" fillId="15" borderId="6" xfId="0" applyFont="1" applyFill="1" applyBorder="1"/>
    <xf numFmtId="0" fontId="31" fillId="15" borderId="6" xfId="0" applyFont="1" applyFill="1" applyBorder="1"/>
    <xf numFmtId="0" fontId="0" fillId="0" borderId="18" xfId="0" applyBorder="1"/>
    <xf numFmtId="0" fontId="0" fillId="15" borderId="11" xfId="0" applyFill="1" applyBorder="1"/>
    <xf numFmtId="0" fontId="0" fillId="0" borderId="19" xfId="0" applyBorder="1"/>
    <xf numFmtId="0" fontId="0" fillId="15" borderId="23" xfId="0" applyFill="1" applyBorder="1"/>
    <xf numFmtId="0" fontId="31" fillId="15" borderId="11" xfId="0" applyFont="1" applyFill="1" applyBorder="1"/>
    <xf numFmtId="0" fontId="0" fillId="15" borderId="24" xfId="0" applyFill="1" applyBorder="1"/>
    <xf numFmtId="0" fontId="0" fillId="15" borderId="25" xfId="0" applyFill="1" applyBorder="1"/>
    <xf numFmtId="0" fontId="0" fillId="0" borderId="26" xfId="0" applyBorder="1"/>
    <xf numFmtId="0" fontId="31" fillId="0" borderId="11" xfId="0" applyFont="1" applyBorder="1"/>
    <xf numFmtId="49" fontId="32" fillId="0" borderId="12" xfId="0" applyNumberFormat="1" applyFont="1" applyBorder="1"/>
    <xf numFmtId="0" fontId="0" fillId="17" borderId="11" xfId="0" applyFill="1" applyBorder="1"/>
    <xf numFmtId="0" fontId="0" fillId="18" borderId="11" xfId="0" applyFill="1" applyBorder="1"/>
    <xf numFmtId="0" fontId="0" fillId="13" borderId="11" xfId="0" applyFill="1" applyBorder="1"/>
    <xf numFmtId="0" fontId="19" fillId="0" borderId="27" xfId="0" applyFont="1" applyBorder="1" applyAlignment="1">
      <alignment horizontal="center" vertical="center"/>
    </xf>
    <xf numFmtId="0" fontId="18" fillId="0" borderId="28" xfId="0" applyFont="1" applyBorder="1" applyAlignment="1">
      <alignment horizontal="center" vertical="center" wrapText="1"/>
    </xf>
    <xf numFmtId="2" fontId="15" fillId="12" borderId="29" xfId="0" applyNumberFormat="1" applyFont="1" applyFill="1" applyBorder="1" applyAlignment="1">
      <alignment wrapText="1"/>
    </xf>
    <xf numFmtId="2" fontId="17" fillId="0" borderId="30" xfId="0" applyNumberFormat="1" applyFont="1" applyBorder="1" applyAlignment="1">
      <alignment horizontal="center" vertical="center" wrapText="1"/>
    </xf>
    <xf numFmtId="0" fontId="14" fillId="18" borderId="21" xfId="0" applyFont="1" applyFill="1" applyBorder="1" applyAlignment="1">
      <alignment horizontal="center" vertical="center"/>
    </xf>
    <xf numFmtId="0" fontId="28" fillId="18" borderId="21" xfId="0" applyFont="1" applyFill="1" applyBorder="1" applyAlignment="1">
      <alignment horizontal="center" vertical="center"/>
    </xf>
    <xf numFmtId="0" fontId="17" fillId="0" borderId="27" xfId="0" applyFont="1" applyBorder="1" applyAlignment="1">
      <alignment horizontal="center" vertical="center" wrapText="1"/>
    </xf>
    <xf numFmtId="0" fontId="17" fillId="0" borderId="29" xfId="0" applyFont="1" applyBorder="1" applyAlignment="1">
      <alignment horizontal="center" vertical="center" wrapText="1"/>
    </xf>
    <xf numFmtId="0" fontId="17" fillId="0" borderId="30" xfId="0" applyFont="1" applyBorder="1" applyAlignment="1">
      <alignment horizontal="center" vertical="center" wrapText="1"/>
    </xf>
    <xf numFmtId="0" fontId="17" fillId="0" borderId="31" xfId="0" applyFont="1" applyBorder="1" applyAlignment="1">
      <alignment horizontal="center" vertical="center" wrapText="1"/>
    </xf>
    <xf numFmtId="0" fontId="19" fillId="13" borderId="21" xfId="0" applyFont="1" applyFill="1" applyBorder="1" applyAlignment="1">
      <alignment horizontal="center" vertical="center"/>
    </xf>
    <xf numFmtId="0" fontId="19" fillId="13" borderId="33" xfId="0" applyFont="1" applyFill="1" applyBorder="1" applyAlignment="1">
      <alignment horizontal="center" vertical="center"/>
    </xf>
    <xf numFmtId="2" fontId="17" fillId="0" borderId="34" xfId="0" applyNumberFormat="1" applyFont="1" applyBorder="1" applyAlignment="1">
      <alignment horizontal="center" vertical="center" wrapText="1"/>
    </xf>
    <xf numFmtId="0" fontId="15" fillId="12" borderId="27" xfId="0" applyFont="1" applyFill="1" applyBorder="1" applyAlignment="1">
      <alignment horizontal="left" wrapText="1"/>
    </xf>
    <xf numFmtId="0" fontId="17" fillId="0" borderId="35" xfId="0" applyFont="1" applyBorder="1" applyAlignment="1">
      <alignment horizontal="center" vertical="center" wrapText="1"/>
    </xf>
    <xf numFmtId="0" fontId="30" fillId="0" borderId="30" xfId="0" applyFont="1" applyBorder="1" applyAlignment="1">
      <alignment horizontal="center" vertical="center" wrapText="1"/>
    </xf>
    <xf numFmtId="0" fontId="19" fillId="0" borderId="29" xfId="0" applyFont="1" applyBorder="1" applyAlignment="1">
      <alignment horizontal="center" vertical="center"/>
    </xf>
    <xf numFmtId="0" fontId="14" fillId="17" borderId="21" xfId="0" applyFont="1" applyFill="1" applyBorder="1" applyAlignment="1">
      <alignment horizontal="center" vertical="center"/>
    </xf>
    <xf numFmtId="0" fontId="17" fillId="0" borderId="28" xfId="0" applyFont="1" applyBorder="1" applyAlignment="1">
      <alignment horizontal="center" vertical="center" wrapText="1"/>
    </xf>
    <xf numFmtId="0" fontId="19" fillId="18" borderId="21" xfId="0" applyFont="1" applyFill="1" applyBorder="1" applyAlignment="1">
      <alignment horizontal="center" vertical="center"/>
    </xf>
    <xf numFmtId="0" fontId="17" fillId="0" borderId="10" xfId="0" applyFont="1" applyBorder="1" applyAlignment="1">
      <alignment horizontal="center" vertical="center" wrapText="1"/>
    </xf>
    <xf numFmtId="0" fontId="19" fillId="0" borderId="10" xfId="0" applyFont="1" applyBorder="1" applyAlignment="1">
      <alignment horizontal="center" vertical="center"/>
    </xf>
    <xf numFmtId="0" fontId="0" fillId="0" borderId="11" xfId="0" applyBorder="1" applyAlignment="1">
      <alignment horizontal="center" vertical="center"/>
    </xf>
    <xf numFmtId="2" fontId="17" fillId="0" borderId="19" xfId="0" applyNumberFormat="1" applyFont="1" applyBorder="1" applyAlignment="1">
      <alignment horizontal="center" vertical="center" wrapText="1"/>
    </xf>
    <xf numFmtId="0" fontId="17" fillId="0" borderId="19" xfId="0" applyFont="1" applyBorder="1" applyAlignment="1">
      <alignment horizontal="center" vertical="center" wrapText="1"/>
    </xf>
    <xf numFmtId="0" fontId="19" fillId="18" borderId="33" xfId="0" applyFont="1" applyFill="1" applyBorder="1" applyAlignment="1">
      <alignment horizontal="center" vertical="center"/>
    </xf>
    <xf numFmtId="0" fontId="14" fillId="18" borderId="22" xfId="0" applyFont="1" applyFill="1" applyBorder="1" applyAlignment="1">
      <alignment horizontal="center" vertical="center"/>
    </xf>
    <xf numFmtId="0" fontId="33" fillId="18" borderId="20" xfId="0" applyFont="1" applyFill="1" applyBorder="1" applyAlignment="1">
      <alignment horizontal="center" vertical="center"/>
    </xf>
    <xf numFmtId="0" fontId="14" fillId="18" borderId="36" xfId="0" applyFont="1" applyFill="1" applyBorder="1" applyAlignment="1">
      <alignment horizontal="center" vertical="center"/>
    </xf>
    <xf numFmtId="0" fontId="13" fillId="18" borderId="26" xfId="0" applyFont="1" applyFill="1" applyBorder="1" applyAlignment="1">
      <alignment horizontal="center" vertical="center"/>
    </xf>
    <xf numFmtId="0" fontId="19" fillId="0" borderId="28" xfId="0" applyFont="1" applyBorder="1" applyAlignment="1">
      <alignment horizontal="center" vertical="center"/>
    </xf>
    <xf numFmtId="0" fontId="15" fillId="12" borderId="29" xfId="0" applyFont="1" applyFill="1" applyBorder="1" applyAlignment="1">
      <alignment wrapText="1"/>
    </xf>
    <xf numFmtId="0" fontId="29" fillId="18" borderId="25" xfId="0" applyFont="1" applyFill="1" applyBorder="1" applyAlignment="1">
      <alignment horizontal="center" vertical="center"/>
    </xf>
    <xf numFmtId="0" fontId="19" fillId="18" borderId="26" xfId="0" applyFont="1" applyFill="1" applyBorder="1" applyAlignment="1">
      <alignment horizontal="center" vertical="center"/>
    </xf>
    <xf numFmtId="0" fontId="29" fillId="18" borderId="37" xfId="0" applyFont="1" applyFill="1" applyBorder="1" applyAlignment="1">
      <alignment horizontal="center" vertical="center"/>
    </xf>
    <xf numFmtId="0" fontId="17" fillId="0" borderId="28" xfId="0" applyFont="1" applyBorder="1" applyAlignment="1">
      <alignment horizontal="center" vertical="center"/>
    </xf>
    <xf numFmtId="0" fontId="17" fillId="0" borderId="10" xfId="0" applyFont="1" applyBorder="1" applyAlignment="1">
      <alignment horizontal="center" vertical="center"/>
    </xf>
    <xf numFmtId="0" fontId="19" fillId="18" borderId="38" xfId="0" applyFont="1" applyFill="1" applyBorder="1" applyAlignment="1">
      <alignment horizontal="center" vertical="center"/>
    </xf>
    <xf numFmtId="0" fontId="17" fillId="0" borderId="32" xfId="0" applyFont="1" applyBorder="1" applyAlignment="1">
      <alignment horizontal="center" vertical="center" wrapText="1"/>
    </xf>
    <xf numFmtId="0" fontId="14" fillId="18" borderId="20" xfId="0" applyFont="1" applyFill="1" applyBorder="1" applyAlignment="1">
      <alignment horizontal="center" vertical="center"/>
    </xf>
    <xf numFmtId="0" fontId="29" fillId="18" borderId="20" xfId="0" applyFont="1" applyFill="1" applyBorder="1" applyAlignment="1">
      <alignment horizontal="center" vertical="center"/>
    </xf>
    <xf numFmtId="0" fontId="17" fillId="0" borderId="14" xfId="0" applyFont="1" applyBorder="1" applyAlignment="1">
      <alignment horizontal="center" vertical="center" wrapText="1"/>
    </xf>
    <xf numFmtId="0" fontId="14" fillId="18" borderId="39" xfId="0" applyFont="1" applyFill="1" applyBorder="1" applyAlignment="1">
      <alignment horizontal="center" vertical="center"/>
    </xf>
    <xf numFmtId="0" fontId="14" fillId="18" borderId="25" xfId="0" applyFont="1" applyFill="1" applyBorder="1" applyAlignment="1">
      <alignment horizontal="center" vertical="center"/>
    </xf>
    <xf numFmtId="0" fontId="19" fillId="13" borderId="40" xfId="0" applyFont="1" applyFill="1" applyBorder="1" applyAlignment="1">
      <alignment horizontal="center" vertical="center"/>
    </xf>
    <xf numFmtId="0" fontId="34" fillId="13" borderId="22" xfId="0" applyFont="1" applyFill="1" applyBorder="1" applyAlignment="1">
      <alignment horizontal="center" vertical="center"/>
    </xf>
    <xf numFmtId="0" fontId="17" fillId="0" borderId="41" xfId="0" applyFont="1" applyBorder="1" applyAlignment="1">
      <alignment horizontal="center" vertical="center" wrapText="1"/>
    </xf>
    <xf numFmtId="0" fontId="17" fillId="0" borderId="42" xfId="0" applyFont="1" applyBorder="1" applyAlignment="1">
      <alignment horizontal="center" vertical="center" wrapText="1"/>
    </xf>
    <xf numFmtId="0" fontId="19" fillId="18" borderId="43" xfId="0" applyFont="1" applyFill="1" applyBorder="1" applyAlignment="1">
      <alignment horizontal="center" vertical="center"/>
    </xf>
    <xf numFmtId="2" fontId="17" fillId="0" borderId="44" xfId="0" applyNumberFormat="1" applyFont="1" applyBorder="1" applyAlignment="1">
      <alignment horizontal="center" vertical="center" wrapText="1"/>
    </xf>
    <xf numFmtId="49" fontId="7" fillId="15" borderId="2" xfId="0" applyNumberFormat="1" applyFont="1" applyFill="1" applyBorder="1"/>
    <xf numFmtId="0" fontId="0" fillId="0" borderId="0" xfId="0" applyAlignment="1">
      <alignment wrapText="1"/>
    </xf>
    <xf numFmtId="0" fontId="1" fillId="0" borderId="0" xfId="0" applyFont="1" applyAlignment="1">
      <alignment wrapText="1"/>
    </xf>
    <xf numFmtId="0" fontId="36" fillId="0" borderId="0" xfId="0" applyFont="1" applyAlignment="1">
      <alignment wrapText="1"/>
    </xf>
    <xf numFmtId="0" fontId="0" fillId="0" borderId="10" xfId="0" applyBorder="1"/>
    <xf numFmtId="0" fontId="16" fillId="12" borderId="27" xfId="0" applyFont="1" applyFill="1" applyBorder="1" applyAlignment="1">
      <alignment horizontal="left" wrapText="1"/>
    </xf>
    <xf numFmtId="0" fontId="17" fillId="0" borderId="45" xfId="0" applyFont="1" applyBorder="1" applyAlignment="1">
      <alignment horizontal="center" vertical="center" wrapText="1"/>
    </xf>
    <xf numFmtId="0" fontId="19" fillId="0" borderId="45" xfId="0" applyFont="1" applyBorder="1" applyAlignment="1">
      <alignment horizontal="center" vertical="center"/>
    </xf>
    <xf numFmtId="2" fontId="17" fillId="0" borderId="45" xfId="0" applyNumberFormat="1" applyFont="1" applyBorder="1" applyAlignment="1">
      <alignment horizontal="center" vertical="center" wrapText="1"/>
    </xf>
    <xf numFmtId="0" fontId="17" fillId="0" borderId="45" xfId="0" applyFont="1" applyBorder="1" applyAlignment="1">
      <alignment horizontal="center" vertical="center"/>
    </xf>
    <xf numFmtId="0" fontId="15" fillId="12" borderId="10" xfId="0" applyFont="1" applyFill="1" applyBorder="1" applyAlignment="1">
      <alignment horizontal="left" wrapText="1"/>
    </xf>
    <xf numFmtId="0" fontId="14" fillId="5" borderId="45" xfId="0" applyFont="1" applyFill="1" applyBorder="1" applyAlignment="1">
      <alignment horizontal="center" vertical="center"/>
    </xf>
    <xf numFmtId="0" fontId="28" fillId="5" borderId="45" xfId="0" applyFont="1" applyFill="1" applyBorder="1" applyAlignment="1">
      <alignment horizontal="center" vertical="center"/>
    </xf>
    <xf numFmtId="0" fontId="29" fillId="5" borderId="45" xfId="0" applyFont="1" applyFill="1" applyBorder="1" applyAlignment="1">
      <alignment horizontal="center" vertical="center"/>
    </xf>
    <xf numFmtId="0" fontId="33" fillId="5" borderId="45" xfId="0" applyFont="1" applyFill="1" applyBorder="1" applyAlignment="1">
      <alignment horizontal="center" vertical="center"/>
    </xf>
    <xf numFmtId="0" fontId="0" fillId="5" borderId="12" xfId="0" applyFill="1" applyBorder="1"/>
    <xf numFmtId="0" fontId="19" fillId="5" borderId="45" xfId="0" applyFont="1" applyFill="1" applyBorder="1" applyAlignment="1">
      <alignment horizontal="center" vertical="center"/>
    </xf>
    <xf numFmtId="0" fontId="19" fillId="19" borderId="45" xfId="0" applyFont="1" applyFill="1" applyBorder="1" applyAlignment="1">
      <alignment horizontal="center" vertical="center"/>
    </xf>
    <xf numFmtId="0" fontId="25" fillId="0" borderId="10" xfId="0" applyFont="1" applyBorder="1" applyAlignment="1">
      <alignment horizontal="center" vertical="center"/>
    </xf>
    <xf numFmtId="0" fontId="0" fillId="0" borderId="46" xfId="0" applyBorder="1"/>
    <xf numFmtId="0" fontId="0" fillId="0" borderId="47" xfId="0" applyBorder="1"/>
    <xf numFmtId="0" fontId="32" fillId="0" borderId="47" xfId="0" applyFont="1" applyBorder="1"/>
    <xf numFmtId="49" fontId="14" fillId="0" borderId="47" xfId="0" applyNumberFormat="1" applyFont="1" applyBorder="1" applyAlignment="1">
      <alignment wrapText="1"/>
    </xf>
    <xf numFmtId="0" fontId="25" fillId="0" borderId="47" xfId="0" applyFont="1" applyBorder="1" applyAlignment="1">
      <alignment horizontal="center" vertical="center"/>
    </xf>
    <xf numFmtId="0" fontId="31" fillId="0" borderId="47" xfId="0" applyFont="1" applyBorder="1"/>
    <xf numFmtId="0" fontId="26" fillId="0" borderId="47" xfId="0" applyFont="1" applyBorder="1" applyAlignment="1">
      <alignment horizontal="center"/>
    </xf>
    <xf numFmtId="0" fontId="26" fillId="0" borderId="47" xfId="0" applyFont="1" applyBorder="1" applyAlignment="1">
      <alignment horizontal="center" vertical="center"/>
    </xf>
    <xf numFmtId="0" fontId="35" fillId="0" borderId="47" xfId="0" applyFont="1" applyBorder="1" applyAlignment="1">
      <alignment horizontal="center" vertical="center"/>
    </xf>
    <xf numFmtId="49" fontId="32" fillId="0" borderId="47" xfId="0" applyNumberFormat="1" applyFont="1" applyBorder="1"/>
    <xf numFmtId="0" fontId="14" fillId="5" borderId="47" xfId="0" applyFont="1" applyFill="1" applyBorder="1" applyAlignment="1">
      <alignment horizontal="center" vertical="center"/>
    </xf>
    <xf numFmtId="49" fontId="31" fillId="0" borderId="47" xfId="0" applyNumberFormat="1" applyFont="1" applyBorder="1"/>
    <xf numFmtId="0" fontId="0" fillId="20" borderId="47" xfId="0" applyFill="1" applyBorder="1"/>
    <xf numFmtId="49" fontId="0" fillId="0" borderId="47" xfId="0" applyNumberFormat="1" applyBorder="1"/>
    <xf numFmtId="0" fontId="19" fillId="19" borderId="47" xfId="0" applyFont="1" applyFill="1" applyBorder="1" applyAlignment="1">
      <alignment horizontal="center" vertical="center"/>
    </xf>
    <xf numFmtId="0" fontId="0" fillId="0" borderId="48" xfId="0" applyBorder="1"/>
    <xf numFmtId="0" fontId="0" fillId="0" borderId="49" xfId="0" applyBorder="1"/>
    <xf numFmtId="0" fontId="0" fillId="0" borderId="50" xfId="0" applyBorder="1"/>
    <xf numFmtId="0" fontId="0" fillId="0" borderId="51" xfId="0" applyBorder="1"/>
    <xf numFmtId="0" fontId="0" fillId="0" borderId="52" xfId="0" applyBorder="1"/>
    <xf numFmtId="0" fontId="0" fillId="0" borderId="53" xfId="0" applyBorder="1"/>
    <xf numFmtId="0" fontId="0" fillId="0" borderId="54" xfId="0" applyBorder="1"/>
    <xf numFmtId="49" fontId="1" fillId="0" borderId="0" xfId="0" applyNumberFormat="1" applyFont="1" applyAlignment="1">
      <alignment horizontal="center"/>
    </xf>
  </cellXfs>
  <cellStyles count="2">
    <cellStyle name="Hyperlink" xfId="1" xr:uid="{00000000-000B-0000-0000-000008000000}"/>
    <cellStyle name="Normal" xfId="0" builtinId="0"/>
  </cellStyles>
  <dxfs count="0"/>
  <tableStyles count="0" defaultTableStyle="TableStyleMedium2" defaultPivotStyle="PivotStyleMedium9"/>
  <colors>
    <mruColors>
      <color rgb="FFF2C029"/>
      <color rgb="FFA87D0F"/>
      <color rgb="FF614E1A"/>
      <color rgb="FFE8E8E8"/>
      <color rgb="FFE0E0E0"/>
      <color rgb="FFF2F2F2"/>
      <color rgb="FFBFBFBF"/>
      <color rgb="FF757171"/>
      <color rgb="FF97A2C4"/>
      <color rgb="FFABCC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Distribution of final weighted means </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Distribution of final weighted means </a:t>
          </a:r>
        </a:p>
      </cx:txPr>
    </cx:title>
    <cx:plotArea>
      <cx:plotAreaRegion>
        <cx:series layoutId="clusteredColumn" uniqueId="{B903A719-127F-4522-9539-BD2FFE6D331D}">
          <cx:tx>
            <cx:txData>
              <cx:f>_xlchart.v1.0</cx:f>
              <cx:v>Final weighted mean </cx:v>
            </cx:txData>
          </cx:tx>
          <cx:dataId val="0"/>
          <cx:layoutPr>
            <cx:binning intervalClosed="r"/>
          </cx:layoutPr>
        </cx:series>
      </cx:plotAreaRegion>
      <cx:axis id="0">
        <cx:catScaling gapWidth="0"/>
        <cx:tickLabels/>
        <cx:numFmt formatCode="#,##0.00" sourceLinked="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valScaling max="30" min="-2"/>
        <cx:majorGridlines/>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476250</xdr:colOff>
      <xdr:row>28</xdr:row>
      <xdr:rowOff>19050</xdr:rowOff>
    </xdr:from>
    <xdr:to>
      <xdr:col>5</xdr:col>
      <xdr:colOff>971550</xdr:colOff>
      <xdr:row>39</xdr:row>
      <xdr:rowOff>114300</xdr:rowOff>
    </xdr:to>
    <mc:AlternateContent xmlns:mc="http://schemas.openxmlformats.org/markup-compatibility/2006">
      <mc:Choice xmlns:cx1="http://schemas.microsoft.com/office/drawing/2015/9/8/chartex" Requires="cx1">
        <xdr:graphicFrame macro="">
          <xdr:nvGraphicFramePr>
            <xdr:cNvPr id="2" name="Chart 3">
              <a:extLst>
                <a:ext uri="{FF2B5EF4-FFF2-40B4-BE49-F238E27FC236}">
                  <a16:creationId xmlns:a16="http://schemas.microsoft.com/office/drawing/2014/main" id="{871AF8EF-CA80-402B-B010-401EC3BA6B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16.505847916669" createdVersion="8" refreshedVersion="8" minRefreshableVersion="3" recordCount="52" xr:uid="{0E11DA71-5E16-4524-A07D-32072D986317}">
  <cacheSource type="worksheet">
    <worksheetSource ref="A1:AH55" sheet="ACDC reports"/>
  </cacheSource>
  <cacheFields count="34">
    <cacheField name="Extractor " numFmtId="0">
      <sharedItems containsBlank="1" longText="1"/>
    </cacheField>
    <cacheField name="Resource title" numFmtId="0">
      <sharedItems containsBlank="1"/>
    </cacheField>
    <cacheField name="Resource author" numFmtId="0">
      <sharedItems containsBlank="1"/>
    </cacheField>
    <cacheField name="doi/url" numFmtId="0">
      <sharedItems containsBlank="1" longText="1"/>
    </cacheField>
    <cacheField name="Country" numFmtId="0">
      <sharedItems containsBlank="1"/>
    </cacheField>
    <cacheField name="Practices" numFmtId="0">
      <sharedItems containsBlank="1" count="24">
        <s v="Living barriers"/>
        <s v="Multistrata agroforestry"/>
        <s v="Shade trees"/>
        <s v="Crop rotation "/>
        <s v="Quesungual"/>
        <s v="Organic fertilizers"/>
        <s v="IPDM"/>
        <s v="Reduced tillage "/>
        <s v="Drip irrigation "/>
        <s v="Crop residues "/>
        <s v="No burning"/>
        <s v="Scattered trees "/>
        <s v="Intercropping"/>
        <s v="Furrows "/>
        <s v="Mulch"/>
        <m/>
        <s v="Hand weeding" u="1"/>
        <s v="Organic fertilizers " u="1"/>
        <s v="Mulch " u="1"/>
        <s v="Green manure " u="1"/>
        <s v="Biofertilizers" u="1"/>
        <s v="Live barriers" u="1"/>
        <s v="Shade trees " u="1"/>
        <s v="Multistrata agroforestry " u="1"/>
      </sharedItems>
    </cacheField>
    <cacheField name="Practices Description" numFmtId="0">
      <sharedItems containsBlank="1"/>
    </cacheField>
    <cacheField name="Control" numFmtId="0">
      <sharedItems containsBlank="1"/>
    </cacheField>
    <cacheField name="Crop" numFmtId="0">
      <sharedItems containsBlank="1" count="3">
        <s v="coffee"/>
        <s v="maize and beans"/>
        <m/>
      </sharedItems>
    </cacheField>
    <cacheField name="Climate resilience" numFmtId="0">
      <sharedItems containsBlank="1" count="7">
        <s v="Cyclone / heavy rainfall"/>
        <s v="Heat"/>
        <m/>
        <s v="Drought"/>
        <s v="Cyclone" u="1"/>
        <s v="Heavy rainfall " u="1"/>
        <s v="drought " u="1"/>
      </sharedItems>
    </cacheField>
    <cacheField name="Climate hazard quote" numFmtId="0">
      <sharedItems containsBlank="1"/>
    </cacheField>
    <cacheField name="Mechanism" numFmtId="0">
      <sharedItems containsBlank="1"/>
    </cacheField>
    <cacheField name="Economic performance type" numFmtId="0">
      <sharedItems containsBlank="1"/>
    </cacheField>
    <cacheField name="Definition economic performace" numFmtId="0">
      <sharedItems containsBlank="1"/>
    </cacheField>
    <cacheField name="Economic performance value" numFmtId="0">
      <sharedItems containsString="0" containsBlank="1" containsNumber="1" minValue="1.4" maxValue="373208"/>
    </cacheField>
    <cacheField name="Economic performance control" numFmtId="0">
      <sharedItems containsString="0" containsBlank="1" containsNumber="1" minValue="0.91" maxValue="38409"/>
    </cacheField>
    <cacheField name="Economic performance unit" numFmtId="0">
      <sharedItems containsBlank="1"/>
    </cacheField>
    <cacheField name="Complexity" numFmtId="0">
      <sharedItems containsBlank="1"/>
    </cacheField>
    <cacheField name="Direction of effect" numFmtId="0">
      <sharedItems containsBlank="1" containsMixedTypes="1" containsNumber="1" containsInteger="1" minValue="0" maxValue="0"/>
    </cacheField>
    <cacheField name="Magnitude of effect" numFmtId="0">
      <sharedItems containsBlank="1"/>
    </cacheField>
    <cacheField name="percentage effect" numFmtId="9">
      <sharedItems containsString="0" containsBlank="1" containsNumber="1" minValue="-0.85" maxValue="2"/>
    </cacheField>
    <cacheField name="Outcome effect" numFmtId="0">
      <sharedItems containsBlank="1"/>
    </cacheField>
    <cacheField name="Sample" numFmtId="0">
      <sharedItems containsBlank="1"/>
    </cacheField>
    <cacheField name="Confidence" numFmtId="0">
      <sharedItems containsBlank="1"/>
    </cacheField>
    <cacheField name="Weight" numFmtId="0">
      <sharedItems containsBlank="1"/>
    </cacheField>
    <cacheField name="Weight scale" numFmtId="0">
      <sharedItems containsString="0" containsBlank="1" containsNumber="1" minValue="0.66" maxValue="3"/>
    </cacheField>
    <cacheField name="Score" numFmtId="0">
      <sharedItems containsString="0" containsBlank="1" containsNumber="1" minValue="-1" maxValue="2"/>
    </cacheField>
    <cacheField name="Weight scale x score" numFmtId="0">
      <sharedItems containsString="0" containsBlank="1" containsNumber="1" minValue="-3" maxValue="6"/>
    </cacheField>
    <cacheField name="Category " numFmtId="0">
      <sharedItems containsBlank="1"/>
    </cacheField>
    <cacheField name="sum (Weight scale * score ) " numFmtId="0">
      <sharedItems containsString="0" containsBlank="1" containsNumber="1" minValue="-3.5" maxValue="20"/>
    </cacheField>
    <cacheField name="Sum weight" numFmtId="0">
      <sharedItems containsString="0" containsBlank="1" containsNumber="1" minValue="0.66" maxValue="11"/>
    </cacheField>
    <cacheField name="Final weighted mean " numFmtId="0">
      <sharedItems containsString="0" containsBlank="1" containsNumber="1" minValue="-0.5" maxValue="2"/>
    </cacheField>
    <cacheField name="Narrative " numFmtId="0">
      <sharedItems containsBlank="1" longText="1"/>
    </cacheField>
    <cacheField name="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s v="LM"/>
    <s v="Resiliencia y vulnerabilidad en las cuencas de la Sierra Madre de Chiapas, México"/>
    <s v="Arellano"/>
    <s v="https://www.leisa-al.org/web/index.php/volumen-24-numero-4/1901-resiliencia-y-vulnerabilidad-en-las-cuencas-de-la-sierra-madre-de-chiapas-mexico"/>
    <s v="Mexico"/>
    <x v="0"/>
    <m/>
    <s v="no agroforestry no living barriers "/>
    <x v="0"/>
    <x v="0"/>
    <s v="cyclone stan 2005"/>
    <s v="Trees and livig barriers allows both water flow and sediment retention."/>
    <m/>
    <m/>
    <m/>
    <m/>
    <m/>
    <m/>
    <s v="++"/>
    <s v="very positive"/>
    <n v="-0.4"/>
    <s v="erosion "/>
    <m/>
    <m/>
    <s v="Low"/>
    <n v="1"/>
    <n v="2"/>
    <n v="2"/>
    <s v="coffee-Living barriers-Cyclone / heavy rainfall"/>
    <n v="2"/>
    <n v="1"/>
    <n v="2"/>
    <s v="Small coffee farmers in the Sierra Madre de Chiapas region of Mexico, used livind barriers and agroforestry as vegetative filtering dams during Stan cyclone in 2005 they have significantly reduced erosion by 40%."/>
    <m/>
  </r>
  <r>
    <s v="LM"/>
    <s v="Resiliencia y vulnerabilidad en las cuencas de la Sierra Madre de Chiapas, México"/>
    <s v="Arellano"/>
    <s v="https://www.leisa-al.org/web/index.php/volumen-24-numero-4/1901-resiliencia-y-vulnerabilidad-en-las-cuencas-de-la-sierra-madre-de-chiapas-mexico"/>
    <s v="Mexico"/>
    <x v="1"/>
    <m/>
    <s v="no agroforestry no living barriers "/>
    <x v="0"/>
    <x v="0"/>
    <s v="cyclone stan 2005"/>
    <s v="Trees and livig barriers allows both water flow and sediment retention."/>
    <m/>
    <m/>
    <m/>
    <m/>
    <m/>
    <m/>
    <s v="++"/>
    <s v="very positive"/>
    <n v="-0.4"/>
    <s v="erosion "/>
    <m/>
    <m/>
    <s v="Low"/>
    <n v="1"/>
    <n v="2"/>
    <n v="2"/>
    <s v="coffee-Multistrata agroforestry-Cyclone / heavy rainfall"/>
    <n v="2"/>
    <n v="1"/>
    <n v="2"/>
    <s v="Small coffee farmers in the Sierra Madre de Chiapas region of Mexico, used livind barriers and agroforestry as vegetative filtering dams during Stan cyclone in 2005 they have significantly reduced erosion by 40%."/>
    <m/>
  </r>
  <r>
    <s v="LM"/>
    <s v="MICROCLIMATIC CHACTERIZATION OF SHADED AND OPEN-GROWN COFFEE (COFFEA ARABICA L.) PLANTATIONS IN MEXICO"/>
    <s v="Barradas"/>
    <s v="10.1016/0168-1923(86)90052-3"/>
    <s v="Mexico"/>
    <x v="2"/>
    <s v="The shaded site had trees of Inga jinicuil and coffee crops "/>
    <s v="no agroforestry"/>
    <x v="0"/>
    <x v="1"/>
    <s v="Microclimate and soil moisture data were collected to examine the ability of shade tree cover in an agroforestry system to protect crop plants against extremes in microclimate and soil moisture fluctuation"/>
    <s v="The presence of shade trees likely leads to a decrease in air and soil temperatures."/>
    <m/>
    <m/>
    <m/>
    <m/>
    <m/>
    <m/>
    <s v="+"/>
    <s v="positive"/>
    <n v="-0.12"/>
    <s v="Maximum temperature during hottest month"/>
    <s v="Small"/>
    <s v="Certain"/>
    <s v="Medium"/>
    <n v="2"/>
    <n v="1"/>
    <n v="2"/>
    <s v="coffee-Shade trees-Heat"/>
    <n v="6"/>
    <n v="6"/>
    <n v="1"/>
    <s v="Throughout the year, micrometeorological measurements were conducted in both shaded and open-grown coffee plantations in the central region of Veracruz, Mexico. The open plantation exhibited significantly higher average maximum temperatures (5.4 ± 1.5°C) than the agroforestry system. "/>
    <m/>
  </r>
  <r>
    <s v="LM"/>
    <s v="MICROCLIMATIC CHACTERIZATION OF SHADED AND OPEN-GROWN COFFEE (COFFEA ARABICA L.) PLANTATIONS IN MEXICO"/>
    <s v="Barradas"/>
    <s v="10.1016/0168-1923(86)90052-3"/>
    <s v="Mexico"/>
    <x v="2"/>
    <s v="trees of Inga jinicuil"/>
    <s v="no agroforestry "/>
    <x v="0"/>
    <x v="1"/>
    <s v="report presents results of the microclimatological measurements taken in commercial coffee plantations in central Mexico."/>
    <s v="factor that influences this increase in air and soil temperatures is probably the difference in the capacity of the biomass to store solar energy, associated with a higher leaf area index in the shaded plantation."/>
    <m/>
    <m/>
    <m/>
    <m/>
    <m/>
    <m/>
    <s v="+"/>
    <s v="positive"/>
    <n v="-0.125"/>
    <s v="maximum temperature "/>
    <s v="Small"/>
    <s v="Certain"/>
    <s v="Medium"/>
    <n v="2"/>
    <n v="1"/>
    <n v="2"/>
    <s v="coffee-Shade trees-Heat"/>
    <n v="6"/>
    <n v="6"/>
    <n v="1"/>
    <s v="Throughout the year, micrometeorological measurements were conducted in both shaded and open-grown coffee plantations in the central region of Veracruz, Mexico. The open plantation exhibited significantly higher average maximum temperatures (5.4 ± 1.5°C) than the agroforestry system. "/>
    <m/>
  </r>
  <r>
    <s v="LM"/>
    <s v="WHEAT, MAIZE AND SAFFLOWER ROTATION IN CONSERVATION TILLAGE vs. TRADITIONAL TILLAGE"/>
    <s v="Borbon gracia "/>
    <s v="10.35196/rfm.2020.4.371"/>
    <s v="Mexico "/>
    <x v="3"/>
    <s v="maize-wheat rotation "/>
    <s v="monoculture "/>
    <x v="1"/>
    <x v="2"/>
    <m/>
    <m/>
    <s v="benefice cost ratio "/>
    <m/>
    <n v="2.4"/>
    <n v="2.2000000000000002"/>
    <s v="MXN/ha"/>
    <m/>
    <s v="+"/>
    <s v="positive"/>
    <n v="9.0909090909090787E-2"/>
    <s v="benefice cost ratio "/>
    <s v="Small"/>
    <s v="Uncertain"/>
    <s v="Low"/>
    <n v="1"/>
    <n v="1"/>
    <n v="1"/>
    <s v="maize and beans-Crop rotation -"/>
    <n v="1"/>
    <n v="1"/>
    <n v="1"/>
    <s v="The study sought to assess the effectiveness of crop rotation involving wheat, maize, and safflower when compared to traditional tillage in southern Sonora, Mexico. While the maize-wheat rotation system proved to be more cost-effective and profitable, it's important to note that the safflower-maize rotation system did not yield higher profits compared to control. "/>
    <m/>
  </r>
  <r>
    <s v="LM"/>
    <s v="Growth and yield of coffee plants in agroforestry and monoculture systems in Minas Gerais, Brazil"/>
    <s v="Campanha"/>
    <s v="10.1023/B:AGFO.0000049435.22512.2d"/>
    <s v="Brazil "/>
    <x v="1"/>
    <s v="coffee, native trees and fruit trees"/>
    <s v="no agroforestry "/>
    <x v="0"/>
    <x v="1"/>
    <s v="monitoring the max temperature in both agroforestry and monoculture to see if agroforestry mititgate heat stress"/>
    <s v="The SAF creates an environment similar to the forest where coffee originated Barros et al. 1995, leading to more steady production, soil protection, and a more favorable microclimate."/>
    <m/>
    <m/>
    <m/>
    <m/>
    <m/>
    <m/>
    <s v="+"/>
    <s v="positive"/>
    <n v="-8.5000000000000006E-2"/>
    <s v="maximum temperature "/>
    <s v="Small"/>
    <s v="Certain"/>
    <s v="Medium"/>
    <n v="2"/>
    <n v="1"/>
    <n v="2"/>
    <s v="coffee-Multistrata agroforestry-Heat"/>
    <n v="5"/>
    <n v="5"/>
    <n v="1"/>
    <s v="In a study conducted in Brazil, monitoring maximum temperatures in agroforestry compared to monoculture revealed that agroforestry mitigated heat stress by lowering temperatures by 9%, creating a stable production environment with soil protection and a favorable microclimate similar to coffee's forest origin."/>
    <m/>
  </r>
  <r>
    <s v="LM"/>
    <s v="Agroforestry associating coffee and Inga densiflora results in complementarity for water uptake and decreases deep drainage in Costa Rica"/>
    <s v="Cannavo"/>
    <s v="10.1016/j.agee.2010.11.005"/>
    <s v="Costa Rica"/>
    <x v="2"/>
    <s v="In AFS, Inga densiflora (Benth) was planted within the coffee rows at spacing of 6 m × 6 m"/>
    <s v="Monoculture"/>
    <x v="0"/>
    <x v="0"/>
    <s v="annual rainfall was particularly high during 2004 with 3245 mm (due to heavy rains in September and October as Costa Rica was affected by the hurricane Ivan)"/>
    <s v="Agroforestry enhances resilience to heavy rainfall by providing tree canopy cover that reduces soil erosion and improves water infiltration"/>
    <m/>
    <m/>
    <m/>
    <m/>
    <m/>
    <s v="long term"/>
    <s v="++"/>
    <s v="very positive"/>
    <n v="-0.53"/>
    <s v="runoff"/>
    <s v="Small"/>
    <s v="Uncertain"/>
    <s v="Low"/>
    <n v="1"/>
    <n v="2"/>
    <n v="2"/>
    <s v="coffee-Shade trees-Cyclone / heavy rainfall"/>
    <n v="2"/>
    <n v="1"/>
    <n v="2"/>
    <s v="In Costa Rica, a study comparing the impact of shade trees on water dynamics in coffee agroforestry systems (AFS) versus coffee monoculture (MC) over three years, including a year with Hurricane Ivan, found that runoff was significantly lower in AFS, with a remarkable 53% reduction when implementing agroforestry systems."/>
    <m/>
  </r>
  <r>
    <s v="LM"/>
    <s v="Ancestral agroforestry systems in the Dry Corridor of Central America"/>
    <s v="Carrazon"/>
    <s v="https://www.fao.org/3/I8967EN/i8967en.pdf"/>
    <s v="Honduras "/>
    <x v="4"/>
    <s v="no burning,mulch,scattered trees,reduced tillage"/>
    <s v="slash and burn"/>
    <x v="1"/>
    <x v="3"/>
    <s v="extended duration of the short dry season ‘canícula’ occurring in the middle of the rainy season"/>
    <s v="The tree root system, permanent soil cover, and increased soil organic matter enable QS &amp; KR to infiltrate, retain and conserve larger quantities of water over longer periods of time in the soil. This stabilizes yields despite prolonged droughts"/>
    <m/>
    <m/>
    <m/>
    <m/>
    <m/>
    <m/>
    <s v="++"/>
    <s v="very positive"/>
    <n v="1.22"/>
    <s v="yield"/>
    <m/>
    <m/>
    <s v="Low"/>
    <n v="1"/>
    <n v="2"/>
    <n v="2"/>
    <s v="maize and beans-Quesungual-Drought"/>
    <n v="17.25"/>
    <n v="11"/>
    <n v="1.5681818181818181"/>
    <s v="The Central American agroforestry systems Quesungual (QS) and Kuxur Rum (KR) combine staple crop production like maize, common beans, and sorghum with multi-purpose trees, maintaining permanent soil cover through biomass. This approach offers erosion protection, enhances soil fertility, and retains soil moisture during extreme drought or &quot;canicula&quot; events "/>
    <m/>
  </r>
  <r>
    <s v="LM"/>
    <s v="Ancestral agroforestry systems in the Dry Corridor of Central America"/>
    <s v="Carrazon"/>
    <s v="https://www.fao.org/3/I8967EN/i8967en.pdf"/>
    <s v="Honduras "/>
    <x v="4"/>
    <s v="no burning,mulch,scattered trees,reduced tillage"/>
    <s v="slash and burn"/>
    <x v="1"/>
    <x v="3"/>
    <s v="extended duration of the short dry season ‘canícula’ occurring in the middle of the rainy season"/>
    <s v="The tree root system, permanent soil cover, and increased soil organic matter enable QS &amp; KR to infiltrate, retain and conserve larger quantities of water over longer periods of time in the soil. This stabilizes yields despite prolonged droughts"/>
    <m/>
    <m/>
    <m/>
    <m/>
    <m/>
    <m/>
    <s v="++"/>
    <s v="very positive"/>
    <n v="2"/>
    <s v="yield"/>
    <m/>
    <m/>
    <s v="Low"/>
    <n v="1"/>
    <n v="2"/>
    <n v="2"/>
    <s v="maize and beans-Quesungual-Drought"/>
    <n v="17.25"/>
    <n v="11"/>
    <n v="1.5681818181818181"/>
    <s v="The Central American agroforestry systems Quesungual (QS) and Kuxur Rum (KR) combine staple crop production like maize, common beans, and sorghum with multi-purpose trees, maintaining permanent soil cover through biomass. This approach offers erosion protection, enhances soil fertility, and retains soil moisture during extreme drought or &quot;canicula&quot; events "/>
    <m/>
  </r>
  <r>
    <s v="LM"/>
    <s v="CPWF Project Report Quesungual slash and mulch agroforestry system (QSMAS): Improving crop water productivity, food security and resource quality in the sub-humid tropics"/>
    <s v="Castro"/>
    <s v="https://cgspace.cgiar.org/bitstream/handle/10568/3906/PN15 CIAT Project%20Report Jun09 final.pdf?sequence=1&amp;isAllowed=y"/>
    <s v="Honduras "/>
    <x v="4"/>
    <s v="no burning,mulch,scattered trees,reduced tillage"/>
    <s v="slash and burn"/>
    <x v="1"/>
    <x v="0"/>
    <s v="Rainfall simulations : Water infiltration and runoff were measured through rainfall simulation for 30 minutes using two intensities (80 and 115 mm h-1)."/>
    <s v="continuous cover and improved soil characteristics that reduce runoff and improve productivity "/>
    <m/>
    <m/>
    <m/>
    <m/>
    <m/>
    <m/>
    <s v="++"/>
    <s v="very positive"/>
    <n v="-0.85"/>
    <s v="erosion"/>
    <s v="Large"/>
    <s v="Certain"/>
    <s v="High"/>
    <n v="3"/>
    <n v="2"/>
    <n v="6"/>
    <s v="maize and beans-Quesungual-Cyclone / heavy rainfall"/>
    <n v="6"/>
    <n v="3"/>
    <n v="2"/>
    <s v="The Central American agroforestry systems Quesungual (QS) and Kuxur Rum (KR) combine staple crop production like maize, common beans, and sorghum with multi-purpose trees, maintaining permanent soil cover through biomass. After being exposed to heavy rainfall simulations researchers that this system offers erosion protection, enhances soil fertility, and retains soil moisture, particularly on vulnerable slopes."/>
    <s v="Milestone 2.3: Influence of rainfall in crop productivity and water quality characterized"/>
  </r>
  <r>
    <s v="LM"/>
    <s v="CPWF Project Report Quesungual slash and mulch agroforestry system (QSMAS): Improving crop water productivity, food security and resource quality in the sub-humid tropics"/>
    <s v="Castro"/>
    <s v="https://cgspace.cgiar.org/bitstream/handle/10568/3906/PN15 CIAT Project%20Report Jun09 final.pdf?sequence=1&amp;isAllowed=y"/>
    <s v="Honduras "/>
    <x v="4"/>
    <s v="no burning,mulch,scattered trees,reduced tillage"/>
    <s v="slash and burn"/>
    <x v="1"/>
    <x v="2"/>
    <m/>
    <m/>
    <s v="benefice cost ratio "/>
    <m/>
    <n v="1.5149999999999999"/>
    <n v="0.91"/>
    <s v="USD/ha"/>
    <m/>
    <s v="++"/>
    <s v="very positive"/>
    <n v="0.39933993399339929"/>
    <s v="benefice cost ratio "/>
    <s v="Large"/>
    <s v="Certain"/>
    <s v="High"/>
    <n v="3"/>
    <n v="2"/>
    <n v="6"/>
    <s v="maize and beans-Quesungual-"/>
    <n v="6"/>
    <n v="3"/>
    <n v="2"/>
    <s v="The Quesungual Slash and Mulch Agroforestry System (QSMAS) in Honduras has shown higher economic feasibility and profitability in comparison to conventional slash-and-mulch practices, despite its initial implementation costs. With a remarkable 55% income increase and an improved benefit-cost ratio, QSMAS proves to be a financially advantageous choice."/>
    <s v="Milestone 4.3: Document impact of QSMAS compared to other agricultural systems"/>
  </r>
  <r>
    <s v="LM"/>
    <s v="Costs,Benefits, andFannerAdoption ofAgroforestr"/>
    <s v="Current"/>
    <s v="https://books.google.fr/books?hl=en&amp;lr=&amp;id=d57o8ajm6tEC&amp;oi=fnd&amp;pg=PP11&amp;dq=Costs,+benefits,+and+farmer+adoption+of+agroforestry:+project+experience+in+Central+America+and+the+Caribbean&amp;ots=lhB-riamM5&amp;sig=JC2-CMlIq1eiNVodJPNyQnTsuj8&amp;redir esc=y#v=onepage&amp;q=Costs%2C%20benefits%2C%20and%20farmer%20adoption%20of%20agroforestry%3A%20project%20experience%20in%20Central%20America%20and%20the%20Caribbean&amp;f=false"/>
    <s v="Costa rica "/>
    <x v="0"/>
    <s v="Eucalyptus, Casuarina, Croton  windbreak, 3 lines detailed records protecting 1 hectare"/>
    <s v="no live barrier "/>
    <x v="0"/>
    <x v="2"/>
    <m/>
    <m/>
    <s v="benefice cost ratio "/>
    <m/>
    <n v="1.98"/>
    <n v="1.88"/>
    <m/>
    <m/>
    <s v="+"/>
    <s v="positive"/>
    <n v="5.0505050505050553E-2"/>
    <s v="benefice cost ratio "/>
    <s v="Medium"/>
    <s v="Uncertain"/>
    <s v="Low"/>
    <n v="1"/>
    <n v="1"/>
    <n v="1"/>
    <s v="coffee-Living barriers-"/>
    <n v="1"/>
    <n v="1"/>
    <n v="1"/>
    <s v="In Costa Rica, living barriers in coffee cultivation demonstrate improved profitability, with a notable 5% increase in the benefit-cost ratio."/>
    <s v="page 78 table 3.9 Financial Indicators for Windbreak Systems in Tilaran"/>
  </r>
  <r>
    <s v="LM"/>
    <s v="Costs,Benefits, andFannerAdoption ofAgroforestr"/>
    <s v="Current"/>
    <s v="https://books.google.fr/books?hl=en&amp;lr=&amp;id=d57o8ajm6tEC&amp;oi=fnd&amp;pg=PP11&amp;dq=Costs,+benefits,+and+farmer+adoption+of+agroforestry:+project+experience+in+Central+America+and+the+Caribbean&amp;ots=lhB-riamM5&amp;sig=JC2-CMlIq1eiNVodJPNyQnTsuj8&amp;redir esc=y#v=onepage&amp;q=Costs%2C%20benefits%2C%20and%20farmer%20adoption%20of%20agroforestry%3A%20project%20experience%20in%20Central%20America%20and%20the%20Caribbean&amp;f=false"/>
    <s v="Nicaragua "/>
    <x v="5"/>
    <s v="green manure "/>
    <s v="corn production without green manure "/>
    <x v="1"/>
    <x v="2"/>
    <m/>
    <m/>
    <s v="benefice cost ratio "/>
    <m/>
    <n v="3.1"/>
    <n v="3.73"/>
    <m/>
    <m/>
    <s v="+"/>
    <s v="positive"/>
    <n v="0.16890080428954421"/>
    <s v="benefice cost ratio "/>
    <s v="Medium"/>
    <s v="Uncertain"/>
    <s v="Low"/>
    <n v="1"/>
    <n v="1"/>
    <n v="1"/>
    <s v="maize and beans-Organic fertilizers-"/>
    <n v="1"/>
    <n v="1"/>
    <n v="1"/>
    <s v="In Nicaragua, the use of green manure in agriculture has proven to be highly profitable compared to not using it, resulting in a significant 17% increase in the benefit-cost ratio."/>
    <s v="Table7.6 Financial Indicatorf sor La Esperancita"/>
  </r>
  <r>
    <s v="LM"/>
    <s v="Integrated approach for the management of major insect pest in maize agro-ecosystem in Perambalur district"/>
    <s v="Divya"/>
    <s v="https://www.researchgate.net/publication/351914111_Integrated_approach_for_the_management_of_major_insect_pest_in_maize_agro-ecosystem_in_Perambalur_district"/>
    <s v="India "/>
    <x v="6"/>
    <m/>
    <s v="synthetic pyrethroid insecticides"/>
    <x v="1"/>
    <x v="2"/>
    <m/>
    <m/>
    <s v="B:C"/>
    <m/>
    <n v="2.08"/>
    <n v="1.27"/>
    <m/>
    <m/>
    <s v="++"/>
    <s v="very positive"/>
    <n v="0.38942307692307693"/>
    <s v="B:C"/>
    <s v="Large"/>
    <s v="&gt;Uncertain"/>
    <s v="Medium"/>
    <n v="2"/>
    <n v="2"/>
    <n v="4"/>
    <s v="maize and beans-IPDM-"/>
    <n v="4"/>
    <n v="2"/>
    <n v="2"/>
    <s v="A study conducted in Tamil Nadu, India, evaluated Integrated Pest Management (IPM) technologies against white grub and stem borer pests in maize fields. The research found that using IPM technologies resulted in a 35.33% higher maize yield compared to traditional farming practices, with a cost-benefit ratio of 2.08 for IPM versus 1.27 for chemical-only practices, demonstrating the economic advantages of IPM."/>
    <m/>
  </r>
  <r>
    <s v="LM "/>
    <s v="COMPARACIÓN DEL COSTO BENEFICIO DE SIEMBRA DIRECTA VRS. SIEMBRA CONVENCIONAL EN EL CULTIVO DE MAÍZ (Zea mays; Poaceae) EN FINCA SEVILLA, MASAGUA, ESCUINTLA, DURANTE EL AÑO 2003"/>
    <s v="Echeverría Reyes"/>
    <s v="http://biblio3.url.edu.gt/Tesario/2014/06/04/Echeverria-Nery.pdf"/>
    <s v="Guatemala "/>
    <x v="7"/>
    <m/>
    <s v="convetional tillage "/>
    <x v="1"/>
    <x v="2"/>
    <m/>
    <m/>
    <s v="gross profit margin"/>
    <s v="gross income / total costs"/>
    <n v="1.57"/>
    <n v="1.23"/>
    <m/>
    <m/>
    <s v="++"/>
    <s v="very positive"/>
    <n v="0.21656050955414016"/>
    <s v="net income "/>
    <s v="Small"/>
    <s v="&gt;Uncertain"/>
    <s v="Medium"/>
    <n v="2"/>
    <n v="2"/>
    <n v="4"/>
    <s v="maize and beans-Reduced tillage -"/>
    <n v="5"/>
    <n v="3"/>
    <n v="1.6666666666666667"/>
    <s v="In a 2003 thesis conducted in Guatemala, it was demonstrated that switching to reduced tillage practices instead of conventional tillage can have a substantial impact on profitability. Specifically, adopting reduced tillage resulted in a remarkable 20% reduction in costs and a significant 54% increase in income."/>
    <m/>
  </r>
  <r>
    <s v="LM "/>
    <s v="Evaluación de prácticas tradicionales de conservación de suelos en Santa Cruz, Nicoya y Hojancha, Guanacaste, Costa Rica"/>
    <s v="Garcia "/>
    <s v="https://repositorio.catie.ac.cr/handle/11554/1969"/>
    <s v="Costa rica "/>
    <x v="0"/>
    <s v="single barrier "/>
    <s v="no live barrier "/>
    <x v="1"/>
    <x v="2"/>
    <m/>
    <m/>
    <s v="net benefice "/>
    <s v="income - costs "/>
    <n v="19150"/>
    <n v="32639"/>
    <s v="NIO"/>
    <m/>
    <s v="-"/>
    <s v="negative"/>
    <n v="-0.41327859309415116"/>
    <s v="net benefice "/>
    <s v="Large"/>
    <s v="Certain"/>
    <s v="High"/>
    <n v="3"/>
    <n v="-1"/>
    <n v="-3"/>
    <s v="maize and beans-Living barriers-"/>
    <n v="3"/>
    <n v="6"/>
    <n v="0.5"/>
    <s v="n a thesis conducted in Costa Rica focusing on soil conservation practices, it was found that single barriers did not significantly improve profitability compared to the control group with no barriers. However, the use of double barriers showed significant potential, leading to a substantial 78% increase in total income, despite the fact that implementing double barriers is a more expensive practice."/>
    <m/>
  </r>
  <r>
    <s v="LM"/>
    <s v="Evaluación de prácticas tradicionales de conservación de suelos en Santa Cruz, Nicoya y Hojancha, Guanacaste, Costa Rica"/>
    <s v="Garcia "/>
    <s v="https://repositorio.catie.ac.cr/handle/11554/1969"/>
    <s v="Costa rica "/>
    <x v="0"/>
    <s v="double barrier "/>
    <s v="no live barrier "/>
    <x v="1"/>
    <x v="2"/>
    <m/>
    <m/>
    <s v="net benefice "/>
    <s v="income - costs "/>
    <n v="373208"/>
    <n v="38409"/>
    <s v="NIO"/>
    <m/>
    <s v="++"/>
    <s v="very positive"/>
    <n v="0.89708419969561215"/>
    <s v="net benefice "/>
    <s v="Large"/>
    <s v="Certain"/>
    <s v="High"/>
    <n v="3"/>
    <n v="2"/>
    <n v="6"/>
    <s v="maize and beans-Living barriers-"/>
    <n v="3"/>
    <n v="6"/>
    <n v="0.5"/>
    <s v="n a thesis conducted in Costa Rica focusing on soil conservation practices, it was found that single barriers did not significantly improve profitability compared to the control group with no barriers. However, the use of double barriers showed significant potential, leading to a substantial 78% increase in total income, despite the fact that implementing double barriers is a more expensive practice."/>
    <s v="doesn't show in table because of non profitsbility of single barriers "/>
  </r>
  <r>
    <s v="LM"/>
    <s v="Impact of Vetiveria zizanioides (Vetiver grass) live barriers on maize production in Honduras"/>
    <s v="Hellin"/>
    <s v="https://www.researchgate.net/publication/228465582 Impact of Vetiveria zizanioides Vetiver grass live barriers on maize production in Honduras"/>
    <s v="Honduras "/>
    <x v="0"/>
    <s v="live barriers of Vetiveria zizanioides"/>
    <s v="No living barriers"/>
    <x v="1"/>
    <x v="3"/>
    <s v="1997, during unusually dry conditions caused by El Niño, when maize yields in the rows immediately above the barrier were significantly greater those on the control plot."/>
    <s v="This suggests that it was soil moisture, held in soil accumulated above each live barrier, that was responsible for the increase in productivity"/>
    <m/>
    <m/>
    <m/>
    <m/>
    <m/>
    <s v="long term"/>
    <s v="++"/>
    <s v="very positive"/>
    <n v="0.28999999999999998"/>
    <s v="yield"/>
    <s v="Medium"/>
    <s v="Uncertain"/>
    <s v="Low"/>
    <n v="1"/>
    <n v="2"/>
    <n v="2"/>
    <s v="maize and beans-Living barriers-Drought"/>
    <n v="2"/>
    <n v="1"/>
    <n v="2"/>
    <s v="During an El Niño event, living barriers demonstrated that maize located close to the barriers exhibited higher yields due to moisture retention by the living barriers. This effect was exclusive to the El Niño event, highlighting the drought resistance of living barriers."/>
    <s v="Effect only when there was el nino otherwise no huge effect. Corresponds only to one year out of all the measured years. Uncertain confidence"/>
  </r>
  <r>
    <s v="LM"/>
    <s v="Effects of shade and input management on economic performance of small-scale Peruvian coffee systems"/>
    <s v="Jezeer"/>
    <s v="10.1016/j.agsy.2018.01.014"/>
    <s v="Peru"/>
    <x v="2"/>
    <s v="No shade trees"/>
    <s v="No shade trees "/>
    <x v="0"/>
    <x v="2"/>
    <m/>
    <m/>
    <s v="benefice cost ratio "/>
    <s v="Benefit-cost ratio (BCR) [Net coffee income] / [Costs], with or without costs of family labour included"/>
    <n v="1.5"/>
    <n v="2"/>
    <s v="EUR/ha/y"/>
    <m/>
    <n v="0"/>
    <s v="small/non"/>
    <n v="0"/>
    <s v="benefice cost ratio "/>
    <s v="Large"/>
    <s v="&gt;Uncertain"/>
    <s v="Medium"/>
    <n v="2"/>
    <n v="0.25"/>
    <n v="0.5"/>
    <s v="coffee-Shade trees-"/>
    <n v="0.75"/>
    <n v="3"/>
    <n v="0.25"/>
    <s v="In a comprehensive economic analysis of 162 small-scale coffee plantations in Peru, our findings indicate that agroforestry systems outperform or equal unshaded, high-input plantations in terms of productivity, costs, net income, and benefit-cost ratio. This highlights the compatibility of strong economic performance with biodiversity conservation and the preservation of essential ecosystem services in small-scale coffee production."/>
    <s v="overall negative effect but in the article the differences are not significant "/>
  </r>
  <r>
    <s v="LM"/>
    <s v="Evaluating ecosystem service trade-offs and synergies from slash-and-mulch agroforestry systems in El Salvador"/>
    <s v="Kearney"/>
    <s v="10.1016/j.ecolind.2017.08.032"/>
    <s v="El Salvador"/>
    <x v="4"/>
    <s v="no burning,mulch,scattered trees,reduced tillage"/>
    <s v="inorganic fertlizers,herbicides,pesticides"/>
    <x v="1"/>
    <x v="3"/>
    <s v="drought stress"/>
    <s v=" deep-rooted trees and mulch  help maintain soil moisture and reduce drought stress"/>
    <m/>
    <m/>
    <m/>
    <m/>
    <m/>
    <m/>
    <s v="+"/>
    <s v="positive"/>
    <n v="-7.0000000000000007E-2"/>
    <s v="proportion of days with drought stress "/>
    <s v="Medium"/>
    <s v="&gt;Uncertain"/>
    <s v="Medium"/>
    <n v="2"/>
    <n v="1"/>
    <n v="2"/>
    <s v="maize and beans-Quesungual-Drought"/>
    <n v="17.25"/>
    <n v="11"/>
    <n v="1.5681818181818181"/>
    <s v="Research conducted in El Salvador on the Quesungual agroforestry system revealed a notable 7% decrease in the proportion of days characterized by drought stress."/>
    <m/>
  </r>
  <r>
    <s v="LM"/>
    <s v="Agroforestry management as an adaptive strategy against potential microclimate extremes in coffee agriculture"/>
    <s v="Lin"/>
    <s v="10.1016/j.agrformet.2006.12.009"/>
    <s v="Mexico"/>
    <x v="1"/>
    <s v="traditional polyculture high shade (HS) site with 60–80%"/>
    <s v="low shade 10%"/>
    <x v="0"/>
    <x v="1"/>
    <s v="Microclimate and soil moisture data were collected to examine the ability of shade tree cover in an agroforestry system to protect crop plants against extremes in microclimate and soil moisture fluctuation"/>
    <s v="The presence of shade trees likely leads to a decrease in air and soil temperatures."/>
    <m/>
    <m/>
    <m/>
    <m/>
    <m/>
    <m/>
    <s v="+"/>
    <s v="positive"/>
    <n v="-0.09"/>
    <s v="Temperature (dry season) "/>
    <s v="Medium"/>
    <s v="Certain"/>
    <s v="High"/>
    <n v="3"/>
    <n v="1"/>
    <n v="3"/>
    <s v="coffee-Multistrata agroforestry-Heat"/>
    <n v="5"/>
    <n v="5"/>
    <n v="1"/>
    <s v="In Mexico, data analysis revealed that shade trees in an agroforestry system contributed to a notable 9% reduction in both air and soil temperatures, highlighting their role in moderating microclimates and protecting crops."/>
    <m/>
  </r>
  <r>
    <s v="LM"/>
    <s v="Enhancement growth, water use efficiency and economic benefit for maize by drip irrigation in Northwest China"/>
    <s v="Liu"/>
    <s v="https://www.nature.com/articles/s41598-023-35611-9"/>
    <s v="China"/>
    <x v="8"/>
    <m/>
    <s v="border irrigation "/>
    <x v="1"/>
    <x v="2"/>
    <m/>
    <m/>
    <s v="Benfit cost ratio "/>
    <m/>
    <n v="1.88"/>
    <n v="1.53"/>
    <m/>
    <m/>
    <s v="+"/>
    <s v="positive"/>
    <n v="0.18617021276595738"/>
    <s v="Benfit cost ratio "/>
    <s v="Small"/>
    <s v="Certain"/>
    <s v="Medium"/>
    <n v="0.66"/>
    <n v="1"/>
    <n v="0.66"/>
    <s v="maize and beans-Drip irrigation -"/>
    <n v="0.66"/>
    <n v="0.66"/>
    <n v="1"/>
    <s v="In China, the adoption of drip irrigation systems demonstrated a noteworthy outcome, as it did not significantly increase gross costs. However, it resulted in a considerable boost in income and a favorable benefit-cost ratio when compared to traditional border irrigation methods."/>
    <m/>
  </r>
  <r>
    <s v="LM"/>
    <s v="The performance of organic and conventional cropping systems in an extreme climate year"/>
    <s v="Lotter"/>
    <s v="https://doi.org/10.1079/AJAA200345"/>
    <s v="USA"/>
    <x v="5"/>
    <s v="soybean–wheat–green manure"/>
    <s v="no green manure "/>
    <x v="1"/>
    <x v="3"/>
    <s v="1999 severe crop season drought in the northeastern US was followed by hurricane-driven torrential rains in September, offering a unique opportunity to observe how managed and natural systems respond to climate-related stress"/>
    <s v=" The primary mechanism of the higher yield for the manure treatment is proposed to be the higher water-holding capacity of the soils. "/>
    <m/>
    <m/>
    <m/>
    <m/>
    <m/>
    <m/>
    <s v="++"/>
    <s v="very positive"/>
    <n v="1.37"/>
    <s v="yield"/>
    <m/>
    <m/>
    <s v="Low"/>
    <n v="1"/>
    <n v="2"/>
    <n v="2"/>
    <s v="maize and beans-Organic fertilizers-Drought"/>
    <n v="2"/>
    <n v="1"/>
    <n v="2"/>
    <s v="In 1999, a severe drought in the northeastern US was succeeded by hurricane-driven torrential rains in September, providing a distinctive chance to study the responses of managed and natural systems to climate-induced stress. The substantial 137% increase in yield observed in the green manure treatment suggests that its primary mechanism for enhancing productivity was the improved water-holding capacity of the soils."/>
    <s v="no access to the full article, there  might be more information "/>
  </r>
  <r>
    <s v="LM"/>
    <s v="Productivity and profitability of multistrata organic versus conventional coffee farms in Costa Rica"/>
    <s v="Lyngbæk"/>
    <s v="10.1023/A:1013332722014"/>
    <s v="Costa Rica"/>
    <x v="1"/>
    <m/>
    <s v="conventional monoculture "/>
    <x v="0"/>
    <x v="2"/>
    <m/>
    <m/>
    <s v="variable costs "/>
    <s v="include costs for labour, chemical protection, fertilizers, harvesting"/>
    <n v="1470"/>
    <n v="1403"/>
    <s v="USD/ha/y"/>
    <m/>
    <s v="-"/>
    <s v="negative"/>
    <n v="-4.5578231292517007E-2"/>
    <s v="variable costs "/>
    <s v="Large"/>
    <s v="Certain"/>
    <s v="High"/>
    <n v="3"/>
    <n v="-1"/>
    <n v="-3"/>
    <s v="coffee-Multistrata agroforestry-"/>
    <n v="-3.5"/>
    <n v="7"/>
    <n v="-0.5"/>
    <s v="In a comparative study conducted in Costa Rica, the performance of ten paired organic and conventional coffee farms was evaluated, with a focus on productivity, profitability, producer-defined constraints, goals, and research priorities.Net incomes were similar between agroforestry systems and conventional farms."/>
    <m/>
  </r>
  <r>
    <s v="In the study of agroforestry systems with coffee in Nicaragua, shaded coffee plantations, which included diverse agroforestry products like fruits and timber, showed a decrease in incomes and benefits. However, the values remained comparable to those of full-sun coffee, making these shaded agroforestry solutions still attractive and sustainable."/>
    <s v="Productivity and profitability of multistrata organic versus conventional coffee farms in Costa Rica"/>
    <s v="Lyngbæk"/>
    <s v="10.1023/A:1013332722014"/>
    <s v="Costa Rica"/>
    <x v="1"/>
    <m/>
    <s v="conventional monoculture "/>
    <x v="0"/>
    <x v="2"/>
    <m/>
    <m/>
    <s v="net income "/>
    <s v="Farm net income (NI) from coffee was calculated as gross income minus variable costs including hired and family labor"/>
    <n v="1448"/>
    <n v="1483"/>
    <s v="USD/ha/y"/>
    <m/>
    <n v="0"/>
    <s v="small/non"/>
    <n v="-2.3600809170600135E-2"/>
    <s v="net income "/>
    <s v="Large"/>
    <s v="Certain"/>
    <s v="High"/>
    <n v="3"/>
    <n v="-0.25"/>
    <n v="-0.75"/>
    <s v="coffee-Multistrata agroforestry-"/>
    <n v="-3.5"/>
    <n v="7"/>
    <n v="-0.5"/>
    <s v="In a comparative study conducted in Costa Rica, the performance of ten paired organic and conventional coffee farms was evaluated, with a focus on productivity, profitability, producer-defined constraints, goals, and research priorities.Net incomes were similar between agroforestry systems and conventional farms."/>
    <m/>
  </r>
  <r>
    <s v="LM"/>
    <s v="Análisis beneficio-costo y co-beneficios de la implementación de medidas de adaptación de pequeños productores de maíz (Zeamays)en Camotán, Chiquimula, Guatemala"/>
    <s v="Méndez"/>
    <s v="https://www.academia.edu/44217407/An%C3%A1lisis beneficio costo y co beneficios de la implementaci%C3%B3n de medidas de adaptaci%C3%B3n de peque%C3%B1os productores de ma%C3%ADz en Camot%C3%A1n Chiquimula Guatemala"/>
    <s v="Guatemala"/>
    <x v="9"/>
    <m/>
    <s v="conventional agriculture"/>
    <x v="1"/>
    <x v="2"/>
    <m/>
    <m/>
    <s v="benefice cost ratio "/>
    <m/>
    <n v="1.45"/>
    <n v="1.34"/>
    <m/>
    <m/>
    <s v="+"/>
    <s v="positive"/>
    <n v="7.5862068965517157E-2"/>
    <s v="benefice cost ratio "/>
    <m/>
    <m/>
    <s v="Low"/>
    <n v="1"/>
    <n v="1"/>
    <n v="1"/>
    <s v="maize and beans-Crop residues -"/>
    <n v="1"/>
    <n v="1"/>
    <n v="1"/>
    <s v="In a cost-benefit analysis of various agroecological practices conducted in Guatemala, it was found that practices such as crop residues management, reduced tillage, no burning, and the presence of scattered trees all exhibited positive effects on the benefit-cost ratio individually. "/>
    <m/>
  </r>
  <r>
    <s v="LM"/>
    <s v="Análisis beneficio-costo y co-beneficios de la implementación de medidas de adaptación de pequeños productores de maíz (Zeamays)en Camotán, Chiquimula, Guatemala"/>
    <s v="Méndez"/>
    <s v="https://www.academia.edu/44217407/An%C3%A1lisis beneficio costo y co beneficios de la implementaci%C3%B3n de medidas de adaptaci%C3%B3n de peque%C3%B1os productores de ma%C3%ADz en Camot%C3%A1n Chiquimula Guatemala"/>
    <s v="Guatemala"/>
    <x v="10"/>
    <m/>
    <s v="conventional agriculture"/>
    <x v="1"/>
    <x v="2"/>
    <m/>
    <m/>
    <s v="benefice cost ratio "/>
    <m/>
    <n v="1.45"/>
    <n v="1.34"/>
    <m/>
    <m/>
    <s v="+"/>
    <s v="positive"/>
    <n v="7.5862068965517157E-2"/>
    <s v="benefice cost ratio "/>
    <m/>
    <m/>
    <s v="Low"/>
    <n v="1"/>
    <n v="1"/>
    <n v="1"/>
    <s v="maize and beans-No burning-"/>
    <n v="1"/>
    <n v="1"/>
    <n v="1"/>
    <s v="In a cost-benefit analysis of various agroecological practices conducted in Guatemala, it was found that practices such as crop residues management, reduced tillage, no burning, and the presence of scattered trees all exhibited positive effects on the benefit-cost ratio individually. "/>
    <m/>
  </r>
  <r>
    <s v="LM"/>
    <s v="Análisis beneficio-costo y co-beneficios de la implementación de medidas de adaptación de pequeños productores de maíz (Zeamays)en Camotán, Chiquimula, Guatemala"/>
    <s v="Méndez"/>
    <s v="https://www.academia.edu/44217407/An%C3%A1lisis beneficio costo y co beneficios de la implementaci%C3%B3n de medidas de adaptaci%C3%B3n de peque%C3%B1os productores de ma%C3%ADz en Camot%C3%A1n Chiquimula Guatemala"/>
    <s v="Guatemala"/>
    <x v="7"/>
    <m/>
    <s v="convetional tillage "/>
    <x v="1"/>
    <x v="2"/>
    <m/>
    <m/>
    <s v="benefice cost ratio "/>
    <m/>
    <n v="1.48"/>
    <n v="1.34"/>
    <m/>
    <m/>
    <s v="+"/>
    <s v="positive"/>
    <n v="9.459459459459453E-2"/>
    <s v="benefice cost ratio "/>
    <m/>
    <m/>
    <s v="Low"/>
    <n v="1"/>
    <n v="1"/>
    <n v="1"/>
    <s v="maize and beans-Reduced tillage -"/>
    <n v="5"/>
    <n v="3"/>
    <n v="1.6666666666666667"/>
    <s v="In a cost-benefit analysis of various agroecological practices conducted in Guatemala, it was found that practices such as crop residues management, reduced tillage, no burning, and the presence of scattered trees all exhibited positive effects on the benefit-cost ratio individually. "/>
    <m/>
  </r>
  <r>
    <s v="LM"/>
    <s v="Análisis beneficio-costo y co-beneficios de la implementación de medidas de adaptación de pequeños productores de maíz (Zeamays)en Camotán, Chiquimula, Guatemala"/>
    <s v="Méndez"/>
    <s v="https://www.academia.edu/44217407/An%C3%A1lisis beneficio costo y co beneficios de la implementaci%C3%B3n de medidas de adaptaci%C3%B3n de peque%C3%B1os productores de ma%C3%ADz en Camot%C3%A1n Chiquimula Guatemala"/>
    <s v="Guatemala"/>
    <x v="11"/>
    <m/>
    <s v="no trees"/>
    <x v="1"/>
    <x v="2"/>
    <m/>
    <m/>
    <s v="benefice cost ratio "/>
    <m/>
    <n v="1.4"/>
    <n v="1.2"/>
    <m/>
    <m/>
    <s v="+"/>
    <s v="positive"/>
    <n v="0.14285714285714282"/>
    <s v="benefice cost ratio "/>
    <m/>
    <m/>
    <s v="Low"/>
    <n v="1"/>
    <n v="1"/>
    <n v="1"/>
    <s v="maize and beans-Scattered trees -"/>
    <n v="1"/>
    <n v="1"/>
    <n v="1"/>
    <s v="In a cost-benefit analysis of various agroecological practices conducted in Guatemala, it was found that practices such as crop residues management, reduced tillage, no burning, and the presence of scattered trees all exhibited positive effects on the benefit-cost ratio individually. "/>
    <m/>
  </r>
  <r>
    <s v="LM"/>
    <s v="Carbon stocks, net cash flow and family benefits from four small coffee plantation types in Nicaragua"/>
    <s v="Pinoargote"/>
    <s v="10.1080/14728028.2016.1268544"/>
    <s v="Nicaragua "/>
    <x v="12"/>
    <s v="coffee and banana trees "/>
    <s v="full sun crops"/>
    <x v="0"/>
    <x v="2"/>
    <m/>
    <m/>
    <s v="Family benefts "/>
    <s v="net cash flow + value of domestic consumption - costs"/>
    <n v="2977"/>
    <n v="2813"/>
    <s v="USA/ha/y"/>
    <m/>
    <s v="+"/>
    <s v="positive"/>
    <n v="5.5089015787705746E-2"/>
    <s v="Family benefts "/>
    <s v="Large"/>
    <s v="Uncertain"/>
    <s v="Low"/>
    <n v="1"/>
    <n v="1"/>
    <n v="1"/>
    <s v="coffee-Intercropping-"/>
    <n v="7"/>
    <n v="4"/>
    <n v="1.75"/>
    <s v="In a Nicaraguan study comparing shaded and sun coffee plantations, it was found that while shaded coffee resulted in a decrease in income, it remained the most profitable crop. However, all other agroforestry products positively contributed to net cash flow, net income, and family benefits, making shaded coffee plantations equally financially viable through the consumption and sale of coffee, fruits, timber, and other agroforestry products, matching the returns of full-sun coffee plantations."/>
    <s v="in the end benefits are comparable with sun coffee, net cash flow value of domestic cosumption are making the difference "/>
  </r>
  <r>
    <s v="LM"/>
    <s v="Carbon stocks, net cash flow and family benefits from four small coffee plantation types in Nicaragua"/>
    <s v="Pinoargote"/>
    <s v="10.1080/14728028.2016.1268544"/>
    <s v="Nicaragua "/>
    <x v="1"/>
    <s v="coffee, banana trees, timber trees and fruit trees "/>
    <s v="full sun crops"/>
    <x v="0"/>
    <x v="2"/>
    <m/>
    <m/>
    <s v="Family benefts "/>
    <s v="net cash flow + value of domestic consumption "/>
    <n v="2541"/>
    <n v="2813"/>
    <s v="USA/ha/y"/>
    <m/>
    <n v="0"/>
    <s v="negative"/>
    <n v="-9.6693921080696771E-2"/>
    <s v="Family benefts "/>
    <s v="Large"/>
    <s v="Uncertain"/>
    <s v="Low"/>
    <n v="1"/>
    <n v="0.25"/>
    <n v="0.25"/>
    <s v="coffee-Multistrata agroforestry-"/>
    <n v="-3.5"/>
    <n v="7"/>
    <n v="-0.5"/>
    <s v="In a Nicaraguan study comparing shaded and sun coffee plantations, it was found that while shaded coffee resulted in a decrease in income, it remained the most profitable crop. However, all other agroforestry products positively contributed to net cash flow, net income, and family benefits, making shaded coffee plantations equally financially viable through the consumption and sale of coffee, fruits, timber, and other agroforestry products, matching the returns of full-sun coffee plantations."/>
    <s v="overall negative effect in the data but the difference in the article is stated as non significant "/>
  </r>
  <r>
    <s v="LM"/>
    <s v="Carbon stocks, net cash flow and family benefits from four small coffee plantation types in Nicaragua"/>
    <s v="Pinoargote"/>
    <s v="10.1080/14728028.2016.1268544"/>
    <s v="Nicaragua "/>
    <x v="2"/>
    <s v="coffee, banana trees and timber trees "/>
    <s v="full sun crops"/>
    <x v="0"/>
    <x v="2"/>
    <m/>
    <m/>
    <s v="Family benefts - costs "/>
    <s v="net cash flow + value of domestic consumption "/>
    <n v="2262"/>
    <n v="2813"/>
    <s v="USA/ha/y"/>
    <m/>
    <n v="0"/>
    <s v="small/non"/>
    <n v="-0.19587628865979381"/>
    <s v="Family benefts "/>
    <s v="Large"/>
    <s v="Uncertain"/>
    <s v="Low"/>
    <n v="1"/>
    <n v="0.25"/>
    <n v="0.25"/>
    <s v="coffee-Shade trees-"/>
    <n v="0.75"/>
    <n v="3"/>
    <n v="0.25"/>
    <s v="In a Nicaraguan study comparing shaded and sun coffee plantations, it was found that while shaded coffee resulted in a decrease in income, it remained the most profitable crop. However, all other agroforestry products positively contributed to net cash flow, net income, and family benefits, making shaded coffee plantations equally financially viable through the consumption and sale of coffee, fruits, timber, and other agroforestry products, matching the returns of full-sun coffee plantations."/>
    <s v="overall negative effect in the data but the difference in the article is stated as non significant "/>
  </r>
  <r>
    <s v="LM"/>
    <s v="El sistema agroforestal Kuxur Rum contra la amenazas naturales en Guatemala"/>
    <s v="Ramirez"/>
    <s v="https://www.fao.org/3/i6814s/i6814s.pdf"/>
    <s v="Guatemala"/>
    <x v="4"/>
    <s v="no burning,mulch,scattered trees,reduced tillage"/>
    <s v="conventional agriculture"/>
    <x v="1"/>
    <x v="3"/>
    <s v="report of a project where the location is decribed as : known for irregular rainfall, water limitations characterized by shallow, rocky, and degraded soils due to intensive maize, bean, and sorghum cultivation, reducing their suitability for agriculture."/>
    <s v="Increased soil moisture results in higher crop yields"/>
    <m/>
    <m/>
    <m/>
    <m/>
    <m/>
    <m/>
    <n v="0"/>
    <s v="small/non"/>
    <n v="0.11"/>
    <s v="soil moisture "/>
    <m/>
    <m/>
    <s v="Low"/>
    <n v="1"/>
    <n v="0.25"/>
    <n v="0.25"/>
    <s v="maize and beans-Quesungual-Drought"/>
    <n v="17.25"/>
    <n v="11"/>
    <n v="1.5681818181818181"/>
    <s v="In a project set in Guatemala, in a particularly dry area known for irregular rainfall and facing significant water limitations authors aim was to enhance agricultural suitability and resudce heat stress by improving soil moisture levels. By implementing the quesungual agroforestry system soil moisture increasing by 11%. Consequently, crop yields saw substantial improvements, with maize yields surging by 55% and bean yields by 46%."/>
    <m/>
  </r>
  <r>
    <s v="LM"/>
    <s v="El sistema agroforestal Kuxur Rum contra la amenazas naturales en Guatemala"/>
    <s v="Ramirez"/>
    <s v="https://www.fao.org/3/i6814s/i6814s.pdf"/>
    <s v="Guatemala"/>
    <x v="4"/>
    <s v="no burning,mulch,scattered trees,reduced tillage"/>
    <s v="conventional agriculture"/>
    <x v="1"/>
    <x v="3"/>
    <s v="report of a project where the location is decribed as : known for irregular rainfall, water limitations characterized by shallow, rocky, and degraded soils due to intensive maize, bean, and sorghum cultivation, reducing their suitability for agriculture."/>
    <s v="Increased soil moisture results in higher crop yields"/>
    <m/>
    <m/>
    <m/>
    <m/>
    <m/>
    <m/>
    <s v="++"/>
    <s v="very positive"/>
    <n v="0.55000000000000004"/>
    <s v="yield"/>
    <m/>
    <m/>
    <s v="Low"/>
    <n v="1"/>
    <n v="2"/>
    <n v="2"/>
    <s v="maize and beans-Quesungual-Drought"/>
    <n v="17.25"/>
    <n v="11"/>
    <n v="1.5681818181818181"/>
    <s v="In a project set in Guatemala, in a particularly dry area known for irregular rainfall and facing significant water limitations authors aim was to enhance agricultural suitability and resudce heat stress by improving soil moisture levels. By implementing the quesungual agroforestry system soil moisture increasing by 11%. Consequently, crop yields saw substantial improvements, with maize yields surging by 55% and bean yields by 46%."/>
    <m/>
  </r>
  <r>
    <s v="LM"/>
    <s v="El sistema agroforestal Kuxur Rum contra la amenazas naturales en Guatemala"/>
    <s v="Ramirez"/>
    <s v="https://www.fao.org/3/i6814s/i6814s.pdf"/>
    <s v="Guatemala"/>
    <x v="4"/>
    <s v="no burning,mulch,scattered trees,reduced tillage"/>
    <s v="conventional agriculture"/>
    <x v="1"/>
    <x v="3"/>
    <s v="report of a project where the location is decribed as : known for irregular rainfall, water limitations characterized by shallow, rocky, and degraded soils due to intensive maize, bean, and sorghum cultivation, reducing their suitability for agriculture."/>
    <s v="Increased soil moisture results in higher crop yields"/>
    <m/>
    <m/>
    <m/>
    <m/>
    <m/>
    <m/>
    <s v="++"/>
    <s v="very positive"/>
    <n v="0.46"/>
    <s v="yield"/>
    <m/>
    <m/>
    <s v="Low"/>
    <n v="1"/>
    <n v="2"/>
    <n v="2"/>
    <s v="maize and beans-Quesungual-Drought"/>
    <n v="17.25"/>
    <n v="11"/>
    <n v="1.5681818181818181"/>
    <s v="In a project set in Guatemala, in a particularly dry area known for irregular rainfall and facing significant water limitations authors aim was to enhance agricultural suitability and resudce heat stress by improving soil moisture levels. By implementing the quesungual agroforestry system soil moisture increasing by 11%. Consequently, crop yields saw substantial improvements, with maize yields surging by 55% and bean yields by 46%."/>
    <m/>
  </r>
  <r>
    <s v="LM"/>
    <s v="Descubriendo los Misterios del Sistema Quesungual"/>
    <s v="Rivera"/>
    <s v="https://cgspace.cgiar.org/handle/10568/21845"/>
    <s v="Honduras "/>
    <x v="4"/>
    <s v="no burning,mulch,scattered trees,reduced tillage"/>
    <s v="slash and burn"/>
    <x v="1"/>
    <x v="3"/>
    <s v="Project report in a very dry location described as Severe seasonal water scarcity.Increased water scarcity due to deforestation and the lack of proper soil and crop management practices"/>
    <s v="continuous cover and improved soil characteristics that reduce runoff, increase infiltration, and enhance water availability and improve productivity"/>
    <m/>
    <m/>
    <m/>
    <m/>
    <m/>
    <m/>
    <s v="+"/>
    <s v="positive"/>
    <n v="0.17"/>
    <s v="available water"/>
    <m/>
    <m/>
    <s v="Low"/>
    <n v="1"/>
    <n v="1"/>
    <n v="1"/>
    <s v="maize and beans-Quesungual-Drought"/>
    <n v="17.25"/>
    <n v="11"/>
    <n v="1.5681818181818181"/>
    <s v="The Quesungual system which combines the management of naturally regenerated native tree species with crop production, resulted in a remarkable 83% yield increase in the maize-bean system in Honduras. This sustainable alternative to slash-and-burn agriculture, rooted in local knowledge, has been instrumental in enabling resource-limited farmers to achieve food security while also mitigating soil and crop losses during environmental challenges like the 1997 'El Niño' drought and the 1998 Hurricane Mitch-induced flooding."/>
    <m/>
  </r>
  <r>
    <s v="LM"/>
    <s v="Descubriendo los Misterios del Sistema Quesungual"/>
    <s v="Rivera"/>
    <s v="https://cgspace.cgiar.org/handle/10568/21845"/>
    <s v="Honduras "/>
    <x v="4"/>
    <s v="no burning,mulch,scattered trees,reduced tillage"/>
    <s v="slash and burn"/>
    <x v="1"/>
    <x v="3"/>
    <s v="Project report in a very dry location described as Severe seasonal water scarcity.Increased water scarcity due to deforestation and the lack of proper soil and crop management practices"/>
    <s v="continuous cover and improved soil characteristics that reduce runoff, increase infiltration, and enhance water availability and improve productivity "/>
    <m/>
    <m/>
    <m/>
    <m/>
    <m/>
    <m/>
    <s v="++"/>
    <s v="very positive"/>
    <n v="0.83"/>
    <s v="yield"/>
    <m/>
    <m/>
    <s v="Low"/>
    <n v="1"/>
    <n v="2"/>
    <n v="2"/>
    <s v="maize and beans-Quesungual-Drought"/>
    <n v="17.25"/>
    <n v="11"/>
    <n v="1.5681818181818181"/>
    <s v="The Quesungual system which combines the management of naturally regenerated native tree species with crop production, resulted in a remarkable 83% yield increase in the maize-bean system in Honduras. This sustainable alternative to slash-and-burn agriculture, rooted in local knowledge, has been instrumental in enabling resource-limited farmers to achieve food security while also mitigating soil and crop losses during environmental challenges like the 1997 'El Niño' drought and the 1998 Hurricane Mitch-induced flooding."/>
    <m/>
  </r>
  <r>
    <s v="LM"/>
    <s v="Evaluación del efecto de barreras vivas de Gliricidia sepium Jaq. sobre la erosión de suelos y la producción de granos básicos en parcelas de escurrimiento"/>
    <s v="Rizo"/>
    <s v="https://repositorio.una.edu.ni/926/1/tnp36p649.pdf"/>
    <s v="Nicaragua"/>
    <x v="13"/>
    <s v="Gliciridia living barriers "/>
    <s v="no living barriers "/>
    <x v="1"/>
    <x v="0"/>
    <s v="monitoring soil losses 8 hours after heavy rains "/>
    <s v="Living barriers limit erosion by stabilizing soil with their root systems and reducing the impact of wind and water on the land."/>
    <m/>
    <m/>
    <m/>
    <m/>
    <m/>
    <m/>
    <s v="++"/>
    <s v="very positive"/>
    <n v="-0.26"/>
    <s v="erosion"/>
    <s v="Large"/>
    <s v="Certain"/>
    <s v="High"/>
    <n v="3"/>
    <n v="2"/>
    <n v="6"/>
    <s v="maize and beans-Furrows -Cyclone / heavy rainfall"/>
    <n v="6"/>
    <n v="3"/>
    <n v="2"/>
    <s v="In a Nicaraguan thesis focused on assessing the impact of living barriers on both crop yield and soil conservation, measurements were taken within an 8-hour window following heavy rainfall events. The results demonstrated a remarkable 26% reduction in soil losses, concurrently accompanied by a substantial 48% increase in maize yield, showcasing the significant benefits of these living barriers in promoting sustainable agriculture and soil preservation."/>
    <m/>
  </r>
  <r>
    <s v="LM"/>
    <s v="Evaluación del efecto de barreras vivas de Gliricidia sepium jacq., sobre la erosión de suelos y la producción de granos básicos en parcelas de escurrimiento (Cuenca El Pital, Nicaragua 1997)"/>
    <s v="Rizo"/>
    <s v="https://repositorio.una.edu.ni/926/"/>
    <s v="Nicaragua"/>
    <x v="0"/>
    <s v="Living barriers gliciridia "/>
    <s v="no living barriers "/>
    <x v="1"/>
    <x v="0"/>
    <s v="monitoring soil losses 8 hours after heavy rains "/>
    <s v="Living barriers limit erosion by stabilizing soil with their root systems and reducing the impact of wind and water on the land."/>
    <m/>
    <m/>
    <m/>
    <m/>
    <m/>
    <m/>
    <s v="++"/>
    <s v="very positive"/>
    <n v="-0.65"/>
    <s v="erosion"/>
    <s v="Small"/>
    <s v="Certain"/>
    <s v="Medium"/>
    <n v="2"/>
    <n v="2"/>
    <n v="4"/>
    <s v="maize and beans-Living barriers-Cyclone / heavy rainfall"/>
    <n v="20"/>
    <n v="10"/>
    <n v="2"/>
    <s v="In a Nicaraguan thesis focused on assessing the impact of living barriers on both crop yield and soil conservation, measurements were taken within an 8-hour window following heavy rainfall events. The results demonstrated a remarkable 26% reduction in soil losses, concurrently accompanied by a substantial 48% increase in maize yield, showcasing the significant benefits of these living barriers in promoting sustainable agriculture and soil preservation."/>
    <m/>
  </r>
  <r>
    <s v="LM"/>
    <s v="Evaluación del efecto de barreras vivas de Gliricidia sepium jacq., sobre la erosión de suelos y la producción de granos básicos en parcelas de escurrimiento (Cuenca El Pital, Nicaragua 1997)"/>
    <s v="Rizo"/>
    <s v="https://repositorio.una.edu.ni/926/"/>
    <s v="Nicaragua"/>
    <x v="0"/>
    <s v="Living barriers gliciridia "/>
    <s v="no living barriers "/>
    <x v="1"/>
    <x v="0"/>
    <s v="monitoring soil losses 8 hours after heavy rains "/>
    <s v="Living barriers limit erosion by stabilizing soil with their root systems and reducing the impact of wind and water on the land."/>
    <m/>
    <m/>
    <m/>
    <m/>
    <m/>
    <m/>
    <s v="++"/>
    <s v="very positive"/>
    <n v="0.48"/>
    <s v="yield"/>
    <s v="Small"/>
    <s v="Certain"/>
    <s v="Medium"/>
    <n v="2"/>
    <n v="2"/>
    <n v="4"/>
    <s v="maize and beans-Living barriers-Cyclone / heavy rainfall"/>
    <n v="20"/>
    <n v="10"/>
    <n v="2"/>
    <s v="In a Nicaraguan thesis focused on assessing the impact of living barriers on both crop yield and soil conservation, measurements were taken within an 8-hour window following heavy rainfall events. The results demonstrated a remarkable 26% reduction in soil losses, concurrently accompanied by a substantial 48% increase in maize yield, showcasing the significant benefits of these living barriers in promoting sustainable agriculture and soil preservation."/>
    <m/>
  </r>
  <r>
    <s v="LM"/>
    <s v="Evaluación del efecto de barreras vivas de Gliricidia sepium jacq., sobre la erosión de suelos y la producción de granos básicos en parcelas de escurrimiento (Cuenca El Pital, Nicaragua 1997)"/>
    <s v="Rizo"/>
    <s v="https://repositorio.una.edu.ni/926/"/>
    <s v="Nicaragua"/>
    <x v="0"/>
    <s v="Living barriers gliciridia "/>
    <s v="no living barriers "/>
    <x v="1"/>
    <x v="0"/>
    <s v="monitoring soil losses 8 hours after heavy rains "/>
    <s v="Living barriers limit erosion by stabilizing soil with their root systems and reducing the impact of wind and water on the land."/>
    <m/>
    <m/>
    <m/>
    <m/>
    <m/>
    <m/>
    <s v="++"/>
    <s v="very positive"/>
    <n v="0.38"/>
    <s v="yield"/>
    <s v="Small"/>
    <s v="Certain"/>
    <s v="Medium"/>
    <n v="2"/>
    <n v="2"/>
    <n v="4"/>
    <s v="maize and beans-Living barriers-Cyclone / heavy rainfall"/>
    <n v="20"/>
    <n v="10"/>
    <n v="2"/>
    <s v="In a Nicaraguan thesis focused on assessing the impact of living barriers on both crop yield and soil conservation, measurements were taken within an 8-hour window following heavy rainfall events. The results demonstrated a remarkable 26% reduction in soil losses, concurrently accompanied by a substantial 48% increase in maize yield, showcasing the significant benefits of these living barriers in promoting sustainable agriculture and soil preservation."/>
    <m/>
  </r>
  <r>
    <s v="LM"/>
    <s v="Evaluación del efecto de barreras vivas de Gliricidia sepium Jaq. sobre la erosión de suelos y la producción de granos básicos en parcelas de escurrimiento"/>
    <s v="Rizo"/>
    <s v="https://repositorio.una.edu.ni/926/1/tnp36p649.pdf"/>
    <s v="Nicaragua"/>
    <x v="0"/>
    <s v="Gliciridia living barriers "/>
    <s v="no living barriers "/>
    <x v="1"/>
    <x v="0"/>
    <s v="monitoring soil losses 8 hours after heavy rains "/>
    <s v="Living barriers limit erosion by stabilizing soil with their root systems and reducing the impact of wind and water on the land."/>
    <m/>
    <m/>
    <m/>
    <m/>
    <m/>
    <m/>
    <s v="++"/>
    <s v="very positive"/>
    <n v="-0.26"/>
    <s v="erosion"/>
    <s v="Large"/>
    <s v="Certain"/>
    <s v="High"/>
    <n v="3"/>
    <n v="2"/>
    <n v="6"/>
    <s v="maize and beans-Living barriers-Cyclone / heavy rainfall"/>
    <n v="20"/>
    <n v="10"/>
    <n v="2"/>
    <s v="In a Nicaraguan thesis focused on assessing the impact of living barriers on both crop yield and soil conservation, measurements were taken within an 8-hour window following heavy rainfall events. The results demonstrated a remarkable 26% reduction in soil losses, concurrently accompanied by a substantial 48% increase in maize yield, showcasing the significant benefits of these living barriers in promoting sustainable agriculture and soil preservation."/>
    <m/>
  </r>
  <r>
    <s v="LM"/>
    <s v="Cómo enfrentar el cambio climático desde la agricultura: Prácticas de Adaptación basadas en Ecosistemas (AbE)"/>
    <s v="Rodriguez"/>
    <s v="https://www.researchgate.net/publication/326929348 Como enfrentar el cambio climatico desde la agricultura Practicas de Adaptacion basadas en Ecosistemas AbE?enrichId=rgreq-c8012f447d54ca7864efecc0089298b3-XXX&amp;enrichSource=Y292ZXJQYWdlOzMyNjkyOTM0ODtBUzo2NTgwODEwNjMxMjkwODlAMTUzMzkxMDE2MDY0Mw%3D%3D&amp;el=1 x 3&amp; esc=publicationCoverPdf"/>
    <s v="Nicaragua"/>
    <x v="0"/>
    <s v="Living barriers gliciridia "/>
    <s v="no living barriers "/>
    <x v="1"/>
    <x v="0"/>
    <s v="Hurricane mitch "/>
    <s v="The living barriers, consisting of madreado or madero negro trees, can slow down the flow of water on steep slopes, allowing more time for water to infiltrate into the soil."/>
    <m/>
    <m/>
    <m/>
    <m/>
    <m/>
    <m/>
    <s v="++"/>
    <s v="very positive"/>
    <n v="0.45"/>
    <s v="yield"/>
    <m/>
    <m/>
    <s v="Low"/>
    <n v="1"/>
    <n v="2"/>
    <n v="2"/>
    <s v="maize and beans-Living barriers-Cyclone / heavy rainfall"/>
    <n v="20"/>
    <n v="10"/>
    <n v="2"/>
    <s v="During Hurricane Mitch in Nicaragua, the study of living barriers as an adaptation practice to climate hazards revealed their effectiveness. These living barriers, comprised of madreado or madero negro trees, demonstrated their ability to decelerate water flow on steep slopes, providing valuable extra time for water to permeate the soil. After the cyclone, it was observed that areas with living barriers exhibited a remarkable 45% increase in yield compared to those without such protective measures."/>
    <m/>
  </r>
  <r>
    <s v="LM"/>
    <s v="Soil temperature, growth and yield of maize (Zea mays L.) as affected by wheat straw mulch"/>
    <s v="Sidhu"/>
    <s v="10.1080/00036810601108467"/>
    <s v="India "/>
    <x v="14"/>
    <m/>
    <s v="No mulch "/>
    <x v="1"/>
    <x v="1"/>
    <s v="Measure of soil temperature "/>
    <m/>
    <m/>
    <m/>
    <m/>
    <m/>
    <m/>
    <m/>
    <s v="+"/>
    <s v="positive"/>
    <n v="-0.1135"/>
    <s v="Soil temperature "/>
    <s v="Medium"/>
    <s v="&gt;Uncertain"/>
    <s v="Medium"/>
    <n v="2"/>
    <n v="1"/>
    <n v="2"/>
    <s v="maize and beans-Mulch-Heat"/>
    <n v="2"/>
    <n v="2"/>
    <n v="1"/>
    <s v="Over a four-year field experiment in India, the use of wheat straw mulch significantly reduced soil temperature by 11% compared to plots without mulch, mitigating the adverse effects of high temperatures on maize production."/>
    <m/>
  </r>
  <r>
    <s v="LM"/>
    <s v="Selection of native trees for intercropping with coffee in the Atlantic Rainforest biome"/>
    <s v="Souza"/>
    <s v="10.1007/s10457-010-9340-9"/>
    <s v="Brazil"/>
    <x v="12"/>
    <s v="products such as papaya, banana, citrus, mango, avocado, guava, jack fruit, palm heart and ficus fruit"/>
    <s v="no trees "/>
    <x v="0"/>
    <x v="2"/>
    <m/>
    <m/>
    <s v="net benefit including other products "/>
    <m/>
    <n v="2493.5"/>
    <n v="1887"/>
    <s v="BRL/ha"/>
    <m/>
    <s v="++"/>
    <s v="very positive"/>
    <n v="0.24323240425105275"/>
    <s v="net benefit including other products "/>
    <s v="Large"/>
    <s v="&lt;Certain"/>
    <s v="High"/>
    <n v="3"/>
    <n v="2"/>
    <n v="6"/>
    <s v="coffee-Intercropping-"/>
    <n v="7"/>
    <n v="4"/>
    <n v="1.75"/>
    <s v="In a Brazilian experiment exploring intercropping and its economic profitability, net income from coffee only showed a decrease. However, the diversification of production, particularly with fruits results in a favorable low cost/benefit ratio for agroforestry systems."/>
    <s v="The net beenfit taking other products makes it more profitable but for the article, shows as a negative effect "/>
  </r>
  <r>
    <s v="LM"/>
    <s v="Plant residue mulch increases measured and modelled soil moisture content in the effective root zone of maize in semi-arid Kenya"/>
    <s v="Tuure"/>
    <s v="10.1016/j.still.2021.104945"/>
    <s v="Kenya"/>
    <x v="14"/>
    <s v="plant residue mulch "/>
    <s v="no mulch"/>
    <x v="1"/>
    <x v="3"/>
    <s v="measure of non water stressed days "/>
    <s v="mulching with maize residue retains soil moisture in the effective root zone compared to bare soil and increased the time when maize would not have suffered from water stress"/>
    <m/>
    <m/>
    <m/>
    <m/>
    <m/>
    <m/>
    <s v="++"/>
    <s v="very positive"/>
    <n v="0.35"/>
    <s v="non water stressed days "/>
    <s v="Medium"/>
    <s v="Certain"/>
    <s v="Medium"/>
    <n v="2"/>
    <n v="2"/>
    <n v="4"/>
    <s v="maize and beans-Mulch-Drought"/>
    <n v="4"/>
    <n v="2"/>
    <n v="2"/>
    <s v="In Kenya, the application of mulch on bare soil resulted in a remarkable 35% increase in the number of non-water stressed days, highlighting the significant positive impact of mulch on soil moisture conservation and the resilience of crops to water stress"/>
    <m/>
  </r>
  <r>
    <s v="LM"/>
    <s v="Transpiration of arabica coffee and associated shade tree species in sub-optimal, low-altitude conditions of Costa Rica"/>
    <s v="van Kanten"/>
    <s v="10.1007/s10457-005-3744-y"/>
    <s v="Costa rica "/>
    <x v="2"/>
    <s v="agroforestry with E. deglupta T. ivorensis E. poeppigiana"/>
    <s v="no agroforestry "/>
    <x v="0"/>
    <x v="1"/>
    <s v="title : in sub-optimal, low-altitude conditions of Costa Rica and in the text :  average air temperatures were always higher than 25 °C (Figure 2) and hence above optimal values for coffee"/>
    <s v="In agroforestry systems, soil moisture is higher compared to full sun coffee because the presence of trees provides shade, reduces direct soil exposure to solar radiation, and increases litter and organic matter content, enhancing moisture retention"/>
    <m/>
    <m/>
    <m/>
    <m/>
    <m/>
    <m/>
    <s v="+"/>
    <s v="positive"/>
    <n v="0.05"/>
    <s v="soil moisture"/>
    <s v="Small"/>
    <s v="Certain"/>
    <s v="Medium"/>
    <n v="2"/>
    <n v="1"/>
    <n v="2"/>
    <s v="coffee-Shade trees-Heat"/>
    <n v="6"/>
    <n v="6"/>
    <n v="1"/>
    <s v="In a 4-year-old coffee agroforestry system in Costa Rica, researchers measured sap flows in coffee plants and associated trees over 12 months. They found that coffee transpired more per unit leaf area in full sun compared to shaded conditions, suggesting increased environmental stress in non-shaded environments, while shaded trees helped retain 5% more soil moisture."/>
    <m/>
  </r>
  <r>
    <s v="LM"/>
    <s v="Soil water content, maize yield and its stability as affected by tillage and crop residue management in rainfed semi-arid highlands"/>
    <s v="Verhulst"/>
    <s v="10.1007/s11104-011-0728-8"/>
    <s v="Mexico"/>
    <x v="9"/>
    <m/>
    <s v="no crop residues "/>
    <x v="1"/>
    <x v="3"/>
    <s v="There was an extended drought period in August,September was remarkably dry"/>
    <m/>
    <m/>
    <m/>
    <m/>
    <m/>
    <m/>
    <m/>
    <n v="0"/>
    <s v="small/non"/>
    <n v="9.1000000000000004E-3"/>
    <s v="soil water content "/>
    <s v="Large"/>
    <s v="Certain"/>
    <s v="High"/>
    <n v="1"/>
    <n v="0.25"/>
    <n v="0.25"/>
    <s v="maize and beans-Crop residues -Drought"/>
    <n v="0.25"/>
    <n v="1"/>
    <n v="0.25"/>
    <s v="In Mexico, the use of tillage alone and crop residues alone was found to have little to no significant effect on soil conservation and water conservation. The observed effects were minimal "/>
    <m/>
  </r>
  <r>
    <s v="LM"/>
    <s v="Soil water content, maize yield and its stability as affected by tillage and crop residue management in rainfed semi-arid highlands"/>
    <s v="Verhulst"/>
    <s v="10.1007/s11104-011-0728-8"/>
    <s v="Mexico"/>
    <x v="7"/>
    <m/>
    <s v="no tillage "/>
    <x v="1"/>
    <x v="3"/>
    <s v="There was an extended drought period in August,September was remarkably dry"/>
    <m/>
    <m/>
    <m/>
    <m/>
    <m/>
    <m/>
    <m/>
    <n v="0"/>
    <s v="small/non"/>
    <n v="0.03"/>
    <s v="soil water content "/>
    <s v="Large"/>
    <s v="Certain"/>
    <s v="High"/>
    <n v="1"/>
    <n v="0.25"/>
    <n v="0.25"/>
    <s v="maize and beans-Reduced tillage -Drought"/>
    <n v="0.25"/>
    <n v="1"/>
    <n v="0.25"/>
    <s v="In Mexico, the use of tillage alone and crop residues alone was found to have little to no significant effect on soil conservation and water conservation. The observed effects were minimal "/>
    <m/>
  </r>
  <r>
    <s v="LM"/>
    <s v="The Quesungual system in Honduras An alternative to slash-and-burn"/>
    <s v="Welches"/>
    <s v="https://lib.icimod.org/record/10841"/>
    <s v="Honduras "/>
    <x v="4"/>
    <s v="no burning,mulch,scattered trees,reduced tillage"/>
    <s v="slash and burn"/>
    <x v="1"/>
    <x v="3"/>
    <s v="crops can be sustained 20 more days without rainfall. And it is this difference that counts for the success or failure of a crop in a climatic regime with irregular dry spells during the rainy season"/>
    <s v="Besides better infiltration of rainwater into the soil profile through the soil cover, the increase in soil moisture can be explained by the increase in organic matter content of the soil."/>
    <m/>
    <m/>
    <m/>
    <m/>
    <m/>
    <m/>
    <s v="++"/>
    <s v="positive"/>
    <n v="1.87"/>
    <s v="soil moisture"/>
    <m/>
    <m/>
    <s v="Low"/>
    <n v="1"/>
    <n v="2"/>
    <n v="2"/>
    <s v="maize and beans-Quesungual-Drought"/>
    <n v="17.25"/>
    <n v="11"/>
    <n v="1.5681818181818181"/>
    <s v="During an extended dry season In Lempira, Honduras, small farmers embraced the Quesungual system, a Conservation Agriculture approach with a tree component. Over the past decade,reducing economic losses by 91%, boosting soil moisture by 187%, and achieving a 60% increase in crop yields."/>
    <s v="no details about the experiment so maybe just low confidence"/>
  </r>
  <r>
    <s v="LM"/>
    <s v="The Quesungual system in Honduras An alternative to slash-and-burn"/>
    <s v="Welches"/>
    <s v="https://lib.icimod.org/record/10841"/>
    <s v="Honduras "/>
    <x v="4"/>
    <s v="no burning,mulch,scattered trees,reduced tillage"/>
    <s v="slash and burn"/>
    <x v="1"/>
    <x v="3"/>
    <s v="crops can be sustained 20 more days without rainfall. And it is this difference that counts for the success or failure of a crop in a climatic regime with irregular dry spells during the rainy season"/>
    <s v="Besides better infiltration of rainwater into the soil profile through the soil cover, the increase in soil moisture can be explained by the increase in organic matter content of the soil."/>
    <m/>
    <m/>
    <m/>
    <m/>
    <m/>
    <m/>
    <s v="++"/>
    <s v="very positive"/>
    <n v="0.6"/>
    <s v="yield"/>
    <m/>
    <m/>
    <s v="Low"/>
    <n v="1"/>
    <n v="2"/>
    <n v="2"/>
    <s v="maize and beans-Quesungual-Drought"/>
    <n v="17.25"/>
    <n v="11"/>
    <n v="1.5681818181818181"/>
    <s v="In the remote hills of Lempira, Honduras, small farmers embraced the Quesungual system, a Conservation Agriculture approach with a tree component. Over the past decade,reducing economic losses by 91%, boosting soil moisture by 187%, and achieving a 60% increase in crop yields."/>
    <s v="The loss of nutrients through erosion has been estimated to be more than 10 times lower in the Quesungual system than in the slash-and-burn. Taking into account only the nutrients, these losses represent US$34/ha under the Quesungual system, instead of US$396/ha, in the slash-and-burn system."/>
  </r>
  <r>
    <m/>
    <m/>
    <m/>
    <m/>
    <m/>
    <x v="15"/>
    <m/>
    <m/>
    <x v="2"/>
    <x v="2"/>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C8D16B-56BD-469E-89E4-3A15EC0D53F4}" name="Tableau croisé dynamique1" cacheId="5118" applyNumberFormats="0" applyBorderFormats="0" applyFontFormats="0" applyPatternFormats="0" applyAlignmentFormats="0" applyWidthHeightFormats="1" dataCaption="Valeurs" updatedVersion="8" minRefreshableVersion="3" useAutoFormatting="1" rowGrandTotals="0" colGrandTotals="0" itemPrintTitles="1" createdVersion="8" indent="0" compact="0" compactData="0" multipleFieldFilters="0">
  <location ref="A2:F20" firstHeaderRow="1" firstDataRow="2" firstDataCol="2"/>
  <pivotFields count="34">
    <pivotField compact="0" outline="0" showAll="0"/>
    <pivotField compact="0" outline="0" showAll="0"/>
    <pivotField compact="0" outline="0" showAll="0"/>
    <pivotField compact="0" outline="0" showAll="0"/>
    <pivotField compact="0" outline="0" showAll="0"/>
    <pivotField axis="axisRow" compact="0" outline="0" showAll="0" defaultSubtotal="0">
      <items count="24">
        <item m="1" x="20"/>
        <item x="9"/>
        <item x="3"/>
        <item x="13"/>
        <item m="1" x="19"/>
        <item m="1" x="16"/>
        <item x="12"/>
        <item m="1" x="21"/>
        <item x="0"/>
        <item x="14"/>
        <item x="1"/>
        <item m="1" x="23"/>
        <item x="10"/>
        <item x="5"/>
        <item x="4"/>
        <item x="7"/>
        <item x="2"/>
        <item m="1" x="22"/>
        <item x="15"/>
        <item m="1" x="17"/>
        <item x="8"/>
        <item x="11"/>
        <item m="1" x="18"/>
        <item x="6"/>
      </items>
    </pivotField>
    <pivotField compact="0" outline="0" showAll="0"/>
    <pivotField compact="0" outline="0" showAll="0"/>
    <pivotField axis="axisRow" compact="0" outline="0" showAll="0" sortType="ascending">
      <items count="4">
        <item x="0"/>
        <item x="1"/>
        <item x="2"/>
        <item t="default"/>
      </items>
    </pivotField>
    <pivotField axis="axisCol" compact="0" outline="0" showAll="0">
      <items count="8">
        <item m="1" x="4"/>
        <item x="3"/>
        <item x="1"/>
        <item m="1" x="5"/>
        <item n="Economical outcome" x="2"/>
        <item m="1" x="6"/>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s>
  <rowFields count="2">
    <field x="5"/>
    <field x="8"/>
  </rowFields>
  <rowItems count="17">
    <i>
      <x v="1"/>
      <x v="1"/>
    </i>
    <i>
      <x v="2"/>
      <x v="1"/>
    </i>
    <i>
      <x v="3"/>
      <x v="1"/>
    </i>
    <i>
      <x v="6"/>
      <x/>
    </i>
    <i>
      <x v="8"/>
      <x/>
    </i>
    <i r="1">
      <x v="1"/>
    </i>
    <i>
      <x v="9"/>
      <x v="1"/>
    </i>
    <i>
      <x v="10"/>
      <x/>
    </i>
    <i>
      <x v="12"/>
      <x v="1"/>
    </i>
    <i>
      <x v="13"/>
      <x v="1"/>
    </i>
    <i>
      <x v="14"/>
      <x v="1"/>
    </i>
    <i>
      <x v="15"/>
      <x v="1"/>
    </i>
    <i>
      <x v="16"/>
      <x/>
    </i>
    <i>
      <x v="18"/>
      <x v="2"/>
    </i>
    <i>
      <x v="20"/>
      <x v="1"/>
    </i>
    <i>
      <x v="21"/>
      <x v="1"/>
    </i>
    <i>
      <x v="23"/>
      <x v="1"/>
    </i>
  </rowItems>
  <colFields count="1">
    <field x="9"/>
  </colFields>
  <colItems count="4">
    <i>
      <x v="1"/>
    </i>
    <i>
      <x v="2"/>
    </i>
    <i>
      <x v="4"/>
    </i>
    <i>
      <x v="6"/>
    </i>
  </colItems>
  <dataFields count="1">
    <dataField name="Moyenne de Final weighted mean " fld="3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cgspace.cgiar.org/bitstream/handle/10568/3906/PN15_CIAT_Project%20Report_Jun09_final.pdf?sequence=1&amp;isAllowed=y" TargetMode="External"/><Relationship Id="rId13" Type="http://schemas.openxmlformats.org/officeDocument/2006/relationships/hyperlink" Target="https://repositorio.una.edu.ni/926/" TargetMode="External"/><Relationship Id="rId18" Type="http://schemas.openxmlformats.org/officeDocument/2006/relationships/hyperlink" Target="https://cgspace.cgiar.org/handle/10568/21845" TargetMode="External"/><Relationship Id="rId26" Type="http://schemas.openxmlformats.org/officeDocument/2006/relationships/hyperlink" Target="https://repositorio.catie.ac.cr/handle/11554/1969" TargetMode="External"/><Relationship Id="rId3" Type="http://schemas.openxmlformats.org/officeDocument/2006/relationships/hyperlink" Target="https://lib.icimod.org/record/10841" TargetMode="External"/><Relationship Id="rId21" Type="http://schemas.openxmlformats.org/officeDocument/2006/relationships/hyperlink" Target="https://www.academia.edu/44217407/An%C3%A1lisis_beneficio_costo_y_co_beneficios_de_la_implementaci%C3%B3n_de_medidas_de_adaptaci%C3%B3n_de_peque%C3%B1os_productores_de_ma%C3%ADz_en_Camot%C3%A1n_Chiquimula_Guatemala" TargetMode="External"/><Relationship Id="rId7" Type="http://schemas.openxmlformats.org/officeDocument/2006/relationships/hyperlink" Target="https://www.fao.org/3/i6814s/i6814s.pdf" TargetMode="External"/><Relationship Id="rId12" Type="http://schemas.openxmlformats.org/officeDocument/2006/relationships/hyperlink" Target="https://www.researchgate.net/publication/326929348_Como_enfrentar_el_cambio_climatico_desde_la_agricultura_Practicas_de_Adaptacion_basadas_en_Ecosistemas_AbE?enrichId=rgreq-c8012f447d54ca7864efecc0089298b3-XXX&amp;enrichSource=Y292ZXJQYWdlOzMyNjkyOTM0ODtBUzo2NTgwODEwNjMxMjkwODlAMTUzMzkxMDE2MDY0Mw%3D%3D&amp;el=1_x_3&amp;_esc=publicationCoverPdf" TargetMode="External"/><Relationship Id="rId17" Type="http://schemas.openxmlformats.org/officeDocument/2006/relationships/hyperlink" Target="https://repositorio.una.edu.ni/926/1/tnp36p649.pdf" TargetMode="External"/><Relationship Id="rId25" Type="http://schemas.openxmlformats.org/officeDocument/2006/relationships/hyperlink" Target="https://repositorio.catie.ac.cr/handle/11554/1969" TargetMode="External"/><Relationship Id="rId2" Type="http://schemas.openxmlformats.org/officeDocument/2006/relationships/hyperlink" Target="https://lib.icimod.org/record/10841" TargetMode="External"/><Relationship Id="rId16" Type="http://schemas.openxmlformats.org/officeDocument/2006/relationships/hyperlink" Target="https://www.leisa-al.org/web/index.php/volumen-24-numero-4/1901-resiliencia-y-vulnerabilidad-en-las-cuencas-de-la-sierra-madre-de-chiapas-mexico" TargetMode="External"/><Relationship Id="rId20" Type="http://schemas.openxmlformats.org/officeDocument/2006/relationships/hyperlink" Target="https://www.academia.edu/44217407/An%C3%A1lisis_beneficio_costo_y_co_beneficios_de_la_implementaci%C3%B3n_de_medidas_de_adaptaci%C3%B3n_de_peque%C3%B1os_productores_de_ma%C3%ADz_en_Camot%C3%A1n_Chiquimula_Guatemala" TargetMode="External"/><Relationship Id="rId29" Type="http://schemas.openxmlformats.org/officeDocument/2006/relationships/hyperlink" Target="https://www.academia.edu/44217407/An%C3%A1lisis_beneficio_costo_y_co_beneficios_de_la_implementaci%C3%B3n_de_medidas_de_adaptaci%C3%B3n_de_peque%C3%B1os_productores_de_ma%C3%ADz_en_Camot%C3%A1n_Chiquimula_Guatemala" TargetMode="External"/><Relationship Id="rId1" Type="http://schemas.openxmlformats.org/officeDocument/2006/relationships/hyperlink" Target="https://www.researchgate.net/publication/228465582_Impact_of_Vetiveria_zizanioides_Vetiver_grass_live_barriers_on_maize_production_in_Honduras" TargetMode="External"/><Relationship Id="rId6" Type="http://schemas.openxmlformats.org/officeDocument/2006/relationships/hyperlink" Target="https://www.fao.org/3/i6814s/i6814s.pdf" TargetMode="External"/><Relationship Id="rId11" Type="http://schemas.openxmlformats.org/officeDocument/2006/relationships/hyperlink" Target="https://www.fao.org/3/I8967EN/i8967en.pdf" TargetMode="External"/><Relationship Id="rId24" Type="http://schemas.openxmlformats.org/officeDocument/2006/relationships/hyperlink" Target="http://biblio3.url.edu.gt/Tesario/2014/06/04/Echeverria-Nery.pdf" TargetMode="External"/><Relationship Id="rId32" Type="http://schemas.openxmlformats.org/officeDocument/2006/relationships/hyperlink" Target="https://www.researchgate.net/publication/351914111_Integrated_approach_for_the_management_of_major_insect_pest_in_maize_agro-ecosystem_in_Perambalur_district" TargetMode="External"/><Relationship Id="rId5" Type="http://schemas.openxmlformats.org/officeDocument/2006/relationships/hyperlink" Target="https://www.fao.org/3/i6814s/i6814s.pdf" TargetMode="External"/><Relationship Id="rId15" Type="http://schemas.openxmlformats.org/officeDocument/2006/relationships/hyperlink" Target="https://doi.org/10.1079/AJAA200345" TargetMode="External"/><Relationship Id="rId23" Type="http://schemas.openxmlformats.org/officeDocument/2006/relationships/hyperlink" Target="https://books.google.fr/books?hl=en&amp;lr=&amp;id=d57o8ajm6tEC&amp;oi=fnd&amp;pg=PP11&amp;dq=Costs,+benefits,+and+farmer+adoption+of+agroforestry:+project+experience+in+Central+America+and+the+Caribbean&amp;ots=lhB-riamM5&amp;sig=JC2-CMlIq1eiNVodJPNyQnTsuj8&amp;redir_esc=y" TargetMode="External"/><Relationship Id="rId28" Type="http://schemas.openxmlformats.org/officeDocument/2006/relationships/hyperlink" Target="https://repositorio.una.edu.ni/926/1/tnp36p649.pdf" TargetMode="External"/><Relationship Id="rId10" Type="http://schemas.openxmlformats.org/officeDocument/2006/relationships/hyperlink" Target="https://www.fao.org/3/I8967EN/i8967en.pdf" TargetMode="External"/><Relationship Id="rId19" Type="http://schemas.openxmlformats.org/officeDocument/2006/relationships/hyperlink" Target="https://repositorio.una.edu.ni/926/" TargetMode="External"/><Relationship Id="rId31" Type="http://schemas.openxmlformats.org/officeDocument/2006/relationships/hyperlink" Target="https://www.academia.edu/44217407/An%C3%A1lisis_beneficio_costo_y_co_beneficios_de_la_implementaci%C3%B3n_de_medidas_de_adaptaci%C3%B3n_de_peque%C3%B1os_productores_de_ma%C3%ADz_en_Camot%C3%A1n_Chiquimula_Guatemala" TargetMode="External"/><Relationship Id="rId4" Type="http://schemas.openxmlformats.org/officeDocument/2006/relationships/hyperlink" Target="https://cgspace.cgiar.org/handle/10568/21845" TargetMode="External"/><Relationship Id="rId9" Type="http://schemas.openxmlformats.org/officeDocument/2006/relationships/hyperlink" Target="https://cgspace.cgiar.org/bitstream/handle/10568/3906/PN15_CIAT_Project%20Report_Jun09_final.pdf?sequence=1&amp;isAllowed=y" TargetMode="External"/><Relationship Id="rId14" Type="http://schemas.openxmlformats.org/officeDocument/2006/relationships/hyperlink" Target="https://repositorio.una.edu.ni/926/" TargetMode="External"/><Relationship Id="rId22" Type="http://schemas.openxmlformats.org/officeDocument/2006/relationships/hyperlink" Target="https://books.google.fr/books?hl=en&amp;lr=&amp;id=d57o8ajm6tEC&amp;oi=fnd&amp;pg=PP11&amp;dq=Costs,+benefits,+and+farmer+adoption+of+agroforestry:+project+experience+in+Central+America+and+the+Caribbean&amp;ots=lhB-riamM5&amp;sig=JC2-CMlIq1eiNVodJPNyQnTsuj8&amp;redir_esc=y" TargetMode="External"/><Relationship Id="rId27" Type="http://schemas.openxmlformats.org/officeDocument/2006/relationships/hyperlink" Target="https://www.leisa-al.org/web/index.php/volumen-24-numero-4/1901-resiliencia-y-vulnerabilidad-en-las-cuencas-de-la-sierra-madre-de-chiapas-mexico" TargetMode="External"/><Relationship Id="rId30" Type="http://schemas.openxmlformats.org/officeDocument/2006/relationships/hyperlink" Target="https://www.nature.com/articles/s41598-023-35611-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18354-88ED-4219-8997-53FCCF9350C4}">
  <dimension ref="A1:C63"/>
  <sheetViews>
    <sheetView topLeftCell="A66" workbookViewId="0">
      <selection activeCell="B46" sqref="B46"/>
    </sheetView>
  </sheetViews>
  <sheetFormatPr defaultRowHeight="14.45"/>
  <cols>
    <col min="1" max="1" width="31.42578125" bestFit="1" customWidth="1"/>
    <col min="2" max="2" width="26.7109375" bestFit="1" customWidth="1"/>
    <col min="3" max="3" width="52.42578125" customWidth="1"/>
  </cols>
  <sheetData>
    <row r="1" spans="1:2">
      <c r="A1" s="1" t="s">
        <v>0</v>
      </c>
      <c r="B1" t="s">
        <v>1</v>
      </c>
    </row>
    <row r="2" spans="1:2">
      <c r="A2" s="1"/>
      <c r="B2" t="s">
        <v>2</v>
      </c>
    </row>
    <row r="3" spans="1:2">
      <c r="A3" s="1"/>
      <c r="B3" t="s">
        <v>3</v>
      </c>
    </row>
    <row r="4" spans="1:2">
      <c r="A4" s="1"/>
      <c r="B4" t="s">
        <v>4</v>
      </c>
    </row>
    <row r="5" spans="1:2">
      <c r="A5" s="1"/>
      <c r="B5" t="s">
        <v>5</v>
      </c>
    </row>
    <row r="6" spans="1:2">
      <c r="A6" s="1"/>
      <c r="B6" t="s">
        <v>6</v>
      </c>
    </row>
    <row r="7" spans="1:2">
      <c r="A7" s="1"/>
      <c r="B7" t="s">
        <v>7</v>
      </c>
    </row>
    <row r="8" spans="1:2">
      <c r="A8" s="1"/>
      <c r="B8" t="s">
        <v>8</v>
      </c>
    </row>
    <row r="9" spans="1:2">
      <c r="A9" s="1"/>
      <c r="B9" t="s">
        <v>9</v>
      </c>
    </row>
    <row r="10" spans="1:2">
      <c r="A10" s="1"/>
      <c r="B10" t="s">
        <v>10</v>
      </c>
    </row>
    <row r="11" spans="1:2">
      <c r="A11" s="1"/>
      <c r="B11" t="s">
        <v>11</v>
      </c>
    </row>
    <row r="12" spans="1:2">
      <c r="A12" s="1"/>
      <c r="B12" t="s">
        <v>12</v>
      </c>
    </row>
    <row r="13" spans="1:2">
      <c r="A13" s="1"/>
      <c r="B13" t="s">
        <v>13</v>
      </c>
    </row>
    <row r="14" spans="1:2">
      <c r="A14" s="1"/>
      <c r="B14" t="s">
        <v>14</v>
      </c>
    </row>
    <row r="15" spans="1:2">
      <c r="A15" s="1"/>
      <c r="B15" t="s">
        <v>15</v>
      </c>
    </row>
    <row r="16" spans="1:2">
      <c r="A16" s="1" t="s">
        <v>16</v>
      </c>
      <c r="B16" t="s">
        <v>17</v>
      </c>
    </row>
    <row r="17" spans="1:3">
      <c r="A17" s="1"/>
      <c r="B17" t="s">
        <v>18</v>
      </c>
    </row>
    <row r="18" spans="1:3">
      <c r="A18" s="1"/>
      <c r="B18" t="s">
        <v>19</v>
      </c>
    </row>
    <row r="19" spans="1:3">
      <c r="A19" s="1"/>
      <c r="B19" t="s">
        <v>20</v>
      </c>
    </row>
    <row r="20" spans="1:3">
      <c r="A20" s="1" t="s">
        <v>21</v>
      </c>
      <c r="B20" t="s">
        <v>22</v>
      </c>
    </row>
    <row r="21" spans="1:3">
      <c r="A21" s="1"/>
      <c r="B21" t="s">
        <v>23</v>
      </c>
    </row>
    <row r="22" spans="1:3">
      <c r="A22" s="1"/>
      <c r="B22" t="s">
        <v>24</v>
      </c>
    </row>
    <row r="23" spans="1:3">
      <c r="A23" s="1"/>
      <c r="B23" t="s">
        <v>25</v>
      </c>
    </row>
    <row r="24" spans="1:3">
      <c r="A24" s="1"/>
      <c r="B24" t="s">
        <v>26</v>
      </c>
    </row>
    <row r="25" spans="1:3" ht="15">
      <c r="A25" s="1"/>
      <c r="B25" t="s">
        <v>27</v>
      </c>
    </row>
    <row r="26" spans="1:3">
      <c r="A26" s="1" t="s">
        <v>28</v>
      </c>
      <c r="B26" t="s">
        <v>29</v>
      </c>
    </row>
    <row r="27" spans="1:3">
      <c r="A27" s="1"/>
      <c r="B27" t="s">
        <v>30</v>
      </c>
    </row>
    <row r="28" spans="1:3">
      <c r="A28" s="1"/>
      <c r="B28" t="s">
        <v>31</v>
      </c>
    </row>
    <row r="29" spans="1:3">
      <c r="A29" s="1"/>
      <c r="B29" t="s">
        <v>32</v>
      </c>
    </row>
    <row r="30" spans="1:3">
      <c r="A30" s="1" t="s">
        <v>33</v>
      </c>
    </row>
    <row r="31" spans="1:3">
      <c r="A31" s="1" t="s">
        <v>34</v>
      </c>
    </row>
    <row r="32" spans="1:3">
      <c r="A32" s="1" t="s">
        <v>35</v>
      </c>
      <c r="B32" t="s">
        <v>36</v>
      </c>
      <c r="C32" t="s">
        <v>37</v>
      </c>
    </row>
    <row r="33" spans="1:3">
      <c r="A33" s="1"/>
      <c r="B33" t="s">
        <v>38</v>
      </c>
      <c r="C33" t="s">
        <v>39</v>
      </c>
    </row>
    <row r="34" spans="1:3">
      <c r="A34" s="1"/>
      <c r="B34" t="s">
        <v>40</v>
      </c>
      <c r="C34" t="s">
        <v>41</v>
      </c>
    </row>
    <row r="35" spans="1:3">
      <c r="A35" s="1"/>
      <c r="B35" t="s">
        <v>42</v>
      </c>
      <c r="C35" t="s">
        <v>43</v>
      </c>
    </row>
    <row r="36" spans="1:3">
      <c r="A36" s="1"/>
      <c r="B36" t="s">
        <v>44</v>
      </c>
    </row>
    <row r="37" spans="1:3">
      <c r="A37" s="1" t="s">
        <v>45</v>
      </c>
      <c r="B37" t="s">
        <v>46</v>
      </c>
      <c r="C37" t="s">
        <v>47</v>
      </c>
    </row>
    <row r="38" spans="1:3">
      <c r="A38" s="1"/>
      <c r="B38" t="s">
        <v>48</v>
      </c>
      <c r="C38" t="s">
        <v>49</v>
      </c>
    </row>
    <row r="39" spans="1:3">
      <c r="A39" s="1" t="s">
        <v>50</v>
      </c>
      <c r="B39" t="s">
        <v>51</v>
      </c>
    </row>
    <row r="40" spans="1:3">
      <c r="A40" s="1"/>
      <c r="B40" t="s">
        <v>52</v>
      </c>
    </row>
    <row r="41" spans="1:3">
      <c r="A41" s="1"/>
      <c r="B41" t="s">
        <v>53</v>
      </c>
    </row>
    <row r="42" spans="1:3">
      <c r="A42" s="1"/>
      <c r="B42" t="s">
        <v>54</v>
      </c>
    </row>
    <row r="43" spans="1:3">
      <c r="A43" s="1"/>
      <c r="B43" t="s">
        <v>55</v>
      </c>
    </row>
    <row r="44" spans="1:3">
      <c r="A44" s="1" t="s">
        <v>56</v>
      </c>
      <c r="B44" t="s">
        <v>57</v>
      </c>
    </row>
    <row r="45" spans="1:3">
      <c r="A45" s="1"/>
      <c r="B45" t="s">
        <v>58</v>
      </c>
    </row>
    <row r="46" spans="1:3">
      <c r="A46" s="1"/>
      <c r="B46" t="s">
        <v>59</v>
      </c>
    </row>
    <row r="47" spans="1:3">
      <c r="A47" s="1"/>
      <c r="B47" t="s">
        <v>60</v>
      </c>
    </row>
    <row r="48" spans="1:3">
      <c r="A48" s="1" t="s">
        <v>61</v>
      </c>
    </row>
    <row r="49" spans="1:2">
      <c r="A49" s="1" t="s">
        <v>62</v>
      </c>
      <c r="B49" t="s">
        <v>63</v>
      </c>
    </row>
    <row r="50" spans="1:2">
      <c r="A50" s="1"/>
      <c r="B50" t="s">
        <v>64</v>
      </c>
    </row>
    <row r="51" spans="1:2">
      <c r="A51" s="1"/>
      <c r="B51" t="s">
        <v>65</v>
      </c>
    </row>
    <row r="52" spans="1:2">
      <c r="A52" s="1"/>
      <c r="B52" t="s">
        <v>66</v>
      </c>
    </row>
    <row r="53" spans="1:2">
      <c r="A53" s="1"/>
      <c r="B53" t="s">
        <v>67</v>
      </c>
    </row>
    <row r="54" spans="1:2">
      <c r="A54" s="1" t="s">
        <v>68</v>
      </c>
      <c r="B54" t="s">
        <v>69</v>
      </c>
    </row>
    <row r="55" spans="1:2">
      <c r="B55" t="s">
        <v>70</v>
      </c>
    </row>
    <row r="56" spans="1:2">
      <c r="B56" t="s">
        <v>71</v>
      </c>
    </row>
    <row r="57" spans="1:2">
      <c r="B57" t="s">
        <v>72</v>
      </c>
    </row>
    <row r="58" spans="1:2">
      <c r="B58" t="s">
        <v>73</v>
      </c>
    </row>
    <row r="59" spans="1:2" ht="15">
      <c r="B59" t="s">
        <v>74</v>
      </c>
    </row>
    <row r="60" spans="1:2">
      <c r="A60" s="1" t="s">
        <v>75</v>
      </c>
    </row>
    <row r="61" spans="1:2">
      <c r="A61" s="1" t="s">
        <v>76</v>
      </c>
    </row>
    <row r="62" spans="1:2">
      <c r="A62" s="1" t="s">
        <v>77</v>
      </c>
    </row>
    <row r="63" spans="1:2">
      <c r="A63" s="1" t="s">
        <v>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H75"/>
  <sheetViews>
    <sheetView topLeftCell="C1" workbookViewId="0">
      <pane ySplit="1" topLeftCell="A11" activePane="bottomLeft" state="frozen"/>
      <selection pane="bottomLeft" activeCell="E1" sqref="E1"/>
    </sheetView>
  </sheetViews>
  <sheetFormatPr defaultColWidth="9.140625" defaultRowHeight="15" customHeight="1"/>
  <cols>
    <col min="1" max="1" width="9.140625" style="16"/>
    <col min="2" max="2" width="54.140625" style="15" customWidth="1"/>
    <col min="3" max="3" width="13.7109375" style="15" customWidth="1"/>
    <col min="4" max="4" width="32.140625" style="15" customWidth="1"/>
    <col min="5" max="5" width="17.140625" style="14" customWidth="1"/>
    <col min="6" max="6" width="26.42578125" style="17" customWidth="1"/>
    <col min="7" max="7" width="22.5703125" style="17" customWidth="1"/>
    <col min="8" max="8" width="36.85546875" style="17" bestFit="1" customWidth="1"/>
    <col min="9" max="9" width="22.7109375" style="18" customWidth="1"/>
    <col min="10" max="10" width="17.42578125" style="10" bestFit="1" customWidth="1"/>
    <col min="11" max="11" width="36.28515625" style="10" customWidth="1"/>
    <col min="12" max="12" width="45.42578125" style="10" customWidth="1"/>
    <col min="13" max="13" width="26.5703125" style="11" customWidth="1"/>
    <col min="14" max="14" width="45.7109375" style="11" customWidth="1"/>
    <col min="15" max="15" width="28.28515625" style="11" bestFit="1" customWidth="1"/>
    <col min="16" max="16" width="28.28515625" style="11" customWidth="1"/>
    <col min="17" max="17" width="31.28515625" style="11" bestFit="1" customWidth="1"/>
    <col min="18" max="18" width="16.140625" style="12" hidden="1" customWidth="1"/>
    <col min="19" max="19" width="18.42578125" style="13" bestFit="1" customWidth="1"/>
    <col min="20" max="20" width="20" style="12" bestFit="1" customWidth="1"/>
    <col min="21" max="21" width="20" style="19" customWidth="1"/>
    <col min="22" max="22" width="28" style="12" customWidth="1"/>
    <col min="23" max="28" width="20" style="12" customWidth="1"/>
    <col min="29" max="30" width="46.42578125" style="12" customWidth="1"/>
    <col min="31" max="32" width="20" style="12" customWidth="1"/>
    <col min="33" max="33" width="70.42578125" style="28" customWidth="1"/>
    <col min="34" max="34" width="77.7109375" style="28" customWidth="1"/>
    <col min="35" max="16384" width="9.140625" style="16"/>
  </cols>
  <sheetData>
    <row r="1" spans="1:34" s="9" customFormat="1">
      <c r="A1" s="9" t="s">
        <v>79</v>
      </c>
      <c r="B1" s="8" t="s">
        <v>80</v>
      </c>
      <c r="C1" s="8" t="s">
        <v>76</v>
      </c>
      <c r="D1" s="8" t="s">
        <v>77</v>
      </c>
      <c r="E1" s="7" t="s">
        <v>68</v>
      </c>
      <c r="F1" s="2" t="s">
        <v>0</v>
      </c>
      <c r="G1" s="2" t="s">
        <v>81</v>
      </c>
      <c r="H1" s="2" t="s">
        <v>82</v>
      </c>
      <c r="I1" s="3" t="s">
        <v>16</v>
      </c>
      <c r="J1" s="4" t="s">
        <v>83</v>
      </c>
      <c r="K1" s="4" t="s">
        <v>84</v>
      </c>
      <c r="L1" s="4" t="s">
        <v>85</v>
      </c>
      <c r="M1" s="5" t="s">
        <v>86</v>
      </c>
      <c r="N1" s="5" t="s">
        <v>87</v>
      </c>
      <c r="O1" s="5" t="s">
        <v>88</v>
      </c>
      <c r="P1" s="5" t="s">
        <v>89</v>
      </c>
      <c r="Q1" s="5" t="s">
        <v>90</v>
      </c>
      <c r="R1" s="6" t="s">
        <v>91</v>
      </c>
      <c r="S1" s="6" t="s">
        <v>92</v>
      </c>
      <c r="T1" s="6" t="s">
        <v>93</v>
      </c>
      <c r="U1" s="33" t="s">
        <v>94</v>
      </c>
      <c r="V1" s="6" t="s">
        <v>95</v>
      </c>
      <c r="W1" s="6" t="s">
        <v>96</v>
      </c>
      <c r="X1" s="6" t="s">
        <v>97</v>
      </c>
      <c r="Y1" s="6" t="s">
        <v>98</v>
      </c>
      <c r="Z1" s="6" t="s">
        <v>99</v>
      </c>
      <c r="AA1" s="6" t="s">
        <v>100</v>
      </c>
      <c r="AB1" s="6" t="s">
        <v>101</v>
      </c>
      <c r="AC1" s="6" t="s">
        <v>102</v>
      </c>
      <c r="AD1" s="6" t="s">
        <v>103</v>
      </c>
      <c r="AE1" s="6" t="s">
        <v>104</v>
      </c>
      <c r="AF1" s="6" t="s">
        <v>105</v>
      </c>
      <c r="AG1" s="27" t="s">
        <v>106</v>
      </c>
      <c r="AH1" s="27" t="s">
        <v>78</v>
      </c>
    </row>
    <row r="2" spans="1:34" ht="45.75">
      <c r="A2" s="16" t="s">
        <v>107</v>
      </c>
      <c r="B2" s="15" t="s">
        <v>108</v>
      </c>
      <c r="C2" s="15" t="s">
        <v>109</v>
      </c>
      <c r="D2" s="76" t="s">
        <v>110</v>
      </c>
      <c r="E2" s="14" t="s">
        <v>111</v>
      </c>
      <c r="F2" s="17" t="s">
        <v>112</v>
      </c>
      <c r="H2" s="17" t="s">
        <v>113</v>
      </c>
      <c r="I2" s="18" t="s">
        <v>18</v>
      </c>
      <c r="J2" s="10" t="s">
        <v>114</v>
      </c>
      <c r="K2" s="10" t="s">
        <v>115</v>
      </c>
      <c r="L2" s="30" t="s">
        <v>116</v>
      </c>
      <c r="S2" s="13" t="s">
        <v>117</v>
      </c>
      <c r="T2" s="12" t="s">
        <v>118</v>
      </c>
      <c r="U2" s="19">
        <v>-0.4</v>
      </c>
      <c r="V2" s="12" t="s">
        <v>119</v>
      </c>
      <c r="Y2" s="12" t="s">
        <v>120</v>
      </c>
      <c r="Z2" s="12">
        <f>IF(Y2="Low",1,IF(Y2="Medium",2,IF(Y2="High",3,"")))</f>
        <v>1</v>
      </c>
      <c r="AA2" s="26">
        <f>IF(S2="++",2,IF(S2="+",1,IF(S2=0,0.25,IF(S2="-",-1,IF(S2="--",-2,"")))))</f>
        <v>2</v>
      </c>
      <c r="AB2" s="12">
        <f>Z2*AA2</f>
        <v>2</v>
      </c>
      <c r="AC2" s="12" t="str">
        <f>I2 &amp; "-" &amp; F2 &amp; "-" &amp; J2</f>
        <v>coffee-Living barriers-Cyclone / heavy rainfall</v>
      </c>
      <c r="AD2" s="12">
        <f>SUMIF(AC$2:AC$950, AC2, AB$2:AB$950)</f>
        <v>2</v>
      </c>
      <c r="AE2" s="12">
        <f>SUMIF(AC$2:AC$950, AC2, Z$2:Z$950)</f>
        <v>1</v>
      </c>
      <c r="AF2" s="12">
        <f>AD2/AE2</f>
        <v>2</v>
      </c>
      <c r="AG2" s="28" t="s">
        <v>121</v>
      </c>
    </row>
    <row r="3" spans="1:34" ht="45.75">
      <c r="A3" s="16" t="s">
        <v>107</v>
      </c>
      <c r="B3" s="15" t="s">
        <v>108</v>
      </c>
      <c r="C3" s="15" t="s">
        <v>109</v>
      </c>
      <c r="D3" s="76" t="s">
        <v>110</v>
      </c>
      <c r="E3" s="14" t="s">
        <v>111</v>
      </c>
      <c r="F3" s="17" t="s">
        <v>122</v>
      </c>
      <c r="H3" s="17" t="s">
        <v>113</v>
      </c>
      <c r="I3" s="18" t="s">
        <v>18</v>
      </c>
      <c r="J3" s="10" t="s">
        <v>114</v>
      </c>
      <c r="K3" s="10" t="s">
        <v>115</v>
      </c>
      <c r="L3" s="30" t="s">
        <v>116</v>
      </c>
      <c r="S3" s="13" t="s">
        <v>117</v>
      </c>
      <c r="T3" s="12" t="s">
        <v>118</v>
      </c>
      <c r="U3" s="19">
        <v>-0.4</v>
      </c>
      <c r="V3" s="12" t="s">
        <v>119</v>
      </c>
      <c r="Y3" s="12" t="s">
        <v>120</v>
      </c>
      <c r="Z3" s="12">
        <f>IF(Y3="Low",1,IF(Y3="Medium",2,IF(Y3="High",3,"")))</f>
        <v>1</v>
      </c>
      <c r="AA3" s="26">
        <f>IF(S3="++",2,IF(S3="+",1,IF(S3=0,0.25,IF(S3="-",-1,IF(S3="--",-2,"")))))</f>
        <v>2</v>
      </c>
      <c r="AB3" s="12">
        <f>Z3*AA3</f>
        <v>2</v>
      </c>
      <c r="AC3" s="12" t="str">
        <f>I3 &amp; "-" &amp; F3 &amp; "-" &amp; J3</f>
        <v>coffee-Multistrata agroforestry-Cyclone / heavy rainfall</v>
      </c>
      <c r="AD3" s="12">
        <f>SUMIF(AC$2:AC$950, AC3, AB$2:AB$950)</f>
        <v>2</v>
      </c>
      <c r="AE3" s="12">
        <f>SUMIF(AC$2:AC$950, AC3, Z$2:Z$950)</f>
        <v>1</v>
      </c>
      <c r="AF3" s="12">
        <f>AD3/AE3</f>
        <v>2</v>
      </c>
      <c r="AG3" s="28" t="s">
        <v>121</v>
      </c>
    </row>
    <row r="4" spans="1:34" ht="91.5">
      <c r="A4" s="16" t="s">
        <v>107</v>
      </c>
      <c r="B4" s="15" t="s">
        <v>123</v>
      </c>
      <c r="C4" s="15" t="s">
        <v>124</v>
      </c>
      <c r="D4" s="15" t="s">
        <v>125</v>
      </c>
      <c r="E4" s="14" t="s">
        <v>111</v>
      </c>
      <c r="F4" s="17" t="s">
        <v>126</v>
      </c>
      <c r="G4" s="17" t="s">
        <v>127</v>
      </c>
      <c r="H4" s="17" t="s">
        <v>128</v>
      </c>
      <c r="I4" s="18" t="s">
        <v>18</v>
      </c>
      <c r="J4" s="10" t="s">
        <v>129</v>
      </c>
      <c r="K4" s="30" t="s">
        <v>130</v>
      </c>
      <c r="L4" s="30" t="s">
        <v>131</v>
      </c>
      <c r="S4" s="13" t="s">
        <v>46</v>
      </c>
      <c r="T4" s="12" t="s">
        <v>132</v>
      </c>
      <c r="U4" s="19">
        <v>-0.12</v>
      </c>
      <c r="V4" s="12" t="s">
        <v>133</v>
      </c>
      <c r="W4" s="12" t="s">
        <v>134</v>
      </c>
      <c r="X4" s="12" t="s">
        <v>135</v>
      </c>
      <c r="Y4" s="12" t="s">
        <v>136</v>
      </c>
      <c r="Z4" s="12">
        <f>IF(Y4="Low",1,IF(Y4="Medium",2,IF(Y4="High",3,"")))</f>
        <v>2</v>
      </c>
      <c r="AA4" s="26">
        <f>IF(S4="++",2,IF(S4="+",1,IF(S4=0,0.25,IF(S4="-",-1,IF(S4="--",-2,"")))))</f>
        <v>1</v>
      </c>
      <c r="AB4" s="12">
        <f>Z4*AA4</f>
        <v>2</v>
      </c>
      <c r="AC4" s="12" t="str">
        <f>I4 &amp; "-" &amp; F4 &amp; "-" &amp; J4</f>
        <v>coffee-Shade trees-Heat</v>
      </c>
      <c r="AD4" s="12">
        <f>SUMIF(AC$2:AC$950, AC4, AB$2:AB$950)</f>
        <v>6</v>
      </c>
      <c r="AE4" s="12">
        <f>SUMIF(AC$2:AC$950, AC4, Z$2:Z$950)</f>
        <v>6</v>
      </c>
      <c r="AF4" s="12">
        <f>AD4/AE4</f>
        <v>1</v>
      </c>
      <c r="AG4" s="28" t="s">
        <v>137</v>
      </c>
    </row>
    <row r="5" spans="1:34" ht="76.5">
      <c r="A5" s="16" t="s">
        <v>107</v>
      </c>
      <c r="B5" s="15" t="s">
        <v>138</v>
      </c>
      <c r="C5" s="15" t="s">
        <v>124</v>
      </c>
      <c r="D5" s="15" t="s">
        <v>125</v>
      </c>
      <c r="E5" s="14" t="s">
        <v>111</v>
      </c>
      <c r="F5" s="17" t="s">
        <v>126</v>
      </c>
      <c r="G5" s="17" t="s">
        <v>139</v>
      </c>
      <c r="H5" s="17" t="s">
        <v>140</v>
      </c>
      <c r="I5" s="18" t="s">
        <v>18</v>
      </c>
      <c r="J5" s="10" t="s">
        <v>129</v>
      </c>
      <c r="K5" s="30" t="s">
        <v>141</v>
      </c>
      <c r="L5" s="30" t="s">
        <v>142</v>
      </c>
      <c r="S5" s="13" t="s">
        <v>46</v>
      </c>
      <c r="T5" s="12" t="s">
        <v>132</v>
      </c>
      <c r="U5" s="19">
        <v>-0.125</v>
      </c>
      <c r="V5" s="12" t="s">
        <v>143</v>
      </c>
      <c r="W5" s="12" t="s">
        <v>134</v>
      </c>
      <c r="X5" s="12" t="s">
        <v>135</v>
      </c>
      <c r="Y5" s="12" t="s">
        <v>136</v>
      </c>
      <c r="Z5" s="12">
        <f>IF(Y5="Low",1,IF(Y5="Medium",2,IF(Y5="High",3,"")))</f>
        <v>2</v>
      </c>
      <c r="AA5" s="26">
        <f>IF(S5="++",2,IF(S5="+",1,IF(S5=0,0.25,IF(S5="-",-1,IF(S5="--",-2,"")))))</f>
        <v>1</v>
      </c>
      <c r="AB5" s="12">
        <f>Z5*AA5</f>
        <v>2</v>
      </c>
      <c r="AC5" s="12" t="str">
        <f>I5 &amp; "-" &amp; F5 &amp; "-" &amp; J5</f>
        <v>coffee-Shade trees-Heat</v>
      </c>
      <c r="AD5" s="12">
        <f>SUMIF(AC$2:AC$950, AC5, AB$2:AB$950)</f>
        <v>6</v>
      </c>
      <c r="AE5" s="12">
        <f>SUMIF(AC$2:AC$950, AC5, Z$2:Z$950)</f>
        <v>6</v>
      </c>
      <c r="AF5" s="12">
        <f>AD5/AE5</f>
        <v>1</v>
      </c>
      <c r="AG5" s="28" t="s">
        <v>137</v>
      </c>
    </row>
    <row r="6" spans="1:34" ht="76.5" hidden="1">
      <c r="A6" s="16" t="s">
        <v>107</v>
      </c>
      <c r="B6" s="15" t="s">
        <v>144</v>
      </c>
      <c r="C6" s="15" t="s">
        <v>145</v>
      </c>
      <c r="D6" s="15" t="s">
        <v>146</v>
      </c>
      <c r="E6" s="14" t="s">
        <v>147</v>
      </c>
      <c r="F6" s="17" t="s">
        <v>148</v>
      </c>
      <c r="G6" s="17" t="s">
        <v>149</v>
      </c>
      <c r="H6" s="17" t="s">
        <v>150</v>
      </c>
      <c r="I6" s="18" t="s">
        <v>20</v>
      </c>
      <c r="M6" s="11" t="s">
        <v>151</v>
      </c>
      <c r="O6" s="11">
        <v>2.4</v>
      </c>
      <c r="P6" s="11">
        <v>2.2000000000000002</v>
      </c>
      <c r="Q6" s="11" t="s">
        <v>152</v>
      </c>
      <c r="S6" s="13" t="s">
        <v>46</v>
      </c>
      <c r="T6" s="12" t="s">
        <v>132</v>
      </c>
      <c r="U6" s="19">
        <f>(O6-P6)/P6</f>
        <v>9.0909090909090787E-2</v>
      </c>
      <c r="V6" s="11" t="s">
        <v>151</v>
      </c>
      <c r="W6" s="12" t="s">
        <v>134</v>
      </c>
      <c r="X6" s="12" t="s">
        <v>153</v>
      </c>
      <c r="Y6" s="12" t="s">
        <v>120</v>
      </c>
      <c r="Z6" s="12">
        <f>IF(Y6="Low",1,IF(Y6="Medium",2,IF(Y6="High",3,"")))</f>
        <v>1</v>
      </c>
      <c r="AA6" s="26">
        <f>IF(S6="++",2,IF(S6="+",1,IF(S6=0,0.25,IF(S6="-",-1,IF(S6="--",-2,"")))))</f>
        <v>1</v>
      </c>
      <c r="AB6" s="12">
        <f>Z6*AA6</f>
        <v>1</v>
      </c>
      <c r="AC6" s="12" t="str">
        <f>I6 &amp; "-" &amp; F6 &amp; "-" &amp; J6</f>
        <v>maize and beans-Crop rotation -</v>
      </c>
      <c r="AD6" s="12">
        <f>SUMIF(AC$2:AC$950, AC6, AB$2:AB$950)</f>
        <v>1</v>
      </c>
      <c r="AE6" s="12">
        <f>SUMIF(AC$2:AC$950, AC6, Z$2:Z$950)</f>
        <v>1</v>
      </c>
      <c r="AF6" s="12">
        <f>AD6/AE6</f>
        <v>1</v>
      </c>
      <c r="AG6" s="28" t="s">
        <v>154</v>
      </c>
    </row>
    <row r="7" spans="1:34" ht="76.5">
      <c r="A7" s="16" t="s">
        <v>107</v>
      </c>
      <c r="B7" s="15" t="s">
        <v>155</v>
      </c>
      <c r="C7" s="15" t="s">
        <v>156</v>
      </c>
      <c r="D7" s="15" t="s">
        <v>157</v>
      </c>
      <c r="E7" s="14" t="s">
        <v>158</v>
      </c>
      <c r="F7" s="17" t="s">
        <v>122</v>
      </c>
      <c r="G7" s="17" t="s">
        <v>159</v>
      </c>
      <c r="H7" s="17" t="s">
        <v>140</v>
      </c>
      <c r="I7" s="18" t="s">
        <v>18</v>
      </c>
      <c r="J7" s="10" t="s">
        <v>129</v>
      </c>
      <c r="K7" s="30" t="s">
        <v>160</v>
      </c>
      <c r="L7" s="30" t="s">
        <v>161</v>
      </c>
      <c r="S7" s="13" t="s">
        <v>46</v>
      </c>
      <c r="T7" s="12" t="s">
        <v>132</v>
      </c>
      <c r="U7" s="19">
        <v>-8.5000000000000006E-2</v>
      </c>
      <c r="V7" s="12" t="s">
        <v>143</v>
      </c>
      <c r="W7" s="12" t="s">
        <v>134</v>
      </c>
      <c r="X7" s="12" t="s">
        <v>135</v>
      </c>
      <c r="Y7" s="12" t="s">
        <v>136</v>
      </c>
      <c r="Z7" s="12">
        <f>IF(Y7="Low",1,IF(Y7="Medium",2,IF(Y7="High",3,"")))</f>
        <v>2</v>
      </c>
      <c r="AA7" s="26">
        <f>IF(S7="++",2,IF(S7="+",1,IF(S7=0,0.25,IF(S7="-",-1,IF(S7="--",-2,"")))))</f>
        <v>1</v>
      </c>
      <c r="AB7" s="12">
        <f>Z7*AA7</f>
        <v>2</v>
      </c>
      <c r="AC7" s="12" t="str">
        <f>I7 &amp; "-" &amp; F7 &amp; "-" &amp; J7</f>
        <v>coffee-Multistrata agroforestry-Heat</v>
      </c>
      <c r="AD7" s="12">
        <f>SUMIF(AC$2:AC$950, AC7, AB$2:AB$950)</f>
        <v>5</v>
      </c>
      <c r="AE7" s="12">
        <f>SUMIF(AC$2:AC$950, AC7, Z$2:Z$950)</f>
        <v>5</v>
      </c>
      <c r="AF7" s="12">
        <f>AD7/AE7</f>
        <v>1</v>
      </c>
      <c r="AG7" s="28" t="s">
        <v>162</v>
      </c>
    </row>
    <row r="8" spans="1:34" ht="45" customHeight="1">
      <c r="A8" s="16" t="s">
        <v>107</v>
      </c>
      <c r="B8" s="15" t="s">
        <v>163</v>
      </c>
      <c r="C8" s="15" t="s">
        <v>164</v>
      </c>
      <c r="D8" s="15" t="s">
        <v>165</v>
      </c>
      <c r="E8" s="14" t="s">
        <v>166</v>
      </c>
      <c r="F8" s="17" t="s">
        <v>126</v>
      </c>
      <c r="G8" s="17" t="s">
        <v>167</v>
      </c>
      <c r="H8" s="17" t="s">
        <v>168</v>
      </c>
      <c r="I8" s="18" t="s">
        <v>18</v>
      </c>
      <c r="J8" s="10" t="s">
        <v>114</v>
      </c>
      <c r="K8" s="30" t="s">
        <v>169</v>
      </c>
      <c r="L8" s="30" t="s">
        <v>170</v>
      </c>
      <c r="R8" s="12" t="s">
        <v>171</v>
      </c>
      <c r="S8" s="13" t="s">
        <v>117</v>
      </c>
      <c r="T8" s="12" t="s">
        <v>118</v>
      </c>
      <c r="U8" s="19">
        <v>-0.53</v>
      </c>
      <c r="V8" s="12" t="s">
        <v>172</v>
      </c>
      <c r="W8" s="12" t="s">
        <v>134</v>
      </c>
      <c r="X8" s="12" t="s">
        <v>153</v>
      </c>
      <c r="Y8" s="12" t="s">
        <v>120</v>
      </c>
      <c r="Z8" s="12">
        <f>IF(Y8="Low",1,IF(Y8="Medium",2,IF(Y8="High",3,"")))</f>
        <v>1</v>
      </c>
      <c r="AA8" s="26">
        <f>IF(S8="++",2,IF(S8="+",1,IF(S8=0,0.25,IF(S8="-",-1,IF(S8="--",-2,"")))))</f>
        <v>2</v>
      </c>
      <c r="AB8" s="12">
        <f>Z8*AA8</f>
        <v>2</v>
      </c>
      <c r="AC8" s="12" t="str">
        <f>I8 &amp; "-" &amp; F8 &amp; "-" &amp; J8</f>
        <v>coffee-Shade trees-Cyclone / heavy rainfall</v>
      </c>
      <c r="AD8" s="12">
        <f>SUMIF(AC$2:AC$950, AC8, AB$2:AB$950)</f>
        <v>2</v>
      </c>
      <c r="AE8" s="12">
        <f>SUMIF(AC$2:AC$950, AC8, Z$2:Z$950)</f>
        <v>1</v>
      </c>
      <c r="AF8" s="12">
        <f>AD8/AE8</f>
        <v>2</v>
      </c>
      <c r="AG8" s="28" t="s">
        <v>173</v>
      </c>
    </row>
    <row r="9" spans="1:34" ht="76.5">
      <c r="A9" s="16" t="s">
        <v>107</v>
      </c>
      <c r="B9" s="15" t="s">
        <v>174</v>
      </c>
      <c r="C9" s="15" t="s">
        <v>175</v>
      </c>
      <c r="D9" s="76" t="s">
        <v>176</v>
      </c>
      <c r="E9" s="14" t="s">
        <v>71</v>
      </c>
      <c r="F9" s="17" t="s">
        <v>177</v>
      </c>
      <c r="G9" s="17" t="s">
        <v>178</v>
      </c>
      <c r="H9" s="17" t="s">
        <v>179</v>
      </c>
      <c r="I9" s="18" t="s">
        <v>20</v>
      </c>
      <c r="J9" s="10" t="s">
        <v>180</v>
      </c>
      <c r="K9" s="30" t="s">
        <v>181</v>
      </c>
      <c r="L9" s="30" t="s">
        <v>182</v>
      </c>
      <c r="S9" s="13" t="s">
        <v>117</v>
      </c>
      <c r="T9" s="12" t="s">
        <v>118</v>
      </c>
      <c r="U9" s="19">
        <v>1.22</v>
      </c>
      <c r="V9" s="12" t="s">
        <v>183</v>
      </c>
      <c r="Y9" s="12" t="s">
        <v>120</v>
      </c>
      <c r="Z9" s="12">
        <f>IF(Y9="Low",1,IF(Y9="Medium",2,IF(Y9="High",3,"")))</f>
        <v>1</v>
      </c>
      <c r="AA9" s="26">
        <f>IF(S9="++",2,IF(S9="+",1,IF(S9=0,0.25,IF(S9="-",-1,IF(S9="--",-2,"")))))</f>
        <v>2</v>
      </c>
      <c r="AB9" s="12">
        <f>Z9*AA9</f>
        <v>2</v>
      </c>
      <c r="AC9" s="12" t="str">
        <f>I9 &amp; "-" &amp; F9 &amp; "-" &amp; J9</f>
        <v>maize and beans-Quesungual-Drought</v>
      </c>
      <c r="AD9" s="12">
        <f>SUMIF(AC$2:AC$950, AC9, AB$2:AB$950)</f>
        <v>17.25</v>
      </c>
      <c r="AE9" s="12">
        <f>SUMIF(AC$2:AC$950, AC9, Z$2:Z$950)</f>
        <v>11</v>
      </c>
      <c r="AF9" s="12">
        <f>AD9/AE9</f>
        <v>1.5681818181818181</v>
      </c>
      <c r="AG9" s="28" t="s">
        <v>184</v>
      </c>
    </row>
    <row r="10" spans="1:34" ht="76.5">
      <c r="A10" s="16" t="s">
        <v>107</v>
      </c>
      <c r="B10" s="15" t="s">
        <v>174</v>
      </c>
      <c r="C10" s="15" t="s">
        <v>175</v>
      </c>
      <c r="D10" s="76" t="s">
        <v>176</v>
      </c>
      <c r="E10" s="14" t="s">
        <v>71</v>
      </c>
      <c r="F10" s="17" t="s">
        <v>177</v>
      </c>
      <c r="G10" s="17" t="s">
        <v>178</v>
      </c>
      <c r="H10" s="17" t="s">
        <v>179</v>
      </c>
      <c r="I10" s="18" t="s">
        <v>20</v>
      </c>
      <c r="J10" s="10" t="s">
        <v>180</v>
      </c>
      <c r="K10" s="30" t="s">
        <v>181</v>
      </c>
      <c r="L10" s="30" t="s">
        <v>182</v>
      </c>
      <c r="S10" s="13" t="s">
        <v>117</v>
      </c>
      <c r="T10" s="12" t="s">
        <v>118</v>
      </c>
      <c r="U10" s="19">
        <v>2</v>
      </c>
      <c r="V10" s="12" t="s">
        <v>183</v>
      </c>
      <c r="Y10" s="12" t="s">
        <v>120</v>
      </c>
      <c r="Z10" s="12">
        <f>IF(Y10="Low",1,IF(Y10="Medium",2,IF(Y10="High",3,"")))</f>
        <v>1</v>
      </c>
      <c r="AA10" s="26">
        <f>IF(S10="++",2,IF(S10="+",1,IF(S10=0,0.25,IF(S10="-",-1,IF(S10="--",-2,"")))))</f>
        <v>2</v>
      </c>
      <c r="AB10" s="12">
        <f>Z10*AA10</f>
        <v>2</v>
      </c>
      <c r="AC10" s="12" t="str">
        <f>I10 &amp; "-" &amp; F10 &amp; "-" &amp; J10</f>
        <v>maize and beans-Quesungual-Drought</v>
      </c>
      <c r="AD10" s="12">
        <f>SUMIF(AC$2:AC$950, AC10, AB$2:AB$950)</f>
        <v>17.25</v>
      </c>
      <c r="AE10" s="12">
        <f>SUMIF(AC$2:AC$950, AC10, Z$2:Z$950)</f>
        <v>11</v>
      </c>
      <c r="AF10" s="12">
        <f>AD10/AE10</f>
        <v>1.5681818181818181</v>
      </c>
      <c r="AG10" s="28" t="s">
        <v>184</v>
      </c>
    </row>
    <row r="11" spans="1:34" ht="91.5">
      <c r="A11" s="16" t="s">
        <v>107</v>
      </c>
      <c r="B11" s="15" t="s">
        <v>185</v>
      </c>
      <c r="C11" s="15" t="s">
        <v>186</v>
      </c>
      <c r="D11" s="76" t="s">
        <v>187</v>
      </c>
      <c r="E11" s="14" t="s">
        <v>71</v>
      </c>
      <c r="F11" s="17" t="s">
        <v>177</v>
      </c>
      <c r="G11" s="17" t="s">
        <v>178</v>
      </c>
      <c r="H11" s="17" t="s">
        <v>179</v>
      </c>
      <c r="I11" s="18" t="s">
        <v>20</v>
      </c>
      <c r="J11" s="10" t="s">
        <v>114</v>
      </c>
      <c r="K11" s="30" t="s">
        <v>188</v>
      </c>
      <c r="L11" s="30" t="s">
        <v>189</v>
      </c>
      <c r="S11" s="13" t="s">
        <v>117</v>
      </c>
      <c r="T11" s="12" t="s">
        <v>118</v>
      </c>
      <c r="U11" s="19">
        <v>-0.85</v>
      </c>
      <c r="V11" s="12" t="s">
        <v>190</v>
      </c>
      <c r="W11" s="12" t="s">
        <v>191</v>
      </c>
      <c r="X11" s="12" t="s">
        <v>135</v>
      </c>
      <c r="Y11" s="12" t="s">
        <v>192</v>
      </c>
      <c r="Z11" s="12">
        <f>IF(Y11="Low",1,IF(Y11="Medium",2,IF(Y11="High",3,"")))</f>
        <v>3</v>
      </c>
      <c r="AA11" s="26">
        <f>IF(S11="++",2,IF(S11="+",1,IF(S11=0,0.25,IF(S11="-",-1,IF(S11="--",-2,"")))))</f>
        <v>2</v>
      </c>
      <c r="AB11" s="12">
        <f>Z11*AA11</f>
        <v>6</v>
      </c>
      <c r="AC11" s="12" t="str">
        <f>I11 &amp; "-" &amp; F11 &amp; "-" &amp; J11</f>
        <v>maize and beans-Quesungual-Cyclone / heavy rainfall</v>
      </c>
      <c r="AD11" s="12">
        <f>SUMIF(AC$2:AC$950, AC11, AB$2:AB$950)</f>
        <v>6</v>
      </c>
      <c r="AE11" s="12">
        <f>SUMIF(AC$2:AC$950, AC11, Z$2:Z$950)</f>
        <v>3</v>
      </c>
      <c r="AF11" s="12">
        <f>AD11/AE11</f>
        <v>2</v>
      </c>
      <c r="AG11" s="28" t="s">
        <v>193</v>
      </c>
    </row>
    <row r="12" spans="1:34" ht="76.5" hidden="1">
      <c r="A12" s="16" t="s">
        <v>107</v>
      </c>
      <c r="B12" s="15" t="s">
        <v>185</v>
      </c>
      <c r="C12" s="15" t="s">
        <v>186</v>
      </c>
      <c r="D12" s="76" t="s">
        <v>187</v>
      </c>
      <c r="E12" s="14" t="s">
        <v>71</v>
      </c>
      <c r="F12" s="17" t="s">
        <v>177</v>
      </c>
      <c r="G12" s="17" t="s">
        <v>178</v>
      </c>
      <c r="H12" s="17" t="s">
        <v>179</v>
      </c>
      <c r="I12" s="18" t="s">
        <v>20</v>
      </c>
      <c r="M12" s="11" t="s">
        <v>151</v>
      </c>
      <c r="O12" s="11">
        <v>1.5149999999999999</v>
      </c>
      <c r="P12" s="11">
        <v>0.91</v>
      </c>
      <c r="Q12" s="11" t="s">
        <v>194</v>
      </c>
      <c r="S12" s="13" t="s">
        <v>117</v>
      </c>
      <c r="T12" s="12" t="s">
        <v>118</v>
      </c>
      <c r="U12" s="19">
        <f>((O12-P12)/O12)</f>
        <v>0.39933993399339929</v>
      </c>
      <c r="V12" s="11" t="s">
        <v>151</v>
      </c>
      <c r="W12" s="12" t="s">
        <v>191</v>
      </c>
      <c r="X12" s="12" t="s">
        <v>135</v>
      </c>
      <c r="Y12" s="12" t="s">
        <v>192</v>
      </c>
      <c r="Z12" s="12">
        <f>IF(Y12="Low",1,IF(Y12="Medium",2,IF(Y12="High",3,"")))</f>
        <v>3</v>
      </c>
      <c r="AA12" s="26">
        <f>IF(S12="++",2,IF(S12="+",1,IF(S12=0,0.25,IF(S12="-",-1,IF(S12="--",-2,"")))))</f>
        <v>2</v>
      </c>
      <c r="AB12" s="12">
        <f>Z12*AA12</f>
        <v>6</v>
      </c>
      <c r="AC12" s="12" t="str">
        <f>I12 &amp; "-" &amp; F12 &amp; "-" &amp; J12</f>
        <v>maize and beans-Quesungual-</v>
      </c>
      <c r="AD12" s="12">
        <f>SUMIF(AC$2:AC$950, AC12, AB$2:AB$950)</f>
        <v>6</v>
      </c>
      <c r="AE12" s="12">
        <f>SUMIF(AC$2:AC$950, AC12, Z$2:Z$950)</f>
        <v>3</v>
      </c>
      <c r="AF12" s="12">
        <f>AD12/AE12</f>
        <v>2</v>
      </c>
      <c r="AG12" s="28" t="s">
        <v>195</v>
      </c>
    </row>
    <row r="13" spans="1:34" ht="30.75" hidden="1">
      <c r="A13" s="16" t="s">
        <v>107</v>
      </c>
      <c r="B13" s="15" t="s">
        <v>196</v>
      </c>
      <c r="C13" s="15" t="s">
        <v>197</v>
      </c>
      <c r="D13" s="76" t="s">
        <v>198</v>
      </c>
      <c r="E13" s="14" t="s">
        <v>199</v>
      </c>
      <c r="F13" s="17" t="s">
        <v>112</v>
      </c>
      <c r="G13" s="17" t="s">
        <v>200</v>
      </c>
      <c r="H13" s="17" t="s">
        <v>201</v>
      </c>
      <c r="I13" s="18" t="s">
        <v>18</v>
      </c>
      <c r="M13" s="11" t="s">
        <v>151</v>
      </c>
      <c r="O13" s="11">
        <v>1.98</v>
      </c>
      <c r="P13" s="11">
        <v>1.88</v>
      </c>
      <c r="S13" s="13" t="s">
        <v>46</v>
      </c>
      <c r="T13" s="12" t="s">
        <v>132</v>
      </c>
      <c r="U13" s="19">
        <f>(O13-P13)/O13</f>
        <v>5.0505050505050553E-2</v>
      </c>
      <c r="V13" s="11" t="s">
        <v>151</v>
      </c>
      <c r="W13" s="12" t="s">
        <v>136</v>
      </c>
      <c r="X13" s="12" t="s">
        <v>153</v>
      </c>
      <c r="Y13" s="12" t="s">
        <v>120</v>
      </c>
      <c r="Z13" s="12">
        <f>IF(Y13="Low",1,IF(Y13="Medium",2,IF(Y13="High",3,"")))</f>
        <v>1</v>
      </c>
      <c r="AA13" s="26">
        <f>IF(S13="++",2,IF(S13="+",1,IF(S13=0,0.25,IF(S13="-",-1,IF(S13="--",-2,"")))))</f>
        <v>1</v>
      </c>
      <c r="AB13" s="12">
        <f>Z13*AA13</f>
        <v>1</v>
      </c>
      <c r="AC13" s="12" t="str">
        <f>I13 &amp; "-" &amp; F13 &amp; "-" &amp; J13</f>
        <v>coffee-Living barriers-</v>
      </c>
      <c r="AD13" s="12">
        <f>SUMIF(AC$2:AC$950, AC13, AB$2:AB$950)</f>
        <v>1</v>
      </c>
      <c r="AE13" s="12">
        <f>SUMIF(AC$2:AC$950, AC13, Z$2:Z$950)</f>
        <v>1</v>
      </c>
      <c r="AF13" s="12">
        <f>AD13/AE13</f>
        <v>1</v>
      </c>
      <c r="AG13" s="28" t="s">
        <v>202</v>
      </c>
    </row>
    <row r="14" spans="1:34" ht="45.75" hidden="1">
      <c r="A14" s="16" t="s">
        <v>107</v>
      </c>
      <c r="B14" s="15" t="s">
        <v>196</v>
      </c>
      <c r="C14" s="15" t="s">
        <v>197</v>
      </c>
      <c r="D14" s="76" t="s">
        <v>198</v>
      </c>
      <c r="E14" s="14" t="s">
        <v>203</v>
      </c>
      <c r="F14" s="17" t="s">
        <v>204</v>
      </c>
      <c r="G14" s="17" t="s">
        <v>205</v>
      </c>
      <c r="H14" s="17" t="s">
        <v>206</v>
      </c>
      <c r="I14" s="18" t="s">
        <v>20</v>
      </c>
      <c r="M14" s="11" t="s">
        <v>151</v>
      </c>
      <c r="O14" s="11">
        <v>3.1</v>
      </c>
      <c r="P14" s="11">
        <v>3.73</v>
      </c>
      <c r="S14" s="13" t="s">
        <v>46</v>
      </c>
      <c r="T14" s="12" t="s">
        <v>132</v>
      </c>
      <c r="U14" s="19">
        <f>(P14-O14)/P14</f>
        <v>0.16890080428954421</v>
      </c>
      <c r="V14" s="11" t="s">
        <v>151</v>
      </c>
      <c r="W14" s="12" t="s">
        <v>136</v>
      </c>
      <c r="X14" s="12" t="s">
        <v>153</v>
      </c>
      <c r="Y14" s="12" t="s">
        <v>120</v>
      </c>
      <c r="Z14" s="12">
        <f>IF(Y14="Low",1,IF(Y14="Medium",2,IF(Y14="High",3,"")))</f>
        <v>1</v>
      </c>
      <c r="AA14" s="26">
        <f>IF(S14="++",2,IF(S14="+",1,IF(S14=0,0.25,IF(S14="-",-1,IF(S14="--",-2,"")))))</f>
        <v>1</v>
      </c>
      <c r="AB14" s="12">
        <f>Z14*AA14</f>
        <v>1</v>
      </c>
      <c r="AC14" s="12" t="str">
        <f>I14 &amp; "-" &amp; F14 &amp; "-" &amp; J14</f>
        <v>maize and beans-Organic fertilizers-</v>
      </c>
      <c r="AD14" s="12">
        <f>SUMIF(AC$2:AC$950, AC14, AB$2:AB$950)</f>
        <v>1</v>
      </c>
      <c r="AE14" s="12">
        <f>SUMIF(AC$2:AC$950, AC14, Z$2:Z$950)</f>
        <v>1</v>
      </c>
      <c r="AF14" s="12">
        <f>AD14/AE14</f>
        <v>1</v>
      </c>
      <c r="AG14" s="28" t="s">
        <v>207</v>
      </c>
    </row>
    <row r="15" spans="1:34" ht="91.5" hidden="1">
      <c r="A15" s="16" t="s">
        <v>107</v>
      </c>
      <c r="B15" s="15" t="s">
        <v>208</v>
      </c>
      <c r="C15" s="15" t="s">
        <v>209</v>
      </c>
      <c r="D15" s="76" t="s">
        <v>210</v>
      </c>
      <c r="E15" s="14" t="s">
        <v>211</v>
      </c>
      <c r="F15" s="17" t="s">
        <v>212</v>
      </c>
      <c r="H15" s="17" t="s">
        <v>213</v>
      </c>
      <c r="I15" s="18" t="s">
        <v>20</v>
      </c>
      <c r="M15" s="11" t="s">
        <v>214</v>
      </c>
      <c r="O15" s="11">
        <v>2.08</v>
      </c>
      <c r="P15" s="11">
        <v>1.27</v>
      </c>
      <c r="S15" s="13" t="s">
        <v>117</v>
      </c>
      <c r="T15" s="12" t="s">
        <v>118</v>
      </c>
      <c r="U15" s="19">
        <f>(O15-P15)/O15</f>
        <v>0.38942307692307693</v>
      </c>
      <c r="V15" s="11" t="s">
        <v>214</v>
      </c>
      <c r="W15" s="12" t="s">
        <v>191</v>
      </c>
      <c r="X15" s="12" t="s">
        <v>215</v>
      </c>
      <c r="Y15" s="12" t="s">
        <v>136</v>
      </c>
      <c r="Z15" s="12">
        <f>IF(Y15="Low",1,IF(Y15="Medium",2,IF(Y15="High",3,"")))</f>
        <v>2</v>
      </c>
      <c r="AA15" s="26">
        <f>IF(S15="++",2,IF(S15="+",1,IF(S15=0,0.25,IF(S15="-",-1,IF(S15="--",-2,"")))))</f>
        <v>2</v>
      </c>
      <c r="AB15" s="12">
        <f>Z15*AA15</f>
        <v>4</v>
      </c>
      <c r="AC15" s="12" t="str">
        <f>I15 &amp; "-" &amp; F15 &amp; "-" &amp; J15</f>
        <v>maize and beans-IPDM-</v>
      </c>
      <c r="AD15" s="12">
        <f>SUMIF(AC$2:AC$950, AC15, AB$2:AB$950)</f>
        <v>4</v>
      </c>
      <c r="AE15" s="12">
        <f>SUMIF(AC$2:AC$950, AC15, Z$2:Z$950)</f>
        <v>2</v>
      </c>
      <c r="AF15" s="12">
        <f>AD15/AE15</f>
        <v>2</v>
      </c>
      <c r="AG15" s="28" t="s">
        <v>216</v>
      </c>
    </row>
    <row r="16" spans="1:34" ht="51" hidden="1" customHeight="1">
      <c r="A16" s="16" t="s">
        <v>217</v>
      </c>
      <c r="B16" s="15" t="s">
        <v>218</v>
      </c>
      <c r="C16" s="15" t="s">
        <v>219</v>
      </c>
      <c r="D16" s="76" t="s">
        <v>220</v>
      </c>
      <c r="E16" s="14" t="s">
        <v>221</v>
      </c>
      <c r="F16" s="17" t="s">
        <v>222</v>
      </c>
      <c r="H16" s="17" t="s">
        <v>223</v>
      </c>
      <c r="I16" s="18" t="s">
        <v>20</v>
      </c>
      <c r="M16" s="11" t="s">
        <v>224</v>
      </c>
      <c r="N16" s="11" t="s">
        <v>225</v>
      </c>
      <c r="O16" s="32">
        <v>1.57</v>
      </c>
      <c r="P16" s="32">
        <v>1.23</v>
      </c>
      <c r="S16" s="13" t="s">
        <v>117</v>
      </c>
      <c r="T16" s="12" t="s">
        <v>118</v>
      </c>
      <c r="U16" s="19">
        <f>(O16-P16)/O16</f>
        <v>0.21656050955414016</v>
      </c>
      <c r="V16" s="11" t="s">
        <v>226</v>
      </c>
      <c r="W16" s="12" t="s">
        <v>134</v>
      </c>
      <c r="X16" s="12" t="s">
        <v>215</v>
      </c>
      <c r="Y16" s="12" t="s">
        <v>136</v>
      </c>
      <c r="Z16" s="12">
        <f>IF(Y16="Low",1,IF(Y16="Medium",2,IF(Y16="High",3,"")))</f>
        <v>2</v>
      </c>
      <c r="AA16" s="26">
        <f>IF(S16="++",2,IF(S16="+",1,IF(S16=0,0.25,IF(S16="-",-1,IF(S16="--",-2,"")))))</f>
        <v>2</v>
      </c>
      <c r="AB16" s="12">
        <f>Z16*AA16</f>
        <v>4</v>
      </c>
      <c r="AC16" s="12" t="str">
        <f>I16 &amp; "-" &amp; F16 &amp; "-" &amp; J16</f>
        <v>maize and beans-Reduced tillage -</v>
      </c>
      <c r="AD16" s="12">
        <f>SUMIF(AC$2:AC$950, AC16, AB$2:AB$950)</f>
        <v>5</v>
      </c>
      <c r="AE16" s="12">
        <f>SUMIF(AC$2:AC$950, AC16, Z$2:Z$950)</f>
        <v>3</v>
      </c>
      <c r="AF16" s="12">
        <f>AD16/AE16</f>
        <v>1.6666666666666667</v>
      </c>
      <c r="AG16" s="28" t="s">
        <v>227</v>
      </c>
    </row>
    <row r="17" spans="1:34" ht="76.5" hidden="1">
      <c r="A17" s="16" t="s">
        <v>217</v>
      </c>
      <c r="B17" s="15" t="s">
        <v>228</v>
      </c>
      <c r="C17" s="15" t="s">
        <v>229</v>
      </c>
      <c r="D17" s="76" t="s">
        <v>230</v>
      </c>
      <c r="E17" s="14" t="s">
        <v>199</v>
      </c>
      <c r="F17" s="17" t="s">
        <v>112</v>
      </c>
      <c r="G17" s="17" t="s">
        <v>231</v>
      </c>
      <c r="H17" s="17" t="s">
        <v>201</v>
      </c>
      <c r="I17" s="18" t="s">
        <v>20</v>
      </c>
      <c r="M17" s="11" t="s">
        <v>232</v>
      </c>
      <c r="N17" s="11" t="s">
        <v>233</v>
      </c>
      <c r="O17" s="11">
        <v>19150</v>
      </c>
      <c r="P17" s="11">
        <v>32639</v>
      </c>
      <c r="Q17" s="11" t="s">
        <v>234</v>
      </c>
      <c r="S17" s="13" t="s">
        <v>48</v>
      </c>
      <c r="T17" s="12" t="s">
        <v>235</v>
      </c>
      <c r="U17" s="19">
        <f>-(P17-O17)/P17</f>
        <v>-0.41327859309415116</v>
      </c>
      <c r="V17" s="11" t="s">
        <v>232</v>
      </c>
      <c r="W17" s="12" t="s">
        <v>191</v>
      </c>
      <c r="X17" s="12" t="s">
        <v>135</v>
      </c>
      <c r="Y17" s="12" t="s">
        <v>192</v>
      </c>
      <c r="Z17" s="12">
        <f>IF(Y17="Low",1,IF(Y17="Medium",2,IF(Y17="High",3,"")))</f>
        <v>3</v>
      </c>
      <c r="AA17" s="26">
        <f>IF(S17="++",2,IF(S17="+",1,IF(S17=0,0.25,IF(S17="-",-1,IF(S17="--",-2,"")))))</f>
        <v>-1</v>
      </c>
      <c r="AB17" s="12">
        <f>Z17*AA17</f>
        <v>-3</v>
      </c>
      <c r="AC17" s="12" t="str">
        <f>I17 &amp; "-" &amp; F17 &amp; "-" &amp; J17</f>
        <v>maize and beans-Living barriers-</v>
      </c>
      <c r="AD17" s="12">
        <f>SUMIF(AC$2:AC$950, AC17, AB$2:AB$950)</f>
        <v>3</v>
      </c>
      <c r="AE17" s="12">
        <f>SUMIF(AC$2:AC$950, AC17, Z$2:Z$950)</f>
        <v>6</v>
      </c>
      <c r="AF17" s="12">
        <f>AD17/AE17</f>
        <v>0.5</v>
      </c>
      <c r="AG17" s="28" t="s">
        <v>236</v>
      </c>
    </row>
    <row r="18" spans="1:34" ht="76.5" hidden="1">
      <c r="A18" s="16" t="s">
        <v>107</v>
      </c>
      <c r="B18" s="15" t="s">
        <v>228</v>
      </c>
      <c r="C18" s="15" t="s">
        <v>229</v>
      </c>
      <c r="D18" s="76" t="s">
        <v>230</v>
      </c>
      <c r="E18" s="14" t="s">
        <v>199</v>
      </c>
      <c r="F18" s="17" t="s">
        <v>112</v>
      </c>
      <c r="G18" s="17" t="s">
        <v>237</v>
      </c>
      <c r="H18" s="17" t="s">
        <v>201</v>
      </c>
      <c r="I18" s="18" t="s">
        <v>20</v>
      </c>
      <c r="M18" s="11" t="s">
        <v>232</v>
      </c>
      <c r="N18" s="11" t="s">
        <v>233</v>
      </c>
      <c r="O18" s="11">
        <v>373208</v>
      </c>
      <c r="P18" s="11">
        <v>38409</v>
      </c>
      <c r="Q18" s="11" t="s">
        <v>234</v>
      </c>
      <c r="S18" s="13" t="s">
        <v>117</v>
      </c>
      <c r="T18" s="12" t="s">
        <v>118</v>
      </c>
      <c r="U18" s="19">
        <f>(O18-P18)/O18</f>
        <v>0.89708419969561215</v>
      </c>
      <c r="V18" s="11" t="s">
        <v>232</v>
      </c>
      <c r="W18" s="12" t="s">
        <v>191</v>
      </c>
      <c r="X18" s="12" t="s">
        <v>135</v>
      </c>
      <c r="Y18" s="12" t="s">
        <v>192</v>
      </c>
      <c r="Z18" s="12">
        <f>IF(Y18="Low",1,IF(Y18="Medium",2,IF(Y18="High",3,"")))</f>
        <v>3</v>
      </c>
      <c r="AA18" s="26">
        <f>IF(S18="++",2,IF(S18="+",1,IF(S18=0,0.25,IF(S18="-",-1,IF(S18="--",-2,"")))))</f>
        <v>2</v>
      </c>
      <c r="AB18" s="12">
        <f>Z18*AA18</f>
        <v>6</v>
      </c>
      <c r="AC18" s="12" t="str">
        <f>I18 &amp; "-" &amp; F18 &amp; "-" &amp; J18</f>
        <v>maize and beans-Living barriers-</v>
      </c>
      <c r="AD18" s="12">
        <f>SUMIF(AC$2:AC$950, AC18, AB$2:AB$950)</f>
        <v>3</v>
      </c>
      <c r="AE18" s="12">
        <f>SUMIF(AC$2:AC$950, AC18, Z$2:Z$950)</f>
        <v>6</v>
      </c>
      <c r="AF18" s="12">
        <f>AD18/AE18</f>
        <v>0.5</v>
      </c>
      <c r="AG18" s="28" t="s">
        <v>236</v>
      </c>
    </row>
    <row r="19" spans="1:34" ht="76.5">
      <c r="A19" s="16" t="s">
        <v>107</v>
      </c>
      <c r="B19" s="15" t="s">
        <v>238</v>
      </c>
      <c r="C19" s="15" t="s">
        <v>239</v>
      </c>
      <c r="D19" s="76" t="s">
        <v>240</v>
      </c>
      <c r="E19" s="14" t="s">
        <v>71</v>
      </c>
      <c r="F19" s="17" t="s">
        <v>112</v>
      </c>
      <c r="G19" s="17" t="s">
        <v>241</v>
      </c>
      <c r="H19" s="17" t="s">
        <v>242</v>
      </c>
      <c r="I19" s="18" t="s">
        <v>20</v>
      </c>
      <c r="J19" s="10" t="s">
        <v>180</v>
      </c>
      <c r="K19" s="30" t="s">
        <v>243</v>
      </c>
      <c r="L19" s="30" t="s">
        <v>244</v>
      </c>
      <c r="R19" s="12" t="s">
        <v>171</v>
      </c>
      <c r="S19" s="13" t="s">
        <v>117</v>
      </c>
      <c r="T19" s="12" t="s">
        <v>118</v>
      </c>
      <c r="U19" s="19">
        <v>0.28999999999999998</v>
      </c>
      <c r="V19" s="12" t="s">
        <v>183</v>
      </c>
      <c r="W19" s="12" t="s">
        <v>136</v>
      </c>
      <c r="X19" s="12" t="s">
        <v>153</v>
      </c>
      <c r="Y19" s="12" t="s">
        <v>120</v>
      </c>
      <c r="Z19" s="12">
        <f>IF(Y19="Low",1,IF(Y19="Medium",2,IF(Y19="High",3,"")))</f>
        <v>1</v>
      </c>
      <c r="AA19" s="26">
        <f>IF(S19="++",2,IF(S19="+",1,IF(S19=0,0.25,IF(S19="-",-1,IF(S19="--",-2,"")))))</f>
        <v>2</v>
      </c>
      <c r="AB19" s="12">
        <f>Z19*AA19</f>
        <v>2</v>
      </c>
      <c r="AC19" s="12" t="str">
        <f>I19 &amp; "-" &amp; F19 &amp; "-" &amp; J19</f>
        <v>maize and beans-Living barriers-Drought</v>
      </c>
      <c r="AD19" s="12">
        <f>SUMIF(AC$2:AC$950, AC19, AB$2:AB$950)</f>
        <v>2</v>
      </c>
      <c r="AE19" s="12">
        <f>SUMIF(AC$2:AC$950, AC19, Z$2:Z$950)</f>
        <v>1</v>
      </c>
      <c r="AF19" s="12">
        <f>AD19/AE19</f>
        <v>2</v>
      </c>
      <c r="AG19" s="28" t="s">
        <v>245</v>
      </c>
    </row>
    <row r="20" spans="1:34" ht="91.5" hidden="1">
      <c r="A20" s="16" t="s">
        <v>107</v>
      </c>
      <c r="B20" s="15" t="s">
        <v>246</v>
      </c>
      <c r="C20" s="15" t="s">
        <v>247</v>
      </c>
      <c r="D20" s="15" t="s">
        <v>248</v>
      </c>
      <c r="E20" s="14" t="s">
        <v>249</v>
      </c>
      <c r="F20" s="17" t="s">
        <v>126</v>
      </c>
      <c r="G20" s="17" t="s">
        <v>250</v>
      </c>
      <c r="H20" s="17" t="s">
        <v>251</v>
      </c>
      <c r="I20" s="18" t="s">
        <v>18</v>
      </c>
      <c r="M20" s="11" t="s">
        <v>151</v>
      </c>
      <c r="N20" s="31" t="s">
        <v>252</v>
      </c>
      <c r="O20" s="11">
        <v>1.5</v>
      </c>
      <c r="P20" s="11">
        <v>2</v>
      </c>
      <c r="Q20" s="11" t="s">
        <v>253</v>
      </c>
      <c r="S20" s="13">
        <v>0</v>
      </c>
      <c r="T20" s="12" t="s">
        <v>254</v>
      </c>
      <c r="U20" s="19">
        <v>0</v>
      </c>
      <c r="V20" s="11" t="s">
        <v>151</v>
      </c>
      <c r="W20" s="12" t="s">
        <v>191</v>
      </c>
      <c r="X20" s="12" t="s">
        <v>215</v>
      </c>
      <c r="Y20" s="12" t="s">
        <v>136</v>
      </c>
      <c r="Z20" s="12">
        <f>IF(Y20="Low",1,IF(Y20="Medium",2,IF(Y20="High",3,"")))</f>
        <v>2</v>
      </c>
      <c r="AA20" s="26">
        <f>IF(S20="++",2,IF(S20="+",1,IF(S20=0,0.25,IF(S20="-",-1,IF(S20="--",-2,"")))))</f>
        <v>0.25</v>
      </c>
      <c r="AB20" s="12">
        <f>Z20*AA20</f>
        <v>0.5</v>
      </c>
      <c r="AC20" s="12" t="str">
        <f>I20 &amp; "-" &amp; F20 &amp; "-" &amp; J20</f>
        <v>coffee-Shade trees-</v>
      </c>
      <c r="AD20" s="12">
        <f>SUMIF(AC$2:AC$950, AC20, AB$2:AB$950)</f>
        <v>0.75</v>
      </c>
      <c r="AE20" s="12">
        <f>SUMIF(AC$2:AC$950, AC20, Z$2:Z$950)</f>
        <v>3</v>
      </c>
      <c r="AF20" s="12">
        <f>AD20/AE20</f>
        <v>0.25</v>
      </c>
      <c r="AG20" s="28" t="s">
        <v>255</v>
      </c>
    </row>
    <row r="21" spans="1:34" ht="45.75">
      <c r="A21" s="16" t="s">
        <v>107</v>
      </c>
      <c r="B21" s="15" t="s">
        <v>256</v>
      </c>
      <c r="C21" s="15" t="s">
        <v>257</v>
      </c>
      <c r="D21" s="15" t="s">
        <v>258</v>
      </c>
      <c r="E21" s="14" t="s">
        <v>259</v>
      </c>
      <c r="F21" s="17" t="s">
        <v>177</v>
      </c>
      <c r="G21" s="17" t="s">
        <v>178</v>
      </c>
      <c r="H21" s="17" t="s">
        <v>260</v>
      </c>
      <c r="I21" s="18" t="s">
        <v>20</v>
      </c>
      <c r="J21" s="10" t="s">
        <v>180</v>
      </c>
      <c r="K21" s="10" t="s">
        <v>261</v>
      </c>
      <c r="L21" s="30" t="s">
        <v>262</v>
      </c>
      <c r="S21" s="13" t="s">
        <v>46</v>
      </c>
      <c r="T21" s="12" t="s">
        <v>132</v>
      </c>
      <c r="U21" s="19">
        <v>-7.0000000000000007E-2</v>
      </c>
      <c r="V21" s="12" t="s">
        <v>263</v>
      </c>
      <c r="W21" s="12" t="s">
        <v>136</v>
      </c>
      <c r="X21" s="12" t="s">
        <v>215</v>
      </c>
      <c r="Y21" s="12" t="s">
        <v>136</v>
      </c>
      <c r="Z21" s="12">
        <f>IF(Y21="Low",1,IF(Y21="Medium",2,IF(Y21="High",3,"")))</f>
        <v>2</v>
      </c>
      <c r="AA21" s="26">
        <f>IF(S21="++",2,IF(S21="+",1,IF(S21=0,0.25,IF(S21="-",-1,IF(S21="--",-2,"")))))</f>
        <v>1</v>
      </c>
      <c r="AB21" s="12">
        <f>Z21*AA21</f>
        <v>2</v>
      </c>
      <c r="AC21" s="12" t="str">
        <f>I21 &amp; "-" &amp; F21 &amp; "-" &amp; J21</f>
        <v>maize and beans-Quesungual-Drought</v>
      </c>
      <c r="AD21" s="12">
        <f>SUMIF(AC$2:AC$950, AC21, AB$2:AB$950)</f>
        <v>17.25</v>
      </c>
      <c r="AE21" s="12">
        <f>SUMIF(AC$2:AC$950, AC21, Z$2:Z$950)</f>
        <v>11</v>
      </c>
      <c r="AF21" s="12">
        <f>AD21/AE21</f>
        <v>1.5681818181818181</v>
      </c>
      <c r="AG21" s="28" t="s">
        <v>264</v>
      </c>
    </row>
    <row r="22" spans="1:34" ht="91.5">
      <c r="A22" s="16" t="s">
        <v>107</v>
      </c>
      <c r="B22" s="15" t="s">
        <v>265</v>
      </c>
      <c r="C22" s="15" t="s">
        <v>266</v>
      </c>
      <c r="D22" s="15" t="s">
        <v>267</v>
      </c>
      <c r="E22" s="14" t="s">
        <v>111</v>
      </c>
      <c r="F22" s="17" t="s">
        <v>122</v>
      </c>
      <c r="G22" s="17" t="s">
        <v>268</v>
      </c>
      <c r="H22" s="17" t="s">
        <v>269</v>
      </c>
      <c r="I22" s="18" t="s">
        <v>18</v>
      </c>
      <c r="J22" s="10" t="s">
        <v>129</v>
      </c>
      <c r="K22" s="30" t="s">
        <v>130</v>
      </c>
      <c r="L22" s="30" t="s">
        <v>131</v>
      </c>
      <c r="S22" s="13" t="s">
        <v>46</v>
      </c>
      <c r="T22" s="12" t="s">
        <v>132</v>
      </c>
      <c r="U22" s="19">
        <v>-0.09</v>
      </c>
      <c r="V22" s="12" t="s">
        <v>270</v>
      </c>
      <c r="W22" s="12" t="s">
        <v>136</v>
      </c>
      <c r="X22" s="12" t="s">
        <v>135</v>
      </c>
      <c r="Y22" s="12" t="s">
        <v>192</v>
      </c>
      <c r="Z22" s="12">
        <f>IF(Y22="Low",1,IF(Y22="Medium",2,IF(Y22="High",3,"")))</f>
        <v>3</v>
      </c>
      <c r="AA22" s="26">
        <f>IF(S22="++",2,IF(S22="+",1,IF(S22=0,0.25,IF(S22="-",-1,IF(S22="--",-2,"")))))</f>
        <v>1</v>
      </c>
      <c r="AB22" s="12">
        <f>Z22*AA22</f>
        <v>3</v>
      </c>
      <c r="AC22" s="12" t="str">
        <f>I22 &amp; "-" &amp; F22 &amp; "-" &amp; J22</f>
        <v>coffee-Multistrata agroforestry-Heat</v>
      </c>
      <c r="AD22" s="12">
        <f>SUMIF(AC$2:AC$950, AC22, AB$2:AB$950)</f>
        <v>5</v>
      </c>
      <c r="AE22" s="12">
        <f>SUMIF(AC$2:AC$950, AC22, Z$2:Z$950)</f>
        <v>5</v>
      </c>
      <c r="AF22" s="12">
        <f>AD22/AE22</f>
        <v>1</v>
      </c>
      <c r="AG22" s="28" t="s">
        <v>271</v>
      </c>
    </row>
    <row r="23" spans="1:34" ht="60.75" hidden="1">
      <c r="A23" s="16" t="s">
        <v>107</v>
      </c>
      <c r="B23" s="15" t="s">
        <v>272</v>
      </c>
      <c r="C23" s="15" t="s">
        <v>273</v>
      </c>
      <c r="D23" s="76" t="s">
        <v>274</v>
      </c>
      <c r="E23" s="14" t="s">
        <v>275</v>
      </c>
      <c r="F23" s="17" t="s">
        <v>276</v>
      </c>
      <c r="H23" s="17" t="s">
        <v>277</v>
      </c>
      <c r="I23" s="18" t="s">
        <v>20</v>
      </c>
      <c r="M23" s="11" t="s">
        <v>278</v>
      </c>
      <c r="O23" s="11">
        <v>1.88</v>
      </c>
      <c r="P23" s="11">
        <v>1.53</v>
      </c>
      <c r="S23" s="13" t="s">
        <v>46</v>
      </c>
      <c r="T23" s="12" t="s">
        <v>132</v>
      </c>
      <c r="U23" s="19">
        <f>(O23-P23)/O23</f>
        <v>0.18617021276595738</v>
      </c>
      <c r="V23" s="11" t="s">
        <v>278</v>
      </c>
      <c r="W23" s="12" t="s">
        <v>134</v>
      </c>
      <c r="X23" s="12" t="s">
        <v>135</v>
      </c>
      <c r="Y23" s="12" t="s">
        <v>136</v>
      </c>
      <c r="Z23" s="12">
        <f>IF(Y23="Low",0.33,IF(Y23="Medium",0.66,IF(Y23="High",1,"")))</f>
        <v>0.66</v>
      </c>
      <c r="AA23" s="26">
        <f>IF(S23="++",2,IF(S23="+",1,IF(S23="0",0,IF(S23="-",-1,IF(S23="--",-2,"")))))</f>
        <v>1</v>
      </c>
      <c r="AB23" s="12">
        <f>Z23*AA23</f>
        <v>0.66</v>
      </c>
      <c r="AC23" s="12" t="str">
        <f>I23 &amp; "-" &amp; F23 &amp; "-" &amp; J23</f>
        <v>maize and beans-Drip irrigation -</v>
      </c>
      <c r="AD23" s="12">
        <f>SUMIF(AC$2:AC$950, AC23, AB$2:AB$950)</f>
        <v>0.66</v>
      </c>
      <c r="AE23" s="12">
        <f>SUMIF(AC$2:AC$950, AC23, Z$2:Z$950)</f>
        <v>0.66</v>
      </c>
      <c r="AF23" s="12">
        <f>AD23/AE23</f>
        <v>1</v>
      </c>
      <c r="AG23" s="28" t="s">
        <v>279</v>
      </c>
    </row>
    <row r="24" spans="1:34" ht="106.5">
      <c r="A24" s="16" t="s">
        <v>107</v>
      </c>
      <c r="B24" s="15" t="s">
        <v>280</v>
      </c>
      <c r="C24" s="15" t="s">
        <v>281</v>
      </c>
      <c r="D24" s="15" t="s">
        <v>282</v>
      </c>
      <c r="E24" s="14" t="s">
        <v>283</v>
      </c>
      <c r="F24" s="17" t="s">
        <v>204</v>
      </c>
      <c r="G24" s="17" t="s">
        <v>284</v>
      </c>
      <c r="H24" s="17" t="s">
        <v>285</v>
      </c>
      <c r="I24" s="18" t="s">
        <v>20</v>
      </c>
      <c r="J24" s="10" t="s">
        <v>180</v>
      </c>
      <c r="K24" s="30" t="s">
        <v>286</v>
      </c>
      <c r="L24" s="30" t="s">
        <v>287</v>
      </c>
      <c r="S24" s="13" t="s">
        <v>117</v>
      </c>
      <c r="T24" s="12" t="s">
        <v>118</v>
      </c>
      <c r="U24" s="19">
        <v>1.37</v>
      </c>
      <c r="V24" s="12" t="s">
        <v>183</v>
      </c>
      <c r="Y24" s="12" t="s">
        <v>120</v>
      </c>
      <c r="Z24" s="12">
        <f>IF(Y24="Low",1,IF(Y24="Medium",2,IF(Y24="High",3,"")))</f>
        <v>1</v>
      </c>
      <c r="AA24" s="26">
        <f>IF(S24="++",2,IF(S24="+",1,IF(S24=0,0.25,IF(S24="-",-1,IF(S24="--",-2,"")))))</f>
        <v>2</v>
      </c>
      <c r="AB24" s="12">
        <f>Z24*AA24</f>
        <v>2</v>
      </c>
      <c r="AC24" s="12" t="str">
        <f>I24 &amp; "-" &amp; F24 &amp; "-" &amp; J24</f>
        <v>maize and beans-Organic fertilizers-Drought</v>
      </c>
      <c r="AD24" s="12">
        <f>SUMIF(AC$2:AC$950, AC24, AB$2:AB$950)</f>
        <v>2</v>
      </c>
      <c r="AE24" s="12">
        <f>SUMIF(AC$2:AC$950, AC24, Z$2:Z$950)</f>
        <v>1</v>
      </c>
      <c r="AF24" s="12">
        <f>AD24/AE24</f>
        <v>2</v>
      </c>
      <c r="AG24" s="28" t="s">
        <v>288</v>
      </c>
      <c r="AH24" s="28" t="s">
        <v>289</v>
      </c>
    </row>
    <row r="25" spans="1:34" ht="76.5" hidden="1">
      <c r="A25" s="16" t="s">
        <v>107</v>
      </c>
      <c r="B25" s="15" t="s">
        <v>290</v>
      </c>
      <c r="C25" s="15" t="s">
        <v>291</v>
      </c>
      <c r="D25" s="15" t="s">
        <v>292</v>
      </c>
      <c r="E25" s="14" t="s">
        <v>293</v>
      </c>
      <c r="F25" s="17" t="s">
        <v>122</v>
      </c>
      <c r="H25" s="17" t="s">
        <v>294</v>
      </c>
      <c r="I25" s="18" t="s">
        <v>18</v>
      </c>
      <c r="M25" s="11" t="s">
        <v>295</v>
      </c>
      <c r="N25" s="11" t="s">
        <v>296</v>
      </c>
      <c r="O25" s="11">
        <v>1470</v>
      </c>
      <c r="P25" s="11">
        <v>1403</v>
      </c>
      <c r="Q25" s="11" t="s">
        <v>297</v>
      </c>
      <c r="S25" s="13" t="s">
        <v>48</v>
      </c>
      <c r="T25" s="12" t="s">
        <v>235</v>
      </c>
      <c r="U25" s="19">
        <f>-(O25-P25)/O25</f>
        <v>-4.5578231292517007E-2</v>
      </c>
      <c r="V25" s="11" t="s">
        <v>295</v>
      </c>
      <c r="W25" s="12" t="s">
        <v>191</v>
      </c>
      <c r="X25" s="12" t="s">
        <v>135</v>
      </c>
      <c r="Y25" s="12" t="s">
        <v>192</v>
      </c>
      <c r="Z25" s="12">
        <f>IF(Y25="Low",1,IF(Y25="Medium",2,IF(Y25="High",3,"")))</f>
        <v>3</v>
      </c>
      <c r="AA25" s="26">
        <f>IF(S25="++",2,IF(S25="+",1,IF(S25=0,0.25,IF(S25="-",-1,IF(S25="--",-2,"")))))</f>
        <v>-1</v>
      </c>
      <c r="AB25" s="12">
        <f>Z25*AA25</f>
        <v>-3</v>
      </c>
      <c r="AC25" s="12" t="str">
        <f>I25 &amp; "-" &amp; F25 &amp; "-" &amp; J25</f>
        <v>coffee-Multistrata agroforestry-</v>
      </c>
      <c r="AD25" s="12">
        <f>SUMIF(AC$2:AC$950, AC25, AB$2:AB$950)</f>
        <v>-3.5</v>
      </c>
      <c r="AE25" s="12">
        <f>SUMIF(AC$2:AC$950, AC25, Z$2:Z$950)</f>
        <v>7</v>
      </c>
      <c r="AF25" s="12">
        <f>AD25/AE25</f>
        <v>-0.5</v>
      </c>
      <c r="AG25" s="28" t="s">
        <v>298</v>
      </c>
    </row>
    <row r="26" spans="1:34" ht="76.5" hidden="1">
      <c r="A26" s="16" t="s">
        <v>299</v>
      </c>
      <c r="B26" s="15" t="s">
        <v>290</v>
      </c>
      <c r="C26" s="15" t="s">
        <v>291</v>
      </c>
      <c r="D26" s="15" t="s">
        <v>292</v>
      </c>
      <c r="E26" s="14" t="s">
        <v>293</v>
      </c>
      <c r="F26" s="17" t="s">
        <v>122</v>
      </c>
      <c r="H26" s="17" t="s">
        <v>294</v>
      </c>
      <c r="I26" s="18" t="s">
        <v>18</v>
      </c>
      <c r="M26" s="11" t="s">
        <v>226</v>
      </c>
      <c r="N26" s="11" t="s">
        <v>300</v>
      </c>
      <c r="O26" s="11">
        <v>1448</v>
      </c>
      <c r="P26" s="11">
        <v>1483</v>
      </c>
      <c r="Q26" s="11" t="s">
        <v>297</v>
      </c>
      <c r="S26" s="13">
        <v>0</v>
      </c>
      <c r="T26" s="12" t="s">
        <v>254</v>
      </c>
      <c r="U26" s="19">
        <f>-(P26-O26)/P26</f>
        <v>-2.3600809170600135E-2</v>
      </c>
      <c r="V26" s="11" t="s">
        <v>226</v>
      </c>
      <c r="W26" s="12" t="s">
        <v>191</v>
      </c>
      <c r="X26" s="12" t="s">
        <v>135</v>
      </c>
      <c r="Y26" s="12" t="s">
        <v>192</v>
      </c>
      <c r="Z26" s="12">
        <f>IF(Y26="Low",1,IF(Y26="Medium",2,IF(Y26="High",3,"")))</f>
        <v>3</v>
      </c>
      <c r="AA26" s="26">
        <v>-0.25</v>
      </c>
      <c r="AB26" s="12">
        <f>Z26*AA26</f>
        <v>-0.75</v>
      </c>
      <c r="AC26" s="12" t="str">
        <f>I26 &amp; "-" &amp; F26 &amp; "-" &amp; J26</f>
        <v>coffee-Multistrata agroforestry-</v>
      </c>
      <c r="AD26" s="12">
        <f>SUMIF(AC$2:AC$950, AC26, AB$2:AB$950)</f>
        <v>-3.5</v>
      </c>
      <c r="AE26" s="12">
        <f>SUMIF(AC$2:AC$950, AC26, Z$2:Z$950)</f>
        <v>7</v>
      </c>
      <c r="AF26" s="12">
        <f>AD26/AE26</f>
        <v>-0.5</v>
      </c>
      <c r="AG26" s="28" t="s">
        <v>298</v>
      </c>
    </row>
    <row r="27" spans="1:34" ht="60.75" hidden="1">
      <c r="A27" s="16" t="s">
        <v>107</v>
      </c>
      <c r="B27" s="15" t="s">
        <v>301</v>
      </c>
      <c r="C27" s="15" t="s">
        <v>302</v>
      </c>
      <c r="D27" s="76" t="s">
        <v>303</v>
      </c>
      <c r="E27" s="14" t="s">
        <v>72</v>
      </c>
      <c r="F27" s="17" t="s">
        <v>304</v>
      </c>
      <c r="H27" s="17" t="s">
        <v>305</v>
      </c>
      <c r="I27" s="18" t="s">
        <v>20</v>
      </c>
      <c r="M27" s="11" t="s">
        <v>151</v>
      </c>
      <c r="O27" s="11">
        <v>1.45</v>
      </c>
      <c r="P27" s="11">
        <v>1.34</v>
      </c>
      <c r="S27" s="13" t="s">
        <v>46</v>
      </c>
      <c r="T27" s="12" t="s">
        <v>132</v>
      </c>
      <c r="U27" s="19">
        <f>(O27-P27)/O27</f>
        <v>7.5862068965517157E-2</v>
      </c>
      <c r="V27" s="11" t="s">
        <v>151</v>
      </c>
      <c r="Y27" s="12" t="s">
        <v>120</v>
      </c>
      <c r="Z27" s="12">
        <f>IF(Y27="Low",1,IF(Y27="Medium",2,IF(Y27="High",3,"")))</f>
        <v>1</v>
      </c>
      <c r="AA27" s="26">
        <f>IF(S27="++",2,IF(S27="+",1,IF(S27=0,0.25,IF(S27="-",-1,IF(S27="--",-2,"")))))</f>
        <v>1</v>
      </c>
      <c r="AB27" s="12">
        <f>Z27*AA27</f>
        <v>1</v>
      </c>
      <c r="AC27" s="12" t="str">
        <f>I27 &amp; "-" &amp; F27 &amp; "-" &amp; J27</f>
        <v>maize and beans-Crop residues -</v>
      </c>
      <c r="AD27" s="12">
        <f>SUMIF(AC$2:AC$950, AC27, AB$2:AB$950)</f>
        <v>1</v>
      </c>
      <c r="AE27" s="12">
        <f>SUMIF(AC$2:AC$950, AC27, Z$2:Z$950)</f>
        <v>1</v>
      </c>
      <c r="AF27" s="12">
        <f>AD27/AE27</f>
        <v>1</v>
      </c>
      <c r="AG27" s="28" t="s">
        <v>306</v>
      </c>
    </row>
    <row r="28" spans="1:34" ht="60.75" hidden="1">
      <c r="A28" s="16" t="s">
        <v>107</v>
      </c>
      <c r="B28" s="15" t="s">
        <v>301</v>
      </c>
      <c r="C28" s="15" t="s">
        <v>302</v>
      </c>
      <c r="D28" s="76" t="s">
        <v>303</v>
      </c>
      <c r="E28" s="14" t="s">
        <v>72</v>
      </c>
      <c r="F28" s="17" t="s">
        <v>307</v>
      </c>
      <c r="H28" s="17" t="s">
        <v>305</v>
      </c>
      <c r="I28" s="18" t="s">
        <v>20</v>
      </c>
      <c r="M28" s="11" t="s">
        <v>151</v>
      </c>
      <c r="O28" s="11">
        <v>1.45</v>
      </c>
      <c r="P28" s="11">
        <v>1.34</v>
      </c>
      <c r="S28" s="13" t="s">
        <v>46</v>
      </c>
      <c r="T28" s="12" t="s">
        <v>132</v>
      </c>
      <c r="U28" s="19">
        <f>(O28-P28)/O28</f>
        <v>7.5862068965517157E-2</v>
      </c>
      <c r="V28" s="11" t="s">
        <v>151</v>
      </c>
      <c r="Y28" s="12" t="s">
        <v>120</v>
      </c>
      <c r="Z28" s="12">
        <f>IF(Y28="Low",1,IF(Y28="Medium",2,IF(Y28="High",3,"")))</f>
        <v>1</v>
      </c>
      <c r="AA28" s="26">
        <f>IF(S28="++",2,IF(S28="+",1,IF(S28=0,0.25,IF(S28="-",-1,IF(S28="--",-2,"")))))</f>
        <v>1</v>
      </c>
      <c r="AB28" s="12">
        <f>Z28*AA28</f>
        <v>1</v>
      </c>
      <c r="AC28" s="12" t="str">
        <f>I28 &amp; "-" &amp; F28 &amp; "-" &amp; J28</f>
        <v>maize and beans-No burning-</v>
      </c>
      <c r="AD28" s="12">
        <f>SUMIF(AC$2:AC$950, AC28, AB$2:AB$950)</f>
        <v>1</v>
      </c>
      <c r="AE28" s="12">
        <f>SUMIF(AC$2:AC$950, AC28, Z$2:Z$950)</f>
        <v>1</v>
      </c>
      <c r="AF28" s="12">
        <f>AD28/AE28</f>
        <v>1</v>
      </c>
      <c r="AG28" s="28" t="s">
        <v>306</v>
      </c>
    </row>
    <row r="29" spans="1:34" ht="60.75" hidden="1">
      <c r="A29" s="16" t="s">
        <v>107</v>
      </c>
      <c r="B29" s="15" t="s">
        <v>301</v>
      </c>
      <c r="C29" s="15" t="s">
        <v>302</v>
      </c>
      <c r="D29" s="76" t="s">
        <v>303</v>
      </c>
      <c r="E29" s="14" t="s">
        <v>72</v>
      </c>
      <c r="F29" s="17" t="s">
        <v>222</v>
      </c>
      <c r="H29" s="17" t="s">
        <v>223</v>
      </c>
      <c r="I29" s="18" t="s">
        <v>20</v>
      </c>
      <c r="M29" s="11" t="s">
        <v>151</v>
      </c>
      <c r="O29" s="11">
        <v>1.48</v>
      </c>
      <c r="P29" s="11">
        <v>1.34</v>
      </c>
      <c r="S29" s="13" t="s">
        <v>46</v>
      </c>
      <c r="T29" s="12" t="s">
        <v>132</v>
      </c>
      <c r="U29" s="19">
        <f>(O29-P29)/O29</f>
        <v>9.459459459459453E-2</v>
      </c>
      <c r="V29" s="11" t="s">
        <v>151</v>
      </c>
      <c r="Y29" s="12" t="s">
        <v>120</v>
      </c>
      <c r="Z29" s="12">
        <f>IF(Y29="Low",1,IF(Y29="Medium",2,IF(Y29="High",3,"")))</f>
        <v>1</v>
      </c>
      <c r="AA29" s="26">
        <f>IF(S29="++",2,IF(S29="+",1,IF(S29=0,0.25,IF(S29="-",-1,IF(S29="--",-2,"")))))</f>
        <v>1</v>
      </c>
      <c r="AB29" s="12">
        <f>Z29*AA29</f>
        <v>1</v>
      </c>
      <c r="AC29" s="12" t="str">
        <f>I29 &amp; "-" &amp; F29 &amp; "-" &amp; J29</f>
        <v>maize and beans-Reduced tillage -</v>
      </c>
      <c r="AD29" s="12">
        <f>SUMIF(AC$2:AC$950, AC29, AB$2:AB$950)</f>
        <v>5</v>
      </c>
      <c r="AE29" s="12">
        <f>SUMIF(AC$2:AC$950, AC29, Z$2:Z$950)</f>
        <v>3</v>
      </c>
      <c r="AF29" s="12">
        <f>AD29/AE29</f>
        <v>1.6666666666666667</v>
      </c>
      <c r="AG29" s="28" t="s">
        <v>306</v>
      </c>
    </row>
    <row r="30" spans="1:34" ht="56.25" hidden="1" customHeight="1">
      <c r="A30" s="16" t="s">
        <v>107</v>
      </c>
      <c r="B30" s="15" t="s">
        <v>301</v>
      </c>
      <c r="C30" s="15" t="s">
        <v>302</v>
      </c>
      <c r="D30" s="76" t="s">
        <v>303</v>
      </c>
      <c r="E30" s="14" t="s">
        <v>72</v>
      </c>
      <c r="F30" s="17" t="s">
        <v>308</v>
      </c>
      <c r="H30" s="17" t="s">
        <v>309</v>
      </c>
      <c r="I30" s="18" t="s">
        <v>20</v>
      </c>
      <c r="M30" s="11" t="s">
        <v>151</v>
      </c>
      <c r="O30" s="11">
        <v>1.4</v>
      </c>
      <c r="P30" s="11">
        <v>1.2</v>
      </c>
      <c r="S30" s="13" t="s">
        <v>46</v>
      </c>
      <c r="T30" s="12" t="s">
        <v>132</v>
      </c>
      <c r="U30" s="19">
        <f>(O30-P30)/O30</f>
        <v>0.14285714285714282</v>
      </c>
      <c r="V30" s="11" t="s">
        <v>151</v>
      </c>
      <c r="Y30" s="12" t="s">
        <v>120</v>
      </c>
      <c r="Z30" s="12">
        <f>IF(Y30="Low",1,IF(Y30="Medium",2,IF(Y30="High",3,"")))</f>
        <v>1</v>
      </c>
      <c r="AA30" s="26">
        <f>IF(S30="++",2,IF(S30="+",1,IF(S30=0,0.25,IF(S30="-",-1,IF(S30="--",-2,"")))))</f>
        <v>1</v>
      </c>
      <c r="AB30" s="12">
        <f>Z30*AA30</f>
        <v>1</v>
      </c>
      <c r="AC30" s="12" t="str">
        <f>I30 &amp; "-" &amp; F30 &amp; "-" &amp; J30</f>
        <v>maize and beans-Scattered trees -</v>
      </c>
      <c r="AD30" s="12">
        <f>SUMIF(AC$2:AC$950, AC30, AB$2:AB$950)</f>
        <v>1</v>
      </c>
      <c r="AE30" s="12">
        <f>SUMIF(AC$2:AC$950, AC30, Z$2:Z$950)</f>
        <v>1</v>
      </c>
      <c r="AF30" s="12">
        <f>AD30/AE30</f>
        <v>1</v>
      </c>
      <c r="AG30" s="28" t="s">
        <v>306</v>
      </c>
    </row>
    <row r="31" spans="1:34" ht="56.25" hidden="1" customHeight="1">
      <c r="A31" s="16" t="s">
        <v>107</v>
      </c>
      <c r="B31" s="15" t="s">
        <v>310</v>
      </c>
      <c r="C31" s="15" t="s">
        <v>311</v>
      </c>
      <c r="D31" s="15" t="s">
        <v>312</v>
      </c>
      <c r="E31" s="14" t="s">
        <v>203</v>
      </c>
      <c r="F31" s="17" t="s">
        <v>313</v>
      </c>
      <c r="G31" s="17" t="s">
        <v>314</v>
      </c>
      <c r="H31" s="17" t="s">
        <v>315</v>
      </c>
      <c r="I31" s="18" t="s">
        <v>18</v>
      </c>
      <c r="M31" s="11" t="s">
        <v>316</v>
      </c>
      <c r="N31" s="11" t="s">
        <v>317</v>
      </c>
      <c r="O31" s="11">
        <v>2977</v>
      </c>
      <c r="P31" s="11">
        <v>2813</v>
      </c>
      <c r="Q31" s="11" t="s">
        <v>318</v>
      </c>
      <c r="S31" s="13" t="s">
        <v>46</v>
      </c>
      <c r="T31" s="12" t="s">
        <v>132</v>
      </c>
      <c r="U31" s="19">
        <f>(O31-P31)/O31</f>
        <v>5.5089015787705746E-2</v>
      </c>
      <c r="V31" s="11" t="s">
        <v>316</v>
      </c>
      <c r="W31" s="12" t="s">
        <v>191</v>
      </c>
      <c r="X31" s="12" t="s">
        <v>153</v>
      </c>
      <c r="Y31" s="12" t="s">
        <v>120</v>
      </c>
      <c r="Z31" s="12">
        <f>IF(Y31="Low",1,IF(Y31="Medium",2,IF(Y31="High",3,"")))</f>
        <v>1</v>
      </c>
      <c r="AA31" s="26">
        <f>IF(S31="++",2,IF(S31="+",1,IF(S31=0,0.25,IF(S31="-",-1,IF(S31="--",-2,"")))))</f>
        <v>1</v>
      </c>
      <c r="AB31" s="12">
        <f>Z31*AA31</f>
        <v>1</v>
      </c>
      <c r="AC31" s="12" t="str">
        <f>I31 &amp; "-" &amp; F31 &amp; "-" &amp; J31</f>
        <v>coffee-Intercropping-</v>
      </c>
      <c r="AD31" s="12">
        <f>SUMIF(AC$2:AC$950, AC31, AB$2:AB$950)</f>
        <v>7</v>
      </c>
      <c r="AE31" s="12">
        <f>SUMIF(AC$2:AC$950, AC31, Z$2:Z$950)</f>
        <v>4</v>
      </c>
      <c r="AF31" s="12">
        <f>AD31/AE31</f>
        <v>1.75</v>
      </c>
      <c r="AG31" s="28" t="s">
        <v>319</v>
      </c>
    </row>
    <row r="32" spans="1:34" ht="106.5" hidden="1">
      <c r="A32" s="16" t="s">
        <v>107</v>
      </c>
      <c r="B32" s="15" t="s">
        <v>310</v>
      </c>
      <c r="C32" s="15" t="s">
        <v>311</v>
      </c>
      <c r="D32" s="15" t="s">
        <v>312</v>
      </c>
      <c r="E32" s="14" t="s">
        <v>203</v>
      </c>
      <c r="F32" s="17" t="s">
        <v>122</v>
      </c>
      <c r="G32" s="17" t="s">
        <v>320</v>
      </c>
      <c r="H32" s="17" t="s">
        <v>315</v>
      </c>
      <c r="I32" s="18" t="s">
        <v>18</v>
      </c>
      <c r="M32" s="11" t="s">
        <v>316</v>
      </c>
      <c r="N32" s="11" t="s">
        <v>321</v>
      </c>
      <c r="O32" s="11">
        <v>2541</v>
      </c>
      <c r="P32" s="11">
        <v>2813</v>
      </c>
      <c r="Q32" s="11" t="s">
        <v>318</v>
      </c>
      <c r="S32" s="13">
        <v>0</v>
      </c>
      <c r="T32" s="12" t="s">
        <v>235</v>
      </c>
      <c r="U32" s="19">
        <f>-(P32-O32)/P32</f>
        <v>-9.6693921080696771E-2</v>
      </c>
      <c r="V32" s="11" t="s">
        <v>316</v>
      </c>
      <c r="W32" s="12" t="s">
        <v>191</v>
      </c>
      <c r="X32" s="12" t="s">
        <v>153</v>
      </c>
      <c r="Y32" s="12" t="s">
        <v>120</v>
      </c>
      <c r="Z32" s="12">
        <f>IF(Y32="Low",1,IF(Y32="Medium",2,IF(Y32="High",3,"")))</f>
        <v>1</v>
      </c>
      <c r="AA32" s="26">
        <f>IF(S32="++",2,IF(S32="+",1,IF(S32=0,0.25,IF(S32="-",-1,IF(S32="--",-2,"")))))</f>
        <v>0.25</v>
      </c>
      <c r="AB32" s="12">
        <f>Z32*AA32</f>
        <v>0.25</v>
      </c>
      <c r="AC32" s="12" t="str">
        <f>I32 &amp; "-" &amp; F32 &amp; "-" &amp; J32</f>
        <v>coffee-Multistrata agroforestry-</v>
      </c>
      <c r="AD32" s="12">
        <f>SUMIF(AC$2:AC$950, AC32, AB$2:AB$950)</f>
        <v>-3.5</v>
      </c>
      <c r="AE32" s="12">
        <f>SUMIF(AC$2:AC$950, AC32, Z$2:Z$950)</f>
        <v>7</v>
      </c>
      <c r="AF32" s="12">
        <f>AD32/AE32</f>
        <v>-0.5</v>
      </c>
      <c r="AG32" s="28" t="s">
        <v>319</v>
      </c>
    </row>
    <row r="33" spans="1:34" ht="106.5" hidden="1">
      <c r="A33" s="16" t="s">
        <v>107</v>
      </c>
      <c r="B33" s="15" t="s">
        <v>310</v>
      </c>
      <c r="C33" s="15" t="s">
        <v>311</v>
      </c>
      <c r="D33" s="15" t="s">
        <v>312</v>
      </c>
      <c r="E33" s="14" t="s">
        <v>203</v>
      </c>
      <c r="F33" s="17" t="s">
        <v>126</v>
      </c>
      <c r="G33" s="17" t="s">
        <v>322</v>
      </c>
      <c r="H33" s="17" t="s">
        <v>315</v>
      </c>
      <c r="I33" s="18" t="s">
        <v>18</v>
      </c>
      <c r="M33" s="11" t="s">
        <v>323</v>
      </c>
      <c r="N33" s="11" t="s">
        <v>321</v>
      </c>
      <c r="O33" s="11">
        <v>2262</v>
      </c>
      <c r="P33" s="11">
        <v>2813</v>
      </c>
      <c r="Q33" s="11" t="s">
        <v>318</v>
      </c>
      <c r="S33" s="13">
        <v>0</v>
      </c>
      <c r="T33" s="12" t="s">
        <v>254</v>
      </c>
      <c r="U33" s="19">
        <f>-(P33-O33)/P33</f>
        <v>-0.19587628865979381</v>
      </c>
      <c r="V33" s="11" t="s">
        <v>316</v>
      </c>
      <c r="W33" s="12" t="s">
        <v>191</v>
      </c>
      <c r="X33" s="12" t="s">
        <v>153</v>
      </c>
      <c r="Y33" s="12" t="s">
        <v>120</v>
      </c>
      <c r="Z33" s="12">
        <f>IF(Y33="Low",1,IF(Y33="Medium",2,IF(Y33="High",3,"")))</f>
        <v>1</v>
      </c>
      <c r="AA33" s="26">
        <f>IF(S33="++",2,IF(S33="+",1,IF(S33=0,0.25,IF(S33="-",-1,IF(S33="--",-2,"")))))</f>
        <v>0.25</v>
      </c>
      <c r="AB33" s="12">
        <f>Z33*AA33</f>
        <v>0.25</v>
      </c>
      <c r="AC33" s="12" t="str">
        <f>I33 &amp; "-" &amp; F33 &amp; "-" &amp; J33</f>
        <v>coffee-Shade trees-</v>
      </c>
      <c r="AD33" s="12">
        <f>SUMIF(AC$2:AC$950, AC33, AB$2:AB$950)</f>
        <v>0.75</v>
      </c>
      <c r="AE33" s="12">
        <f>SUMIF(AC$2:AC$950, AC33, Z$2:Z$950)</f>
        <v>3</v>
      </c>
      <c r="AF33" s="12">
        <f>AD33/AE33</f>
        <v>0.25</v>
      </c>
      <c r="AG33" s="28" t="s">
        <v>319</v>
      </c>
    </row>
    <row r="34" spans="1:34" ht="106.5">
      <c r="A34" s="16" t="s">
        <v>107</v>
      </c>
      <c r="B34" s="15" t="s">
        <v>324</v>
      </c>
      <c r="C34" s="15" t="s">
        <v>325</v>
      </c>
      <c r="D34" s="76" t="s">
        <v>326</v>
      </c>
      <c r="E34" s="14" t="s">
        <v>72</v>
      </c>
      <c r="F34" s="17" t="s">
        <v>177</v>
      </c>
      <c r="G34" s="17" t="s">
        <v>178</v>
      </c>
      <c r="H34" s="17" t="s">
        <v>305</v>
      </c>
      <c r="I34" s="18" t="s">
        <v>20</v>
      </c>
      <c r="J34" s="10" t="s">
        <v>180</v>
      </c>
      <c r="K34" s="30" t="s">
        <v>327</v>
      </c>
      <c r="L34" s="30" t="s">
        <v>328</v>
      </c>
      <c r="S34" s="13">
        <v>0</v>
      </c>
      <c r="T34" s="12" t="s">
        <v>254</v>
      </c>
      <c r="U34" s="19">
        <v>0.11</v>
      </c>
      <c r="V34" s="12" t="s">
        <v>329</v>
      </c>
      <c r="Y34" s="12" t="s">
        <v>120</v>
      </c>
      <c r="Z34" s="12">
        <f>IF(Y34="Low",1,IF(Y34="Medium",2,IF(Y34="High",3,"")))</f>
        <v>1</v>
      </c>
      <c r="AA34" s="26">
        <f>IF(S34="++",2,IF(S34="+",1,IF(S34=0,0.25,IF(S34="-",-1,IF(S34="--",-2,"")))))</f>
        <v>0.25</v>
      </c>
      <c r="AB34" s="12">
        <f>Z34*AA34</f>
        <v>0.25</v>
      </c>
      <c r="AC34" s="12" t="str">
        <f>I34 &amp; "-" &amp; F34 &amp; "-" &amp; J34</f>
        <v>maize and beans-Quesungual-Drought</v>
      </c>
      <c r="AD34" s="12">
        <f>SUMIF(AC$2:AC$950, AC34, AB$2:AB$950)</f>
        <v>17.25</v>
      </c>
      <c r="AE34" s="12">
        <f>SUMIF(AC$2:AC$950, AC34, Z$2:Z$950)</f>
        <v>11</v>
      </c>
      <c r="AF34" s="12">
        <f>AD34/AE34</f>
        <v>1.5681818181818181</v>
      </c>
      <c r="AG34" s="28" t="s">
        <v>330</v>
      </c>
    </row>
    <row r="35" spans="1:34" ht="106.5">
      <c r="A35" s="16" t="s">
        <v>107</v>
      </c>
      <c r="B35" s="15" t="s">
        <v>324</v>
      </c>
      <c r="C35" s="15" t="s">
        <v>325</v>
      </c>
      <c r="D35" s="76" t="s">
        <v>326</v>
      </c>
      <c r="E35" s="14" t="s">
        <v>72</v>
      </c>
      <c r="F35" s="17" t="s">
        <v>177</v>
      </c>
      <c r="G35" s="17" t="s">
        <v>178</v>
      </c>
      <c r="H35" s="17" t="s">
        <v>305</v>
      </c>
      <c r="I35" s="18" t="s">
        <v>20</v>
      </c>
      <c r="J35" s="10" t="s">
        <v>180</v>
      </c>
      <c r="K35" s="30" t="s">
        <v>327</v>
      </c>
      <c r="L35" s="30" t="s">
        <v>328</v>
      </c>
      <c r="S35" s="13" t="s">
        <v>117</v>
      </c>
      <c r="T35" s="12" t="s">
        <v>118</v>
      </c>
      <c r="U35" s="19">
        <v>0.55000000000000004</v>
      </c>
      <c r="V35" s="12" t="s">
        <v>183</v>
      </c>
      <c r="Y35" s="12" t="s">
        <v>120</v>
      </c>
      <c r="Z35" s="12">
        <f>IF(Y35="Low",1,IF(Y35="Medium",2,IF(Y35="High",3,"")))</f>
        <v>1</v>
      </c>
      <c r="AA35" s="26">
        <f>IF(S35="++",2,IF(S35="+",1,IF(S35=0,0.25,IF(S35="-",-1,IF(S35="--",-2,"")))))</f>
        <v>2</v>
      </c>
      <c r="AB35" s="12">
        <f>Z35*AA35</f>
        <v>2</v>
      </c>
      <c r="AC35" s="12" t="str">
        <f>I35 &amp; "-" &amp; F35 &amp; "-" &amp; J35</f>
        <v>maize and beans-Quesungual-Drought</v>
      </c>
      <c r="AD35" s="12">
        <f>SUMIF(AC$2:AC$950, AC35, AB$2:AB$950)</f>
        <v>17.25</v>
      </c>
      <c r="AE35" s="12">
        <f>SUMIF(AC$2:AC$950, AC35, Z$2:Z$950)</f>
        <v>11</v>
      </c>
      <c r="AF35" s="12">
        <f>AD35/AE35</f>
        <v>1.5681818181818181</v>
      </c>
      <c r="AG35" s="28" t="s">
        <v>330</v>
      </c>
    </row>
    <row r="36" spans="1:34" s="82" customFormat="1" ht="106.5">
      <c r="A36" s="16" t="s">
        <v>107</v>
      </c>
      <c r="B36" s="15" t="s">
        <v>324</v>
      </c>
      <c r="C36" s="15" t="s">
        <v>325</v>
      </c>
      <c r="D36" s="76" t="s">
        <v>326</v>
      </c>
      <c r="E36" s="14" t="s">
        <v>72</v>
      </c>
      <c r="F36" s="17" t="s">
        <v>177</v>
      </c>
      <c r="G36" s="17" t="s">
        <v>178</v>
      </c>
      <c r="H36" s="17" t="s">
        <v>305</v>
      </c>
      <c r="I36" s="18" t="s">
        <v>20</v>
      </c>
      <c r="J36" s="10" t="s">
        <v>180</v>
      </c>
      <c r="K36" s="30" t="s">
        <v>327</v>
      </c>
      <c r="L36" s="30" t="s">
        <v>328</v>
      </c>
      <c r="M36" s="11"/>
      <c r="N36" s="11"/>
      <c r="O36" s="11"/>
      <c r="P36" s="11"/>
      <c r="Q36" s="11"/>
      <c r="R36" s="12"/>
      <c r="S36" s="13" t="s">
        <v>117</v>
      </c>
      <c r="T36" s="12" t="s">
        <v>118</v>
      </c>
      <c r="U36" s="19">
        <v>0.46</v>
      </c>
      <c r="V36" s="12" t="s">
        <v>183</v>
      </c>
      <c r="W36" s="12"/>
      <c r="X36" s="12"/>
      <c r="Y36" s="12" t="s">
        <v>120</v>
      </c>
      <c r="Z36" s="12">
        <f>IF(Y36="Low",1,IF(Y36="Medium",2,IF(Y36="High",3,"")))</f>
        <v>1</v>
      </c>
      <c r="AA36" s="26">
        <f>IF(S36="++",2,IF(S36="+",1,IF(S36=0,0.25,IF(S36="-",-1,IF(S36="--",-2,"")))))</f>
        <v>2</v>
      </c>
      <c r="AB36" s="12">
        <f>Z36*AA36</f>
        <v>2</v>
      </c>
      <c r="AC36" s="12" t="str">
        <f>I36 &amp; "-" &amp; F36 &amp; "-" &amp; J36</f>
        <v>maize and beans-Quesungual-Drought</v>
      </c>
      <c r="AD36" s="12">
        <f>SUMIF(AC$2:AC$950, AC36, AB$2:AB$950)</f>
        <v>17.25</v>
      </c>
      <c r="AE36" s="12">
        <f>SUMIF(AC$2:AC$950, AC36, Z$2:Z$950)</f>
        <v>11</v>
      </c>
      <c r="AF36" s="12">
        <f>AD36/AE36</f>
        <v>1.5681818181818181</v>
      </c>
      <c r="AG36" s="28" t="s">
        <v>330</v>
      </c>
      <c r="AH36" s="28"/>
    </row>
    <row r="37" spans="1:34" ht="106.5">
      <c r="A37" s="16" t="s">
        <v>107</v>
      </c>
      <c r="B37" s="15" t="s">
        <v>331</v>
      </c>
      <c r="C37" s="15" t="s">
        <v>332</v>
      </c>
      <c r="D37" s="76" t="s">
        <v>333</v>
      </c>
      <c r="E37" s="14" t="s">
        <v>71</v>
      </c>
      <c r="F37" s="17" t="s">
        <v>177</v>
      </c>
      <c r="G37" s="17" t="s">
        <v>178</v>
      </c>
      <c r="H37" s="17" t="s">
        <v>179</v>
      </c>
      <c r="I37" s="18" t="s">
        <v>20</v>
      </c>
      <c r="J37" s="10" t="s">
        <v>180</v>
      </c>
      <c r="K37" s="30" t="s">
        <v>334</v>
      </c>
      <c r="L37" s="30" t="s">
        <v>335</v>
      </c>
      <c r="S37" s="13" t="s">
        <v>46</v>
      </c>
      <c r="T37" s="12" t="s">
        <v>132</v>
      </c>
      <c r="U37" s="19">
        <v>0.17</v>
      </c>
      <c r="V37" s="12" t="s">
        <v>336</v>
      </c>
      <c r="Y37" s="12" t="s">
        <v>120</v>
      </c>
      <c r="Z37" s="12">
        <f>IF(Y37="Low",1,IF(Y37="Medium",2,IF(Y37="High",3,"")))</f>
        <v>1</v>
      </c>
      <c r="AA37" s="26">
        <f>IF(S37="++",2,IF(S37="+",1,IF(S37=0,0.25,IF(S37="-",-1,IF(S37="--",-2,"")))))</f>
        <v>1</v>
      </c>
      <c r="AB37" s="12">
        <f>Z37*AA37</f>
        <v>1</v>
      </c>
      <c r="AC37" s="12" t="str">
        <f>I37 &amp; "-" &amp; F37 &amp; "-" &amp; J37</f>
        <v>maize and beans-Quesungual-Drought</v>
      </c>
      <c r="AD37" s="12">
        <f>SUMIF(AC$2:AC$950, AC37, AB$2:AB$950)</f>
        <v>17.25</v>
      </c>
      <c r="AE37" s="12">
        <f>SUMIF(AC$2:AC$950, AC37, Z$2:Z$950)</f>
        <v>11</v>
      </c>
      <c r="AF37" s="12">
        <f>AD37/AE37</f>
        <v>1.5681818181818181</v>
      </c>
      <c r="AG37" s="28" t="s">
        <v>337</v>
      </c>
    </row>
    <row r="38" spans="1:34" ht="106.5">
      <c r="A38" s="16" t="s">
        <v>107</v>
      </c>
      <c r="B38" s="15" t="s">
        <v>331</v>
      </c>
      <c r="C38" s="15" t="s">
        <v>332</v>
      </c>
      <c r="D38" s="76" t="s">
        <v>333</v>
      </c>
      <c r="E38" s="14" t="s">
        <v>71</v>
      </c>
      <c r="F38" s="17" t="s">
        <v>177</v>
      </c>
      <c r="G38" s="17" t="s">
        <v>178</v>
      </c>
      <c r="H38" s="17" t="s">
        <v>179</v>
      </c>
      <c r="I38" s="18" t="s">
        <v>20</v>
      </c>
      <c r="J38" s="10" t="s">
        <v>180</v>
      </c>
      <c r="K38" s="30" t="s">
        <v>334</v>
      </c>
      <c r="L38" s="30" t="s">
        <v>338</v>
      </c>
      <c r="S38" s="13" t="s">
        <v>117</v>
      </c>
      <c r="T38" s="12" t="s">
        <v>118</v>
      </c>
      <c r="U38" s="19">
        <v>0.83</v>
      </c>
      <c r="V38" s="12" t="s">
        <v>183</v>
      </c>
      <c r="Y38" s="12" t="s">
        <v>120</v>
      </c>
      <c r="Z38" s="12">
        <f>IF(Y38="Low",1,IF(Y38="Medium",2,IF(Y38="High",3,"")))</f>
        <v>1</v>
      </c>
      <c r="AA38" s="26">
        <f>IF(S38="++",2,IF(S38="+",1,IF(S38=0,0.25,IF(S38="-",-1,IF(S38="--",-2,"")))))</f>
        <v>2</v>
      </c>
      <c r="AB38" s="12">
        <f>Z38*AA38</f>
        <v>2</v>
      </c>
      <c r="AC38" s="12" t="str">
        <f>I38 &amp; "-" &amp; F38 &amp; "-" &amp; J38</f>
        <v>maize and beans-Quesungual-Drought</v>
      </c>
      <c r="AD38" s="12">
        <f>SUMIF(AC$2:AC$950, AC38, AB$2:AB$950)</f>
        <v>17.25</v>
      </c>
      <c r="AE38" s="12">
        <f>SUMIF(AC$2:AC$950, AC38, Z$2:Z$950)</f>
        <v>11</v>
      </c>
      <c r="AF38" s="12">
        <f>AD38/AE38</f>
        <v>1.5681818181818181</v>
      </c>
      <c r="AG38" s="28" t="s">
        <v>337</v>
      </c>
    </row>
    <row r="39" spans="1:34" ht="91.5">
      <c r="A39" s="16" t="s">
        <v>107</v>
      </c>
      <c r="B39" s="15" t="s">
        <v>339</v>
      </c>
      <c r="C39" s="15" t="s">
        <v>340</v>
      </c>
      <c r="D39" s="76" t="s">
        <v>341</v>
      </c>
      <c r="E39" s="14" t="s">
        <v>69</v>
      </c>
      <c r="F39" s="17" t="s">
        <v>342</v>
      </c>
      <c r="G39" s="17" t="s">
        <v>343</v>
      </c>
      <c r="H39" s="17" t="s">
        <v>344</v>
      </c>
      <c r="I39" s="18" t="s">
        <v>20</v>
      </c>
      <c r="J39" s="10" t="s">
        <v>114</v>
      </c>
      <c r="K39" s="30" t="s">
        <v>345</v>
      </c>
      <c r="L39" s="30" t="s">
        <v>346</v>
      </c>
      <c r="S39" s="13" t="s">
        <v>117</v>
      </c>
      <c r="T39" s="12" t="s">
        <v>118</v>
      </c>
      <c r="U39" s="19">
        <v>-0.26</v>
      </c>
      <c r="V39" s="12" t="s">
        <v>190</v>
      </c>
      <c r="W39" s="12" t="s">
        <v>191</v>
      </c>
      <c r="X39" s="12" t="s">
        <v>135</v>
      </c>
      <c r="Y39" s="12" t="s">
        <v>192</v>
      </c>
      <c r="Z39" s="12">
        <f>IF(Y39="Low",1,IF(Y39="Medium",2,IF(Y39="High",3,"")))</f>
        <v>3</v>
      </c>
      <c r="AA39" s="26">
        <f>IF(S39="++",2,IF(S39="+",1,IF(S39=0,0.25,IF(S39="-",-1,IF(S39="--",-2,"")))))</f>
        <v>2</v>
      </c>
      <c r="AB39" s="12">
        <f>Z39*AA39</f>
        <v>6</v>
      </c>
      <c r="AC39" s="12" t="str">
        <f>I39 &amp; "-" &amp; F39 &amp; "-" &amp; J39</f>
        <v>maize and beans-Furrows -Cyclone / heavy rainfall</v>
      </c>
      <c r="AD39" s="12">
        <f>SUMIF(AC$2:AC$950, AC39, AB$2:AB$950)</f>
        <v>6</v>
      </c>
      <c r="AE39" s="12">
        <f>SUMIF(AC$2:AC$950, AC39, Z$2:Z$950)</f>
        <v>3</v>
      </c>
      <c r="AF39" s="12">
        <f>AD39/AE39</f>
        <v>2</v>
      </c>
      <c r="AG39" s="28" t="s">
        <v>347</v>
      </c>
    </row>
    <row r="40" spans="1:34" ht="91.5">
      <c r="A40" s="16" t="s">
        <v>107</v>
      </c>
      <c r="B40" s="15" t="s">
        <v>348</v>
      </c>
      <c r="C40" s="15" t="s">
        <v>340</v>
      </c>
      <c r="D40" s="76" t="s">
        <v>349</v>
      </c>
      <c r="E40" s="14" t="s">
        <v>69</v>
      </c>
      <c r="F40" s="17" t="s">
        <v>112</v>
      </c>
      <c r="G40" s="17" t="s">
        <v>350</v>
      </c>
      <c r="H40" s="17" t="s">
        <v>344</v>
      </c>
      <c r="I40" s="18" t="s">
        <v>20</v>
      </c>
      <c r="J40" s="10" t="s">
        <v>114</v>
      </c>
      <c r="K40" s="30" t="s">
        <v>345</v>
      </c>
      <c r="L40" s="30" t="s">
        <v>346</v>
      </c>
      <c r="S40" s="13" t="s">
        <v>117</v>
      </c>
      <c r="T40" s="12" t="s">
        <v>118</v>
      </c>
      <c r="U40" s="19">
        <v>-0.65</v>
      </c>
      <c r="V40" s="12" t="s">
        <v>190</v>
      </c>
      <c r="W40" s="12" t="s">
        <v>134</v>
      </c>
      <c r="X40" s="12" t="s">
        <v>135</v>
      </c>
      <c r="Y40" s="12" t="s">
        <v>136</v>
      </c>
      <c r="Z40" s="12">
        <f>IF(Y40="Low",1,IF(Y40="Medium",2,IF(Y40="High",3,"")))</f>
        <v>2</v>
      </c>
      <c r="AA40" s="26">
        <v>2</v>
      </c>
      <c r="AB40" s="12">
        <f>Z40*AA40</f>
        <v>4</v>
      </c>
      <c r="AC40" s="12" t="str">
        <f>I40 &amp; "-" &amp; F40 &amp; "-" &amp; J40</f>
        <v>maize and beans-Living barriers-Cyclone / heavy rainfall</v>
      </c>
      <c r="AD40" s="12">
        <f>SUMIF(AC$2:AC$950, AC40, AB$2:AB$950)</f>
        <v>20</v>
      </c>
      <c r="AE40" s="12">
        <f>SUMIF(AC$2:AC$950, AC40, Z$2:Z$950)</f>
        <v>10</v>
      </c>
      <c r="AF40" s="12">
        <f>AD40/AE40</f>
        <v>2</v>
      </c>
      <c r="AG40" s="28" t="s">
        <v>347</v>
      </c>
    </row>
    <row r="41" spans="1:34" ht="91.5">
      <c r="A41" s="16" t="s">
        <v>107</v>
      </c>
      <c r="B41" s="15" t="s">
        <v>348</v>
      </c>
      <c r="C41" s="15" t="s">
        <v>340</v>
      </c>
      <c r="D41" s="76" t="s">
        <v>349</v>
      </c>
      <c r="E41" s="14" t="s">
        <v>69</v>
      </c>
      <c r="F41" s="17" t="s">
        <v>112</v>
      </c>
      <c r="G41" s="17" t="s">
        <v>350</v>
      </c>
      <c r="H41" s="17" t="s">
        <v>344</v>
      </c>
      <c r="I41" s="18" t="s">
        <v>20</v>
      </c>
      <c r="J41" s="10" t="s">
        <v>114</v>
      </c>
      <c r="K41" s="30" t="s">
        <v>345</v>
      </c>
      <c r="L41" s="30" t="s">
        <v>346</v>
      </c>
      <c r="S41" s="13" t="s">
        <v>117</v>
      </c>
      <c r="T41" s="12" t="s">
        <v>118</v>
      </c>
      <c r="U41" s="19">
        <v>0.48</v>
      </c>
      <c r="V41" s="12" t="s">
        <v>183</v>
      </c>
      <c r="W41" s="12" t="s">
        <v>134</v>
      </c>
      <c r="X41" s="12" t="s">
        <v>135</v>
      </c>
      <c r="Y41" s="12" t="s">
        <v>136</v>
      </c>
      <c r="Z41" s="12">
        <f>IF(Y41="Low",1,IF(Y41="Medium",2,IF(Y41="High",3,"")))</f>
        <v>2</v>
      </c>
      <c r="AA41" s="26">
        <v>2</v>
      </c>
      <c r="AB41" s="12">
        <f>Z41*AA41</f>
        <v>4</v>
      </c>
      <c r="AC41" s="12" t="str">
        <f>I41 &amp; "-" &amp; F41 &amp; "-" &amp; J41</f>
        <v>maize and beans-Living barriers-Cyclone / heavy rainfall</v>
      </c>
      <c r="AD41" s="12">
        <f>SUMIF(AC$2:AC$950, AC41, AB$2:AB$950)</f>
        <v>20</v>
      </c>
      <c r="AE41" s="12">
        <f>SUMIF(AC$2:AC$950, AC41, Z$2:Z$950)</f>
        <v>10</v>
      </c>
      <c r="AF41" s="12">
        <f>AD41/AE41</f>
        <v>2</v>
      </c>
      <c r="AG41" s="28" t="s">
        <v>347</v>
      </c>
    </row>
    <row r="42" spans="1:34" ht="91.5">
      <c r="A42" s="16" t="s">
        <v>107</v>
      </c>
      <c r="B42" s="15" t="s">
        <v>348</v>
      </c>
      <c r="C42" s="15" t="s">
        <v>340</v>
      </c>
      <c r="D42" s="76" t="s">
        <v>349</v>
      </c>
      <c r="E42" s="14" t="s">
        <v>69</v>
      </c>
      <c r="F42" s="17" t="s">
        <v>112</v>
      </c>
      <c r="G42" s="17" t="s">
        <v>350</v>
      </c>
      <c r="H42" s="17" t="s">
        <v>344</v>
      </c>
      <c r="I42" s="18" t="s">
        <v>20</v>
      </c>
      <c r="J42" s="10" t="s">
        <v>114</v>
      </c>
      <c r="K42" s="30" t="s">
        <v>345</v>
      </c>
      <c r="L42" s="30" t="s">
        <v>346</v>
      </c>
      <c r="S42" s="13" t="s">
        <v>117</v>
      </c>
      <c r="T42" s="12" t="s">
        <v>118</v>
      </c>
      <c r="U42" s="19">
        <v>0.38</v>
      </c>
      <c r="V42" s="12" t="s">
        <v>183</v>
      </c>
      <c r="W42" s="12" t="s">
        <v>134</v>
      </c>
      <c r="X42" s="12" t="s">
        <v>135</v>
      </c>
      <c r="Y42" s="12" t="s">
        <v>136</v>
      </c>
      <c r="Z42" s="12">
        <f>IF(Y42="Low",1,IF(Y42="Medium",2,IF(Y42="High",3,"")))</f>
        <v>2</v>
      </c>
      <c r="AA42" s="26">
        <v>2</v>
      </c>
      <c r="AB42" s="12">
        <f>Z42*AA42</f>
        <v>4</v>
      </c>
      <c r="AC42" s="12" t="str">
        <f>I42 &amp; "-" &amp; F42 &amp; "-" &amp; J42</f>
        <v>maize and beans-Living barriers-Cyclone / heavy rainfall</v>
      </c>
      <c r="AD42" s="12">
        <f>SUMIF(AC$2:AC$950, AC42, AB$2:AB$950)</f>
        <v>20</v>
      </c>
      <c r="AE42" s="12">
        <f>SUMIF(AC$2:AC$950, AC42, Z$2:Z$950)</f>
        <v>10</v>
      </c>
      <c r="AF42" s="12">
        <f>AD42/AE42</f>
        <v>2</v>
      </c>
      <c r="AG42" s="28" t="s">
        <v>347</v>
      </c>
    </row>
    <row r="43" spans="1:34" ht="91.5">
      <c r="A43" s="16" t="s">
        <v>107</v>
      </c>
      <c r="B43" s="15" t="s">
        <v>339</v>
      </c>
      <c r="C43" s="15" t="s">
        <v>340</v>
      </c>
      <c r="D43" s="76" t="s">
        <v>341</v>
      </c>
      <c r="E43" s="14" t="s">
        <v>69</v>
      </c>
      <c r="F43" s="17" t="s">
        <v>112</v>
      </c>
      <c r="G43" s="17" t="s">
        <v>343</v>
      </c>
      <c r="H43" s="17" t="s">
        <v>344</v>
      </c>
      <c r="I43" s="18" t="s">
        <v>20</v>
      </c>
      <c r="J43" s="10" t="s">
        <v>114</v>
      </c>
      <c r="K43" s="30" t="s">
        <v>345</v>
      </c>
      <c r="L43" s="30" t="s">
        <v>346</v>
      </c>
      <c r="S43" s="13" t="s">
        <v>117</v>
      </c>
      <c r="T43" s="12" t="s">
        <v>118</v>
      </c>
      <c r="U43" s="19">
        <v>-0.26</v>
      </c>
      <c r="V43" s="12" t="s">
        <v>190</v>
      </c>
      <c r="W43" s="12" t="s">
        <v>191</v>
      </c>
      <c r="X43" s="12" t="s">
        <v>135</v>
      </c>
      <c r="Y43" s="12" t="s">
        <v>192</v>
      </c>
      <c r="Z43" s="12">
        <f>IF(Y43="Low",1,IF(Y43="Medium",2,IF(Y43="High",3,"")))</f>
        <v>3</v>
      </c>
      <c r="AA43" s="26">
        <v>2</v>
      </c>
      <c r="AB43" s="12">
        <f>Z43*AA43</f>
        <v>6</v>
      </c>
      <c r="AC43" s="12" t="str">
        <f>I43 &amp; "-" &amp; F43 &amp; "-" &amp; J43</f>
        <v>maize and beans-Living barriers-Cyclone / heavy rainfall</v>
      </c>
      <c r="AD43" s="12">
        <f>SUMIF(AC$2:AC$950, AC43, AB$2:AB$950)</f>
        <v>20</v>
      </c>
      <c r="AE43" s="12">
        <f>SUMIF(AC$2:AC$950, AC43, Z$2:Z$950)</f>
        <v>10</v>
      </c>
      <c r="AF43" s="12">
        <f>AD43/AE43</f>
        <v>2</v>
      </c>
      <c r="AG43" s="28" t="s">
        <v>347</v>
      </c>
    </row>
    <row r="44" spans="1:34" ht="106.5">
      <c r="A44" s="16" t="s">
        <v>107</v>
      </c>
      <c r="B44" s="15" t="s">
        <v>351</v>
      </c>
      <c r="C44" s="15" t="s">
        <v>352</v>
      </c>
      <c r="D44" s="76" t="s">
        <v>353</v>
      </c>
      <c r="E44" s="14" t="s">
        <v>69</v>
      </c>
      <c r="F44" s="17" t="s">
        <v>112</v>
      </c>
      <c r="G44" s="17" t="s">
        <v>350</v>
      </c>
      <c r="H44" s="17" t="s">
        <v>344</v>
      </c>
      <c r="I44" s="18" t="s">
        <v>20</v>
      </c>
      <c r="J44" s="10" t="s">
        <v>114</v>
      </c>
      <c r="K44" s="10" t="s">
        <v>354</v>
      </c>
      <c r="L44" s="30" t="s">
        <v>355</v>
      </c>
      <c r="S44" s="13" t="s">
        <v>117</v>
      </c>
      <c r="T44" s="12" t="s">
        <v>118</v>
      </c>
      <c r="U44" s="19">
        <v>0.45</v>
      </c>
      <c r="V44" s="12" t="s">
        <v>183</v>
      </c>
      <c r="Y44" s="12" t="s">
        <v>120</v>
      </c>
      <c r="Z44" s="12">
        <f>IF(Y44="Low",1,IF(Y44="Medium",2,IF(Y44="High",3,"")))</f>
        <v>1</v>
      </c>
      <c r="AA44" s="26">
        <f>IF(S44="++",2,IF(S44="+",1,IF(S44=0,0.25,IF(S44="-",-1,IF(S44="--",-2,"")))))</f>
        <v>2</v>
      </c>
      <c r="AB44" s="12">
        <f>Z44*AA44</f>
        <v>2</v>
      </c>
      <c r="AC44" s="12" t="str">
        <f>I44 &amp; "-" &amp; F44 &amp; "-" &amp; J44</f>
        <v>maize and beans-Living barriers-Cyclone / heavy rainfall</v>
      </c>
      <c r="AD44" s="12">
        <f>SUMIF(AC$2:AC$950, AC44, AB$2:AB$950)</f>
        <v>20</v>
      </c>
      <c r="AE44" s="12">
        <f>SUMIF(AC$2:AC$950, AC44, Z$2:Z$950)</f>
        <v>10</v>
      </c>
      <c r="AF44" s="12">
        <f>AD44/AE44</f>
        <v>2</v>
      </c>
      <c r="AG44" s="28" t="s">
        <v>356</v>
      </c>
    </row>
    <row r="45" spans="1:34" ht="45.75">
      <c r="A45" s="16" t="s">
        <v>107</v>
      </c>
      <c r="B45" s="15" t="s">
        <v>357</v>
      </c>
      <c r="C45" s="15" t="s">
        <v>358</v>
      </c>
      <c r="D45" s="15" t="s">
        <v>359</v>
      </c>
      <c r="E45" s="14" t="s">
        <v>211</v>
      </c>
      <c r="F45" s="17" t="s">
        <v>360</v>
      </c>
      <c r="H45" s="17" t="s">
        <v>361</v>
      </c>
      <c r="I45" s="18" t="s">
        <v>20</v>
      </c>
      <c r="J45" s="10" t="s">
        <v>129</v>
      </c>
      <c r="K45" s="10" t="s">
        <v>362</v>
      </c>
      <c r="S45" s="13" t="s">
        <v>46</v>
      </c>
      <c r="T45" s="12" t="s">
        <v>132</v>
      </c>
      <c r="U45" s="19">
        <v>-0.1135</v>
      </c>
      <c r="V45" s="12" t="s">
        <v>363</v>
      </c>
      <c r="W45" s="12" t="s">
        <v>136</v>
      </c>
      <c r="X45" s="12" t="s">
        <v>215</v>
      </c>
      <c r="Y45" s="12" t="s">
        <v>136</v>
      </c>
      <c r="Z45" s="12">
        <f>IF(Y45="Low",1,IF(Y45="Medium",2,IF(Y45="High",3,"")))</f>
        <v>2</v>
      </c>
      <c r="AA45" s="26">
        <f>IF(S45="++",2,IF(S45="+",1,IF(S45=0,0.25,IF(S45="-",-1,IF(S45="--",-2,"")))))</f>
        <v>1</v>
      </c>
      <c r="AB45" s="12">
        <f>Z45*AA45</f>
        <v>2</v>
      </c>
      <c r="AC45" s="12" t="str">
        <f>I45 &amp; "-" &amp; F45 &amp; "-" &amp; J45</f>
        <v>maize and beans-Mulch-Heat</v>
      </c>
      <c r="AD45" s="12">
        <f>SUMIF(AC$2:AC$950, AC45, AB$2:AB$950)</f>
        <v>2</v>
      </c>
      <c r="AE45" s="12">
        <f>SUMIF(AC$2:AC$950, AC45, Z$2:Z$950)</f>
        <v>2</v>
      </c>
      <c r="AF45" s="12">
        <f>AD45/AE45</f>
        <v>1</v>
      </c>
      <c r="AG45" s="28" t="s">
        <v>364</v>
      </c>
    </row>
    <row r="46" spans="1:34" ht="60.75" hidden="1">
      <c r="A46" s="16" t="s">
        <v>107</v>
      </c>
      <c r="B46" s="15" t="s">
        <v>365</v>
      </c>
      <c r="C46" s="15" t="s">
        <v>366</v>
      </c>
      <c r="D46" s="15" t="s">
        <v>367</v>
      </c>
      <c r="E46" s="14" t="s">
        <v>368</v>
      </c>
      <c r="F46" s="17" t="s">
        <v>313</v>
      </c>
      <c r="G46" s="17" t="s">
        <v>369</v>
      </c>
      <c r="H46" s="17" t="s">
        <v>370</v>
      </c>
      <c r="I46" s="18" t="s">
        <v>18</v>
      </c>
      <c r="M46" s="11" t="s">
        <v>371</v>
      </c>
      <c r="O46" s="32">
        <v>2493.5</v>
      </c>
      <c r="P46" s="32">
        <v>1887</v>
      </c>
      <c r="Q46" s="11" t="s">
        <v>372</v>
      </c>
      <c r="S46" s="13" t="s">
        <v>117</v>
      </c>
      <c r="T46" s="12" t="s">
        <v>118</v>
      </c>
      <c r="U46" s="19">
        <f>(O46-P46)/O46</f>
        <v>0.24323240425105275</v>
      </c>
      <c r="V46" s="11" t="s">
        <v>371</v>
      </c>
      <c r="W46" s="12" t="s">
        <v>191</v>
      </c>
      <c r="X46" s="12" t="s">
        <v>373</v>
      </c>
      <c r="Y46" s="12" t="s">
        <v>192</v>
      </c>
      <c r="Z46" s="12">
        <f>IF(Y46="Low",1,IF(Y46="Medium",2,IF(Y46="High",3,"")))</f>
        <v>3</v>
      </c>
      <c r="AA46" s="26">
        <f>IF(S46="++",2,IF(S46="+",1,IF(S46=0,0.25,IF(S46="-",-1,IF(S46="--",-2,"")))))</f>
        <v>2</v>
      </c>
      <c r="AB46" s="12">
        <f>Z46*AA46</f>
        <v>6</v>
      </c>
      <c r="AC46" s="12" t="str">
        <f>I46 &amp; "-" &amp; F46 &amp; "-" &amp; J46</f>
        <v>coffee-Intercropping-</v>
      </c>
      <c r="AD46" s="12">
        <f>SUMIF(AC$2:AC$950, AC46, AB$2:AB$950)</f>
        <v>7</v>
      </c>
      <c r="AE46" s="12">
        <f>SUMIF(AC$2:AC$950, AC46, Z$2:Z$950)</f>
        <v>4</v>
      </c>
      <c r="AF46" s="12">
        <f>AD46/AE46</f>
        <v>1.75</v>
      </c>
      <c r="AG46" s="28" t="s">
        <v>374</v>
      </c>
    </row>
    <row r="47" spans="1:34" s="82" customFormat="1" ht="60.75">
      <c r="A47" s="16" t="s">
        <v>107</v>
      </c>
      <c r="B47" s="15" t="s">
        <v>375</v>
      </c>
      <c r="C47" s="15" t="s">
        <v>376</v>
      </c>
      <c r="D47" s="15" t="s">
        <v>377</v>
      </c>
      <c r="E47" s="14" t="s">
        <v>378</v>
      </c>
      <c r="F47" s="17" t="s">
        <v>360</v>
      </c>
      <c r="G47" s="17" t="s">
        <v>379</v>
      </c>
      <c r="H47" s="17" t="s">
        <v>380</v>
      </c>
      <c r="I47" s="18" t="s">
        <v>20</v>
      </c>
      <c r="J47" s="10" t="s">
        <v>180</v>
      </c>
      <c r="K47" s="10" t="s">
        <v>381</v>
      </c>
      <c r="L47" s="30" t="s">
        <v>382</v>
      </c>
      <c r="M47" s="11"/>
      <c r="N47" s="11"/>
      <c r="O47" s="11"/>
      <c r="P47" s="11"/>
      <c r="Q47" s="11"/>
      <c r="R47" s="12"/>
      <c r="S47" s="13" t="s">
        <v>117</v>
      </c>
      <c r="T47" s="12" t="s">
        <v>118</v>
      </c>
      <c r="U47" s="19">
        <v>0.35</v>
      </c>
      <c r="V47" s="12" t="s">
        <v>383</v>
      </c>
      <c r="W47" s="12" t="s">
        <v>136</v>
      </c>
      <c r="X47" s="12" t="s">
        <v>135</v>
      </c>
      <c r="Y47" s="12" t="s">
        <v>136</v>
      </c>
      <c r="Z47" s="12">
        <f>IF(Y47="Low",1,IF(Y47="Medium",2,IF(Y47="High",3,"")))</f>
        <v>2</v>
      </c>
      <c r="AA47" s="26">
        <f>IF(S47="++",2,IF(S47="+",1,IF(S47=0,0.25,IF(S47="-",-1,IF(S47="--",-2,"")))))</f>
        <v>2</v>
      </c>
      <c r="AB47" s="12">
        <f>Z47*AA47</f>
        <v>4</v>
      </c>
      <c r="AC47" s="12" t="str">
        <f>I47 &amp; "-" &amp; F47 &amp; "-" &amp; J47</f>
        <v>maize and beans-Mulch-Drought</v>
      </c>
      <c r="AD47" s="12">
        <f>SUMIF(AC$2:AC$950, AC47, AB$2:AB$950)</f>
        <v>4</v>
      </c>
      <c r="AE47" s="12">
        <f>SUMIF(AC$2:AC$950, AC47, Z$2:Z$950)</f>
        <v>2</v>
      </c>
      <c r="AF47" s="12">
        <f>AD47/AE47</f>
        <v>2</v>
      </c>
      <c r="AG47" s="28" t="s">
        <v>384</v>
      </c>
      <c r="AH47" s="28"/>
    </row>
    <row r="48" spans="1:34" s="116" customFormat="1" ht="91.5">
      <c r="A48" s="16" t="s">
        <v>107</v>
      </c>
      <c r="B48" s="15" t="s">
        <v>385</v>
      </c>
      <c r="C48" s="15" t="s">
        <v>386</v>
      </c>
      <c r="D48" s="15" t="s">
        <v>387</v>
      </c>
      <c r="E48" s="14" t="s">
        <v>199</v>
      </c>
      <c r="F48" s="17" t="s">
        <v>126</v>
      </c>
      <c r="G48" s="17" t="s">
        <v>388</v>
      </c>
      <c r="H48" s="17" t="s">
        <v>140</v>
      </c>
      <c r="I48" s="18" t="s">
        <v>18</v>
      </c>
      <c r="J48" s="10" t="s">
        <v>129</v>
      </c>
      <c r="K48" s="30" t="s">
        <v>389</v>
      </c>
      <c r="L48" s="30" t="s">
        <v>390</v>
      </c>
      <c r="M48" s="11"/>
      <c r="N48" s="11"/>
      <c r="O48" s="11"/>
      <c r="P48" s="11"/>
      <c r="Q48" s="11"/>
      <c r="R48" s="12"/>
      <c r="S48" s="13" t="s">
        <v>46</v>
      </c>
      <c r="T48" s="12" t="s">
        <v>132</v>
      </c>
      <c r="U48" s="19">
        <v>0.05</v>
      </c>
      <c r="V48" s="12" t="s">
        <v>391</v>
      </c>
      <c r="W48" s="12" t="s">
        <v>134</v>
      </c>
      <c r="X48" s="12" t="s">
        <v>135</v>
      </c>
      <c r="Y48" s="12" t="s">
        <v>136</v>
      </c>
      <c r="Z48" s="12">
        <f>IF(Y48="Low",1,IF(Y48="Medium",2,IF(Y48="High",3,"")))</f>
        <v>2</v>
      </c>
      <c r="AA48" s="26">
        <f>IF(S48="++",2,IF(S48="+",1,IF(S48=0,0.25,IF(S48="-",-1,IF(S48="--",-2,"")))))</f>
        <v>1</v>
      </c>
      <c r="AB48" s="12">
        <f>Z48*AA48</f>
        <v>2</v>
      </c>
      <c r="AC48" s="12" t="str">
        <f>I48 &amp; "-" &amp; F48 &amp; "-" &amp; J48</f>
        <v>coffee-Shade trees-Heat</v>
      </c>
      <c r="AD48" s="12">
        <f>SUMIF(AC$2:AC$950, AC48, AB$2:AB$950)</f>
        <v>6</v>
      </c>
      <c r="AE48" s="12">
        <f>SUMIF(AC$2:AC$950, AC48, Z$2:Z$950)</f>
        <v>6</v>
      </c>
      <c r="AF48" s="12">
        <f>AD48/AE48</f>
        <v>1</v>
      </c>
      <c r="AG48" s="28" t="s">
        <v>392</v>
      </c>
      <c r="AH48" s="28"/>
    </row>
    <row r="49" spans="1:33" ht="45.75">
      <c r="A49" s="16" t="s">
        <v>107</v>
      </c>
      <c r="B49" s="15" t="s">
        <v>393</v>
      </c>
      <c r="C49" s="15" t="s">
        <v>394</v>
      </c>
      <c r="D49" s="15" t="s">
        <v>395</v>
      </c>
      <c r="E49" s="14" t="s">
        <v>111</v>
      </c>
      <c r="F49" s="17" t="s">
        <v>304</v>
      </c>
      <c r="H49" s="17" t="s">
        <v>396</v>
      </c>
      <c r="I49" s="18" t="s">
        <v>20</v>
      </c>
      <c r="J49" s="10" t="s">
        <v>180</v>
      </c>
      <c r="K49" s="10" t="s">
        <v>397</v>
      </c>
      <c r="S49" s="13">
        <v>0</v>
      </c>
      <c r="T49" s="12" t="s">
        <v>254</v>
      </c>
      <c r="U49" s="19">
        <v>9.1000000000000004E-3</v>
      </c>
      <c r="V49" s="12" t="s">
        <v>398</v>
      </c>
      <c r="W49" s="12" t="s">
        <v>191</v>
      </c>
      <c r="X49" s="12" t="s">
        <v>135</v>
      </c>
      <c r="Y49" s="12" t="s">
        <v>192</v>
      </c>
      <c r="Z49" s="12">
        <f>IF(Y49="Low",0.33,IF(Y49="Medium",0.66,IF(Y49="High",1,"")))</f>
        <v>1</v>
      </c>
      <c r="AA49" s="26">
        <v>0.25</v>
      </c>
      <c r="AB49" s="12">
        <f>Z49*AA49</f>
        <v>0.25</v>
      </c>
      <c r="AC49" s="12" t="str">
        <f>I49 &amp; "-" &amp; F49 &amp; "-" &amp; J49</f>
        <v>maize and beans-Crop residues -Drought</v>
      </c>
      <c r="AD49" s="12">
        <f>SUMIF(AC$2:AC$950, AC49, AB$2:AB$950)</f>
        <v>0.25</v>
      </c>
      <c r="AE49" s="12">
        <f>SUMIF(AC$2:AC$950, AC49, Z$2:Z$950)</f>
        <v>1</v>
      </c>
      <c r="AF49" s="12">
        <f>AD49/AE49</f>
        <v>0.25</v>
      </c>
      <c r="AG49" s="28" t="s">
        <v>399</v>
      </c>
    </row>
    <row r="50" spans="1:33" ht="45.75">
      <c r="A50" s="16" t="s">
        <v>107</v>
      </c>
      <c r="B50" s="15" t="s">
        <v>393</v>
      </c>
      <c r="C50" s="15" t="s">
        <v>394</v>
      </c>
      <c r="D50" s="15" t="s">
        <v>395</v>
      </c>
      <c r="E50" s="14" t="s">
        <v>111</v>
      </c>
      <c r="F50" s="17" t="s">
        <v>222</v>
      </c>
      <c r="H50" s="17" t="s">
        <v>400</v>
      </c>
      <c r="I50" s="18" t="s">
        <v>20</v>
      </c>
      <c r="J50" s="10" t="s">
        <v>180</v>
      </c>
      <c r="K50" s="10" t="s">
        <v>397</v>
      </c>
      <c r="S50" s="13">
        <v>0</v>
      </c>
      <c r="T50" s="12" t="s">
        <v>254</v>
      </c>
      <c r="U50" s="19">
        <v>0.03</v>
      </c>
      <c r="V50" s="12" t="s">
        <v>398</v>
      </c>
      <c r="W50" s="12" t="s">
        <v>191</v>
      </c>
      <c r="X50" s="12" t="s">
        <v>135</v>
      </c>
      <c r="Y50" s="12" t="s">
        <v>192</v>
      </c>
      <c r="Z50" s="12">
        <f>IF(Y50="Low",0.33,IF(Y50="Medium",0.66,IF(Y50="High",1,"")))</f>
        <v>1</v>
      </c>
      <c r="AA50" s="26">
        <v>0.25</v>
      </c>
      <c r="AB50" s="12">
        <f>Z50*AA50</f>
        <v>0.25</v>
      </c>
      <c r="AC50" s="12" t="str">
        <f>I50 &amp; "-" &amp; F50 &amp; "-" &amp; J50</f>
        <v>maize and beans-Reduced tillage -Drought</v>
      </c>
      <c r="AD50" s="12">
        <f>SUMIF(AC$2:AC$950, AC50, AB$2:AB$950)</f>
        <v>0.25</v>
      </c>
      <c r="AE50" s="12">
        <f>SUMIF(AC$2:AC$950, AC50, Z$2:Z$950)</f>
        <v>1</v>
      </c>
      <c r="AF50" s="12">
        <f>AD50/AE50</f>
        <v>0.25</v>
      </c>
      <c r="AG50" s="28" t="s">
        <v>399</v>
      </c>
    </row>
    <row r="51" spans="1:33" ht="76.5">
      <c r="A51" s="16" t="s">
        <v>107</v>
      </c>
      <c r="B51" s="15" t="s">
        <v>401</v>
      </c>
      <c r="C51" s="15" t="s">
        <v>402</v>
      </c>
      <c r="D51" s="76" t="s">
        <v>403</v>
      </c>
      <c r="E51" s="14" t="s">
        <v>71</v>
      </c>
      <c r="F51" s="17" t="s">
        <v>177</v>
      </c>
      <c r="G51" s="17" t="s">
        <v>178</v>
      </c>
      <c r="H51" s="17" t="s">
        <v>179</v>
      </c>
      <c r="I51" s="18" t="s">
        <v>20</v>
      </c>
      <c r="J51" s="10" t="s">
        <v>180</v>
      </c>
      <c r="K51" s="30" t="s">
        <v>404</v>
      </c>
      <c r="L51" s="30" t="s">
        <v>405</v>
      </c>
      <c r="S51" s="13" t="s">
        <v>117</v>
      </c>
      <c r="T51" s="12" t="s">
        <v>132</v>
      </c>
      <c r="U51" s="19">
        <v>1.87</v>
      </c>
      <c r="V51" s="12" t="s">
        <v>391</v>
      </c>
      <c r="Y51" s="12" t="s">
        <v>120</v>
      </c>
      <c r="Z51" s="12">
        <f>IF(Y51="Low",1,IF(Y51="Medium",2,IF(Y51="High",3,"")))</f>
        <v>1</v>
      </c>
      <c r="AA51" s="26">
        <f>IF(S51="++",2,IF(S51="+",1,IF(S51=0,0.25,IF(S51="-",-1,IF(S51="--",-2,"")))))</f>
        <v>2</v>
      </c>
      <c r="AB51" s="12">
        <f>Z51*AA51</f>
        <v>2</v>
      </c>
      <c r="AC51" s="12" t="str">
        <f>I51 &amp; "-" &amp; F51 &amp; "-" &amp; J51</f>
        <v>maize and beans-Quesungual-Drought</v>
      </c>
      <c r="AD51" s="12">
        <f>SUMIF(AC$2:AC$950, AC51, AB$2:AB$950)</f>
        <v>17.25</v>
      </c>
      <c r="AE51" s="12">
        <f>SUMIF(AC$2:AC$950, AC51, Z$2:Z$950)</f>
        <v>11</v>
      </c>
      <c r="AF51" s="12">
        <f>AD51/AE51</f>
        <v>1.5681818181818181</v>
      </c>
      <c r="AG51" s="28" t="s">
        <v>406</v>
      </c>
    </row>
    <row r="52" spans="1:33" ht="66" customHeight="1">
      <c r="A52" s="16" t="s">
        <v>107</v>
      </c>
      <c r="B52" s="15" t="s">
        <v>401</v>
      </c>
      <c r="C52" s="15" t="s">
        <v>402</v>
      </c>
      <c r="D52" s="76" t="s">
        <v>403</v>
      </c>
      <c r="E52" s="14" t="s">
        <v>71</v>
      </c>
      <c r="F52" s="17" t="s">
        <v>177</v>
      </c>
      <c r="G52" s="17" t="s">
        <v>178</v>
      </c>
      <c r="H52" s="17" t="s">
        <v>179</v>
      </c>
      <c r="I52" s="18" t="s">
        <v>20</v>
      </c>
      <c r="J52" s="10" t="s">
        <v>180</v>
      </c>
      <c r="K52" s="30" t="s">
        <v>404</v>
      </c>
      <c r="L52" s="30" t="s">
        <v>405</v>
      </c>
      <c r="O52" s="29"/>
      <c r="P52" s="29"/>
      <c r="S52" s="13" t="s">
        <v>117</v>
      </c>
      <c r="T52" s="12" t="s">
        <v>118</v>
      </c>
      <c r="U52" s="19">
        <v>0.6</v>
      </c>
      <c r="V52" s="12" t="s">
        <v>183</v>
      </c>
      <c r="Y52" s="12" t="s">
        <v>120</v>
      </c>
      <c r="Z52" s="12">
        <f>IF(Y52="Low",1,IF(Y52="Medium",2,IF(Y52="High",3,"")))</f>
        <v>1</v>
      </c>
      <c r="AA52" s="26">
        <f>IF(S52="++",2,IF(S52="+",1,IF(S52=0,0.25,IF(S52="-",-1,IF(S52="--",-2,"")))))</f>
        <v>2</v>
      </c>
      <c r="AB52" s="12">
        <f>Z52*AA52</f>
        <v>2</v>
      </c>
      <c r="AC52" s="12" t="str">
        <f>I52 &amp; "-" &amp; F52 &amp; "-" &amp; J52</f>
        <v>maize and beans-Quesungual-Drought</v>
      </c>
      <c r="AD52" s="12">
        <f>SUMIF(AC$2:AC$950, AC52, AB$2:AB$950)</f>
        <v>17.25</v>
      </c>
      <c r="AE52" s="12">
        <f>SUMIF(AC$2:AC$950, AC52, Z$2:Z$950)</f>
        <v>11</v>
      </c>
      <c r="AF52" s="12">
        <f>AD52/AE52</f>
        <v>1.5681818181818181</v>
      </c>
      <c r="AG52" s="28" t="s">
        <v>407</v>
      </c>
    </row>
    <row r="68" spans="28:28" ht="15" customHeight="1">
      <c r="AB68" s="12">
        <f>Z68*AA68</f>
        <v>0</v>
      </c>
    </row>
    <row r="69" spans="28:28" ht="15" customHeight="1">
      <c r="AB69" s="12">
        <f>Z69*AA69</f>
        <v>0</v>
      </c>
    </row>
    <row r="70" spans="28:28" ht="15" customHeight="1">
      <c r="AB70" s="12">
        <f>Z70*AA70</f>
        <v>0</v>
      </c>
    </row>
    <row r="71" spans="28:28" ht="15" customHeight="1">
      <c r="AB71" s="12">
        <f>Z71*AA71</f>
        <v>0</v>
      </c>
    </row>
    <row r="72" spans="28:28" ht="15" customHeight="1">
      <c r="AB72" s="12">
        <f>Z72*AA72</f>
        <v>0</v>
      </c>
    </row>
    <row r="73" spans="28:28" ht="15" customHeight="1">
      <c r="AB73" s="12">
        <f>Z73*AA73</f>
        <v>0</v>
      </c>
    </row>
    <row r="74" spans="28:28" ht="15" customHeight="1">
      <c r="AB74" s="12">
        <f>Z74*AA74</f>
        <v>0</v>
      </c>
    </row>
    <row r="75" spans="28:28" ht="15" customHeight="1">
      <c r="AB75" s="12">
        <f>Z75*AA75</f>
        <v>0</v>
      </c>
    </row>
  </sheetData>
  <autoFilter ref="A1:AH52" xr:uid="{00000000-0001-0000-0000-000000000000}">
    <filterColumn colId="9">
      <filters>
        <filter val="Cyclone / heavy rainfall"/>
        <filter val="Drought"/>
        <filter val="Heat"/>
      </filters>
    </filterColumn>
  </autoFilter>
  <sortState xmlns:xlrd2="http://schemas.microsoft.com/office/spreadsheetml/2017/richdata2" ref="A1:AH78">
    <sortCondition ref="I2:I78"/>
    <sortCondition ref="J2:J78"/>
    <sortCondition ref="F2:F78"/>
  </sortState>
  <dataValidations count="1">
    <dataValidation allowBlank="1" showInputMessage="1" showErrorMessage="1" sqref="K1:L4 L12:L17 AC1:AD1 L6:L8 AD64:AD1048576 AG1:AG3 AC66:AC1048576 AH21 O51 J1:J1048576 AE1:AF1048576 AG5:AG1048576 L19:L1048576 Z1:AB1048576 E1:H1048576 K6:K1048576 M1:N1048576 U1:V1048576 B1:C1048576" xr:uid="{BDF6FC60-01F2-447B-AF26-34F94B52E915}"/>
  </dataValidations>
  <hyperlinks>
    <hyperlink ref="D19" r:id="rId1" xr:uid="{6569F446-828D-4C9A-AC79-FE82B4AAD194}"/>
    <hyperlink ref="D51" r:id="rId2" xr:uid="{C9FDA25A-EB96-409C-A995-3085B1B9DEA1}"/>
    <hyperlink ref="D52" r:id="rId3" xr:uid="{2729E017-6871-4A08-B31D-A34A46B92E92}"/>
    <hyperlink ref="D37" r:id="rId4" xr:uid="{34A8DE67-2F0A-4D45-A020-78D004102D51}"/>
    <hyperlink ref="D34" r:id="rId5" xr:uid="{9169C272-AA37-4851-B7D4-80267AC86055}"/>
    <hyperlink ref="D35" r:id="rId6" xr:uid="{24EF7483-C459-45AD-82B5-40549AD52DAE}"/>
    <hyperlink ref="D36" r:id="rId7" xr:uid="{DBAA5E20-1173-479E-81E4-BFF3A9BE749C}"/>
    <hyperlink ref="D11" r:id="rId8" xr:uid="{7A266A74-F4AE-4330-AFEF-6D2B956A79E1}"/>
    <hyperlink ref="D12" r:id="rId9" xr:uid="{8C628A59-B5D4-4AE8-BBD9-7866B36DD616}"/>
    <hyperlink ref="D9" r:id="rId10" xr:uid="{B54424FC-C36C-4E02-A121-E2D6A98C4C43}"/>
    <hyperlink ref="D10" r:id="rId11" xr:uid="{65CD094B-EB69-4ECB-BDD5-67C1BE552DAE}"/>
    <hyperlink ref="D44" r:id="rId12" display="https://www.researchgate.net/publication/326929348_Como_enfrentar_el_cambio_climatico_desde_la_agricultura_Practicas_de_Adaptacion_basadas_en_Ecosistemas_AbE?enrichId=rgreq-c8012f447d54ca7864efecc0089298b3-XXX&amp;enrichSource=Y292ZXJQYWdlOzMyNjkyOTM0ODtBUzo2NTgwODEwNjMxMjkwODlAMTUzMzkxMDE2MDY0Mw%3D%3D&amp;el=1_x_3&amp;_esc=publicationCoverPdf" xr:uid="{CB06D3CB-7238-428C-B3F0-FA82293EDF28}"/>
    <hyperlink ref="D41" r:id="rId13" xr:uid="{5613F514-08D9-4136-A170-51F2C5A22039}"/>
    <hyperlink ref="D42" r:id="rId14" xr:uid="{DC1C23E2-D5E8-4B90-A9AE-357A2AC7DD9F}"/>
    <hyperlink ref="D24" r:id="rId15" xr:uid="{59C351B6-D058-4934-BDD8-D39924E67746}"/>
    <hyperlink ref="D3" r:id="rId16" xr:uid="{4A556C55-91A0-4272-B939-94B7F3D85DBC}"/>
    <hyperlink ref="D43" r:id="rId17" xr:uid="{950EBC2A-FD16-43AF-AFBB-174BC434B706}"/>
    <hyperlink ref="D38" r:id="rId18" xr:uid="{F66B30C1-377A-4DD6-8C7C-0224F932408C}"/>
    <hyperlink ref="D40" r:id="rId19" xr:uid="{D33B5BEC-9E21-43CA-8066-0858BE251215}"/>
    <hyperlink ref="D28" r:id="rId20" xr:uid="{7EAF4FF3-971A-4F40-AFCB-02FBB1FE5C5D}"/>
    <hyperlink ref="D29" r:id="rId21" xr:uid="{09FCA1E9-FB65-432E-9CEE-059E977AE235}"/>
    <hyperlink ref="D13" r:id="rId22" location="v=onepage&amp;q=Costs%2C%20benefits%2C%20and%20farmer%20adoption%20of%20agroforestry%3A%20project%20experience%20in%20Central%20America%20and%20the%20Caribbean&amp;f=false" display="https://books.google.fr/books?hl=en&amp;lr=&amp;id=d57o8ajm6tEC&amp;oi=fnd&amp;pg=PP11&amp;dq=Costs,+benefits,+and+farmer+adoption+of+agroforestry:+project+experience+in+Central+America+and+the+Caribbean&amp;ots=lhB-riamM5&amp;sig=JC2-CMlIq1eiNVodJPNyQnTsuj8&amp;redir_esc=y#v=onepage&amp;q=Costs%2C%20benefits%2C%20and%20farmer%20adoption%20of%20agroforestry%3A%20project%20experience%20in%20Central%20America%20and%20the%20Caribbean&amp;f=false" xr:uid="{31DF9FBA-B8E8-4E68-89A8-84C9E3FC20A5}"/>
    <hyperlink ref="D14" r:id="rId23" location="v=onepage&amp;q=Costs%2C%20benefits%2C%20and%20farmer%20adoption%20of%20agroforestry%3A%20project%20experience%20in%20Central%20America%20and%20the%20Caribbean&amp;f=false" display="https://books.google.fr/books?hl=en&amp;lr=&amp;id=d57o8ajm6tEC&amp;oi=fnd&amp;pg=PP11&amp;dq=Costs,+benefits,+and+farmer+adoption+of+agroforestry:+project+experience+in+Central+America+and+the+Caribbean&amp;ots=lhB-riamM5&amp;sig=JC2-CMlIq1eiNVodJPNyQnTsuj8&amp;redir_esc=y#v=onepage&amp;q=Costs%2C%20benefits%2C%20and%20farmer%20adoption%20of%20agroforestry%3A%20project%20experience%20in%20Central%20America%20and%20the%20Caribbean&amp;f=false" xr:uid="{A7D4D2DF-AFD9-42F2-8AF9-4B3DDCE567D1}"/>
    <hyperlink ref="D16" r:id="rId24" xr:uid="{366D4AC8-48F3-4CFD-8763-BB60B4DE944F}"/>
    <hyperlink ref="D17" r:id="rId25" xr:uid="{0F5443E2-9598-4A27-B67B-FC8E81610DB7}"/>
    <hyperlink ref="D18" r:id="rId26" xr:uid="{8016E66A-1636-4EEA-A255-3618A61D4462}"/>
    <hyperlink ref="D2" r:id="rId27" xr:uid="{4777AD11-FB5C-4827-A7A6-CF35F17C28B9}"/>
    <hyperlink ref="D39" r:id="rId28" xr:uid="{913B0079-BDB6-46E2-8BE3-B4B27C724EC2}"/>
    <hyperlink ref="D27" r:id="rId29" xr:uid="{55A733F0-205C-4A10-969C-FE9E27EE317D}"/>
    <hyperlink ref="D23" r:id="rId30" xr:uid="{20505BEC-75CE-450F-A8FB-1DFECBA33921}"/>
    <hyperlink ref="D30" r:id="rId31" xr:uid="{9832AC0E-6D24-44A0-8B2C-C25C49F8AB0F}"/>
    <hyperlink ref="D15" r:id="rId32" xr:uid="{1478BFE8-DA41-4164-B2E2-E44B8E59B6F3}"/>
  </hyperlinks>
  <pageMargins left="0.7" right="0.7" top="0.75" bottom="0.75" header="0.3" footer="0.3"/>
  <pageSetup paperSize="9" fitToWidth="0" fitToHeight="0" orientation="landscape"/>
  <extLst>
    <ext xmlns:x14="http://schemas.microsoft.com/office/spreadsheetml/2009/9/main" uri="{CCE6A557-97BC-4b89-ADB6-D9C93CAAB3DF}">
      <x14:dataValidations xmlns:xm="http://schemas.microsoft.com/office/excel/2006/main" count="7">
        <x14:dataValidation type="list" allowBlank="1" showInputMessage="1" showErrorMessage="1" xr:uid="{6F4CAC7D-90BB-42F9-BE82-1982A5CCA17A}">
          <x14:formula1>
            <xm:f>Criteria!$B$3:$B$8</xm:f>
          </x14:formula1>
          <xm:sqref>S1:S1048576</xm:sqref>
        </x14:dataValidation>
        <x14:dataValidation type="list" allowBlank="1" showInputMessage="1" showErrorMessage="1" xr:uid="{BD52A1ED-C37B-45DC-AC0F-658F3654634C}">
          <x14:formula1>
            <xm:f>Criteria!$C$3:$C$8</xm:f>
          </x14:formula1>
          <xm:sqref>T1:T1048576</xm:sqref>
        </x14:dataValidation>
        <x14:dataValidation type="list" allowBlank="1" showInputMessage="1" showErrorMessage="1" xr:uid="{CA0229DE-9F34-4032-A3F4-20DA4092F4C2}">
          <x14:formula1>
            <xm:f>fields!$B$32:$B$36</xm:f>
          </x14:formula1>
          <xm:sqref>R1:R1048576</xm:sqref>
        </x14:dataValidation>
        <x14:dataValidation type="list" allowBlank="1" showInputMessage="1" showErrorMessage="1" xr:uid="{6C9668DA-2A9D-4FE6-B1D0-10263579DC04}">
          <x14:formula1>
            <xm:f>fields!$B$16:$B$19</xm:f>
          </x14:formula1>
          <xm:sqref>I1:I1048576</xm:sqref>
        </x14:dataValidation>
        <x14:dataValidation type="list" allowBlank="1" showInputMessage="1" showErrorMessage="1" xr:uid="{DFA57D62-0B9F-4268-A580-0830D6C786A9}">
          <x14:formula1>
            <xm:f>Criteria!$G$2:$G$6</xm:f>
          </x14:formula1>
          <xm:sqref>Y1:Y1048576</xm:sqref>
        </x14:dataValidation>
        <x14:dataValidation type="list" allowBlank="1" showInputMessage="1" showErrorMessage="1" xr:uid="{A7C1F3BE-9AF2-4F90-8650-91C6EC02D204}">
          <x14:formula1>
            <xm:f>Criteria!$L$2:$L$4</xm:f>
          </x14:formula1>
          <xm:sqref>W1:W1048576</xm:sqref>
        </x14:dataValidation>
        <x14:dataValidation type="list" allowBlank="1" showInputMessage="1" showErrorMessage="1" xr:uid="{CACB1E3D-1FB5-4436-8DA2-B1974A0C2DD1}">
          <x14:formula1>
            <xm:f>Criteria!$I$2:$I$6</xm:f>
          </x14:formula1>
          <xm:sqref>X1:X1048576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580EC-141B-4723-BAE3-385797E05432}">
  <dimension ref="A1:N68"/>
  <sheetViews>
    <sheetView topLeftCell="A38" workbookViewId="0">
      <selection activeCell="I69" sqref="I69"/>
    </sheetView>
  </sheetViews>
  <sheetFormatPr defaultRowHeight="14.45"/>
  <cols>
    <col min="1" max="1" width="14.7109375" customWidth="1"/>
    <col min="2" max="2" width="9" style="22"/>
    <col min="3" max="3" width="13.7109375" customWidth="1"/>
    <col min="4" max="4" width="14.42578125" style="22" customWidth="1"/>
    <col min="5" max="5" width="20.5703125" style="22" customWidth="1"/>
    <col min="6" max="6" width="15" customWidth="1"/>
    <col min="7" max="7" width="20" customWidth="1"/>
    <col min="8" max="8" width="14.28515625" bestFit="1" customWidth="1"/>
    <col min="9" max="9" width="21.28515625" customWidth="1"/>
    <col min="11" max="11" width="12.140625" customWidth="1"/>
    <col min="13" max="13" width="46.140625" customWidth="1"/>
  </cols>
  <sheetData>
    <row r="1" spans="1:14">
      <c r="D1" s="224" t="s">
        <v>408</v>
      </c>
      <c r="E1" s="224"/>
      <c r="G1" s="1" t="s">
        <v>98</v>
      </c>
      <c r="H1" s="1" t="s">
        <v>96</v>
      </c>
      <c r="I1" s="1" t="s">
        <v>97</v>
      </c>
      <c r="K1" s="1" t="s">
        <v>409</v>
      </c>
      <c r="L1" s="1" t="s">
        <v>410</v>
      </c>
      <c r="M1" s="1" t="s">
        <v>411</v>
      </c>
    </row>
    <row r="2" spans="1:14">
      <c r="B2" s="224" t="s">
        <v>412</v>
      </c>
      <c r="C2" s="224"/>
      <c r="D2" s="23" t="s">
        <v>120</v>
      </c>
      <c r="E2" s="23" t="s">
        <v>192</v>
      </c>
      <c r="G2" t="s">
        <v>192</v>
      </c>
      <c r="H2" t="s">
        <v>413</v>
      </c>
      <c r="I2" t="s">
        <v>135</v>
      </c>
      <c r="K2" t="s">
        <v>96</v>
      </c>
      <c r="L2" t="s">
        <v>191</v>
      </c>
      <c r="M2" t="s">
        <v>414</v>
      </c>
    </row>
    <row r="3" spans="1:14">
      <c r="B3" s="21" t="s">
        <v>117</v>
      </c>
      <c r="C3" t="s">
        <v>118</v>
      </c>
      <c r="D3" s="22" t="s">
        <v>415</v>
      </c>
      <c r="E3" s="22" t="s">
        <v>416</v>
      </c>
      <c r="G3" t="s">
        <v>136</v>
      </c>
      <c r="H3" t="s">
        <v>191</v>
      </c>
      <c r="I3" t="s">
        <v>215</v>
      </c>
      <c r="K3" t="s">
        <v>96</v>
      </c>
      <c r="L3" t="s">
        <v>136</v>
      </c>
    </row>
    <row r="4" spans="1:14">
      <c r="B4" s="22" t="s">
        <v>46</v>
      </c>
      <c r="C4" t="s">
        <v>132</v>
      </c>
      <c r="D4" s="22" t="s">
        <v>417</v>
      </c>
      <c r="E4" s="22" t="s">
        <v>415</v>
      </c>
      <c r="G4" t="s">
        <v>136</v>
      </c>
      <c r="H4" t="s">
        <v>418</v>
      </c>
      <c r="I4" t="s">
        <v>135</v>
      </c>
      <c r="K4" t="s">
        <v>96</v>
      </c>
      <c r="L4" t="s">
        <v>134</v>
      </c>
      <c r="M4" t="s">
        <v>419</v>
      </c>
    </row>
    <row r="5" spans="1:14">
      <c r="B5" s="22">
        <v>0</v>
      </c>
      <c r="C5" t="s">
        <v>254</v>
      </c>
      <c r="D5" s="22" t="s">
        <v>420</v>
      </c>
      <c r="E5" s="22" t="s">
        <v>417</v>
      </c>
      <c r="G5" t="s">
        <v>120</v>
      </c>
      <c r="H5" t="s">
        <v>421</v>
      </c>
      <c r="I5" t="s">
        <v>153</v>
      </c>
      <c r="K5" t="s">
        <v>97</v>
      </c>
      <c r="L5" t="s">
        <v>135</v>
      </c>
      <c r="M5" t="s">
        <v>422</v>
      </c>
      <c r="N5" t="s">
        <v>423</v>
      </c>
    </row>
    <row r="6" spans="1:14">
      <c r="B6" s="22" t="s">
        <v>48</v>
      </c>
      <c r="C6" t="s">
        <v>235</v>
      </c>
      <c r="D6" s="22" t="s">
        <v>420</v>
      </c>
      <c r="E6" s="22" t="s">
        <v>424</v>
      </c>
      <c r="G6" t="s">
        <v>120</v>
      </c>
      <c r="H6" t="s">
        <v>134</v>
      </c>
      <c r="I6" t="s">
        <v>373</v>
      </c>
      <c r="K6" t="s">
        <v>97</v>
      </c>
      <c r="L6" t="s">
        <v>425</v>
      </c>
      <c r="M6" t="s">
        <v>426</v>
      </c>
    </row>
    <row r="7" spans="1:14">
      <c r="B7" s="21" t="s">
        <v>427</v>
      </c>
      <c r="C7" t="s">
        <v>428</v>
      </c>
      <c r="D7" s="22" t="s">
        <v>424</v>
      </c>
      <c r="E7" s="22" t="s">
        <v>429</v>
      </c>
      <c r="K7" t="s">
        <v>97</v>
      </c>
      <c r="L7" t="s">
        <v>153</v>
      </c>
      <c r="M7" t="s">
        <v>430</v>
      </c>
      <c r="N7" t="s">
        <v>431</v>
      </c>
    </row>
    <row r="8" spans="1:14">
      <c r="B8" s="22" t="s">
        <v>432</v>
      </c>
      <c r="C8" t="s">
        <v>433</v>
      </c>
      <c r="D8" s="22" t="s">
        <v>434</v>
      </c>
    </row>
    <row r="9" spans="1:14">
      <c r="K9" s="24" t="s">
        <v>435</v>
      </c>
    </row>
    <row r="10" spans="1:14">
      <c r="C10" s="25" t="s">
        <v>436</v>
      </c>
      <c r="K10" s="25" t="s">
        <v>437</v>
      </c>
    </row>
    <row r="11" spans="1:14">
      <c r="A11" s="1" t="s">
        <v>16</v>
      </c>
      <c r="B11" s="23" t="s">
        <v>438</v>
      </c>
      <c r="C11" s="1" t="s">
        <v>412</v>
      </c>
      <c r="D11" s="23" t="s">
        <v>100</v>
      </c>
      <c r="E11" s="1" t="s">
        <v>98</v>
      </c>
      <c r="F11" s="1" t="s">
        <v>439</v>
      </c>
      <c r="G11" s="1" t="s">
        <v>440</v>
      </c>
    </row>
    <row r="12" spans="1:14">
      <c r="A12" t="s">
        <v>441</v>
      </c>
      <c r="B12" s="22" t="s">
        <v>180</v>
      </c>
      <c r="C12" t="s">
        <v>46</v>
      </c>
      <c r="D12" s="22" t="s">
        <v>442</v>
      </c>
      <c r="E12" s="22" t="s">
        <v>120</v>
      </c>
      <c r="F12">
        <v>1</v>
      </c>
      <c r="G12" s="22">
        <f>F12*D12</f>
        <v>1</v>
      </c>
    </row>
    <row r="13" spans="1:14">
      <c r="A13" t="s">
        <v>441</v>
      </c>
      <c r="B13" s="22" t="s">
        <v>180</v>
      </c>
      <c r="C13" s="20" t="s">
        <v>117</v>
      </c>
      <c r="D13" s="22" t="s">
        <v>443</v>
      </c>
      <c r="E13" s="22" t="s">
        <v>192</v>
      </c>
      <c r="F13">
        <v>3</v>
      </c>
      <c r="G13" s="22">
        <f>F13*D13</f>
        <v>6</v>
      </c>
    </row>
    <row r="14" spans="1:14">
      <c r="A14" t="s">
        <v>441</v>
      </c>
      <c r="B14" s="22" t="s">
        <v>180</v>
      </c>
      <c r="C14" t="s">
        <v>48</v>
      </c>
      <c r="D14" s="22" t="s">
        <v>444</v>
      </c>
      <c r="E14" s="22" t="s">
        <v>445</v>
      </c>
      <c r="F14">
        <v>2</v>
      </c>
      <c r="G14" s="22">
        <f>F14*D14</f>
        <v>-2</v>
      </c>
    </row>
    <row r="15" spans="1:14">
      <c r="A15" t="s">
        <v>441</v>
      </c>
      <c r="B15" s="22" t="s">
        <v>180</v>
      </c>
      <c r="C15" s="20" t="s">
        <v>427</v>
      </c>
      <c r="D15" s="22" t="s">
        <v>446</v>
      </c>
      <c r="E15" s="22" t="s">
        <v>120</v>
      </c>
      <c r="F15">
        <v>1</v>
      </c>
      <c r="G15" s="22">
        <f>F15*D15</f>
        <v>-2</v>
      </c>
    </row>
    <row r="16" spans="1:14">
      <c r="A16" t="s">
        <v>441</v>
      </c>
      <c r="B16" s="22" t="s">
        <v>180</v>
      </c>
      <c r="C16">
        <v>0</v>
      </c>
      <c r="D16" s="22" t="s">
        <v>447</v>
      </c>
      <c r="E16" s="22" t="s">
        <v>192</v>
      </c>
      <c r="F16">
        <v>3</v>
      </c>
      <c r="G16" s="22">
        <f>F16*D16</f>
        <v>0.75</v>
      </c>
    </row>
    <row r="17" spans="1:9">
      <c r="G17" s="22"/>
    </row>
    <row r="19" spans="1:9">
      <c r="C19" t="s">
        <v>448</v>
      </c>
    </row>
    <row r="21" spans="1:9" ht="15">
      <c r="A21" s="1" t="s">
        <v>449</v>
      </c>
      <c r="B21" s="23" t="s">
        <v>438</v>
      </c>
      <c r="C21" s="1" t="s">
        <v>412</v>
      </c>
      <c r="D21" s="23" t="s">
        <v>100</v>
      </c>
      <c r="E21" s="1" t="s">
        <v>439</v>
      </c>
      <c r="F21" s="1" t="s">
        <v>440</v>
      </c>
      <c r="G21" s="23" t="s">
        <v>450</v>
      </c>
      <c r="H21" s="1" t="s">
        <v>451</v>
      </c>
      <c r="I21" s="1" t="s">
        <v>452</v>
      </c>
    </row>
    <row r="22" spans="1:9">
      <c r="A22" t="s">
        <v>441</v>
      </c>
      <c r="B22" s="22" t="s">
        <v>180</v>
      </c>
      <c r="C22" t="s">
        <v>46</v>
      </c>
      <c r="D22" s="22" t="s">
        <v>442</v>
      </c>
      <c r="E22">
        <v>1</v>
      </c>
      <c r="F22" s="22" t="s">
        <v>442</v>
      </c>
      <c r="G22" s="22" t="s">
        <v>453</v>
      </c>
      <c r="H22">
        <v>4</v>
      </c>
      <c r="I22" s="22">
        <f>G22/H22</f>
        <v>1.75</v>
      </c>
    </row>
    <row r="23" spans="1:9">
      <c r="A23" t="s">
        <v>441</v>
      </c>
      <c r="B23" s="22" t="s">
        <v>180</v>
      </c>
      <c r="C23" s="20" t="s">
        <v>117</v>
      </c>
      <c r="D23" s="22" t="s">
        <v>443</v>
      </c>
      <c r="E23">
        <v>3</v>
      </c>
      <c r="F23" s="22" t="s">
        <v>454</v>
      </c>
      <c r="G23" s="22" t="s">
        <v>453</v>
      </c>
      <c r="H23">
        <v>4</v>
      </c>
      <c r="I23" s="22">
        <f t="shared" ref="I23:I26" si="0">G23/H23</f>
        <v>1.75</v>
      </c>
    </row>
    <row r="24" spans="1:9">
      <c r="A24" t="s">
        <v>455</v>
      </c>
      <c r="B24" s="22" t="s">
        <v>180</v>
      </c>
      <c r="C24" t="s">
        <v>48</v>
      </c>
      <c r="D24" s="22" t="s">
        <v>444</v>
      </c>
      <c r="E24">
        <v>2</v>
      </c>
      <c r="F24" s="22" t="s">
        <v>446</v>
      </c>
      <c r="G24" s="22" t="s">
        <v>456</v>
      </c>
      <c r="H24">
        <v>6</v>
      </c>
      <c r="I24" s="22">
        <f t="shared" si="0"/>
        <v>-0.54166666666666663</v>
      </c>
    </row>
    <row r="25" spans="1:9">
      <c r="A25" t="s">
        <v>455</v>
      </c>
      <c r="B25" s="22" t="s">
        <v>180</v>
      </c>
      <c r="C25" s="20" t="s">
        <v>427</v>
      </c>
      <c r="D25" s="22" t="s">
        <v>446</v>
      </c>
      <c r="E25">
        <v>1</v>
      </c>
      <c r="F25" s="22" t="s">
        <v>446</v>
      </c>
      <c r="G25" s="22" t="s">
        <v>456</v>
      </c>
      <c r="H25">
        <v>6</v>
      </c>
      <c r="I25" s="22">
        <f t="shared" si="0"/>
        <v>-0.54166666666666663</v>
      </c>
    </row>
    <row r="26" spans="1:9">
      <c r="A26" t="s">
        <v>455</v>
      </c>
      <c r="B26" s="22" t="s">
        <v>180</v>
      </c>
      <c r="C26">
        <v>0</v>
      </c>
      <c r="D26" s="22" t="s">
        <v>447</v>
      </c>
      <c r="E26">
        <v>3</v>
      </c>
      <c r="F26" s="22" t="s">
        <v>457</v>
      </c>
      <c r="G26" s="22" t="s">
        <v>456</v>
      </c>
      <c r="H26">
        <v>6</v>
      </c>
      <c r="I26" s="22">
        <f t="shared" si="0"/>
        <v>-0.54166666666666663</v>
      </c>
    </row>
    <row r="38" spans="8:8">
      <c r="H38">
        <v>0.4</v>
      </c>
    </row>
    <row r="39" spans="8:8">
      <c r="H39">
        <v>0.4</v>
      </c>
    </row>
    <row r="40" spans="8:8">
      <c r="H40">
        <v>0.12</v>
      </c>
    </row>
    <row r="41" spans="8:8">
      <c r="H41">
        <v>0.125</v>
      </c>
    </row>
    <row r="42" spans="8:8">
      <c r="H42">
        <v>8.5000000000000006E-2</v>
      </c>
    </row>
    <row r="43" spans="8:8">
      <c r="H43">
        <v>0.53</v>
      </c>
    </row>
    <row r="44" spans="8:8">
      <c r="H44">
        <v>1.22</v>
      </c>
    </row>
    <row r="45" spans="8:8">
      <c r="H45">
        <v>2</v>
      </c>
    </row>
    <row r="46" spans="8:8">
      <c r="H46">
        <v>0.85</v>
      </c>
    </row>
    <row r="47" spans="8:8">
      <c r="H47">
        <v>0.28999999999999998</v>
      </c>
    </row>
    <row r="48" spans="8:8">
      <c r="H48">
        <v>7.0000000000000007E-2</v>
      </c>
    </row>
    <row r="49" spans="8:8">
      <c r="H49">
        <v>0.09</v>
      </c>
    </row>
    <row r="50" spans="8:8">
      <c r="H50">
        <v>1.37</v>
      </c>
    </row>
    <row r="51" spans="8:8">
      <c r="H51">
        <v>0.11</v>
      </c>
    </row>
    <row r="52" spans="8:8">
      <c r="H52">
        <v>0.55000000000000004</v>
      </c>
    </row>
    <row r="53" spans="8:8">
      <c r="H53">
        <v>0.46</v>
      </c>
    </row>
    <row r="54" spans="8:8">
      <c r="H54">
        <v>0.17</v>
      </c>
    </row>
    <row r="55" spans="8:8">
      <c r="H55">
        <v>0.83</v>
      </c>
    </row>
    <row r="56" spans="8:8">
      <c r="H56">
        <v>0.26</v>
      </c>
    </row>
    <row r="57" spans="8:8">
      <c r="H57">
        <v>0.65</v>
      </c>
    </row>
    <row r="58" spans="8:8">
      <c r="H58">
        <v>0.48</v>
      </c>
    </row>
    <row r="59" spans="8:8">
      <c r="H59">
        <v>0.38</v>
      </c>
    </row>
    <row r="60" spans="8:8">
      <c r="H60">
        <v>-0.26</v>
      </c>
    </row>
    <row r="61" spans="8:8">
      <c r="H61">
        <v>0.45</v>
      </c>
    </row>
    <row r="62" spans="8:8">
      <c r="H62">
        <v>0.1135</v>
      </c>
    </row>
    <row r="63" spans="8:8">
      <c r="H63">
        <v>0.35</v>
      </c>
    </row>
    <row r="64" spans="8:8">
      <c r="H64">
        <v>0.05</v>
      </c>
    </row>
    <row r="65" spans="8:9">
      <c r="H65">
        <v>9.1000000000000004E-3</v>
      </c>
    </row>
    <row r="66" spans="8:9">
      <c r="H66">
        <v>0.03</v>
      </c>
    </row>
    <row r="67" spans="8:9">
      <c r="H67">
        <v>1.87</v>
      </c>
    </row>
    <row r="68" spans="8:9">
      <c r="H68">
        <v>0.6</v>
      </c>
      <c r="I68">
        <f>AVERAGE(H38:H68)</f>
        <v>0.47266451612903232</v>
      </c>
    </row>
  </sheetData>
  <mergeCells count="2">
    <mergeCell ref="B2:C2"/>
    <mergeCell ref="D1:E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A801C-7496-4B95-9CE9-F0D9905816DB}">
  <dimension ref="A2:F20"/>
  <sheetViews>
    <sheetView topLeftCell="A3" workbookViewId="0">
      <selection activeCell="E13" sqref="E13"/>
    </sheetView>
  </sheetViews>
  <sheetFormatPr defaultRowHeight="15"/>
  <cols>
    <col min="1" max="1" width="30.85546875" bestFit="1" customWidth="1"/>
    <col min="2" max="2" width="15.85546875" bestFit="1" customWidth="1"/>
    <col min="3" max="3" width="20.140625" bestFit="1" customWidth="1"/>
    <col min="4" max="4" width="5.42578125" bestFit="1" customWidth="1"/>
    <col min="5" max="5" width="20" bestFit="1" customWidth="1"/>
    <col min="6" max="6" width="22.42578125" bestFit="1" customWidth="1"/>
    <col min="7" max="7" width="20" customWidth="1"/>
    <col min="8" max="8" width="8.7109375" bestFit="1" customWidth="1"/>
  </cols>
  <sheetData>
    <row r="2" spans="1:6">
      <c r="A2" s="38" t="s">
        <v>458</v>
      </c>
      <c r="C2" s="38" t="s">
        <v>83</v>
      </c>
    </row>
    <row r="3" spans="1:6">
      <c r="A3" s="38" t="s">
        <v>0</v>
      </c>
      <c r="B3" s="38" t="s">
        <v>16</v>
      </c>
      <c r="C3" t="s">
        <v>180</v>
      </c>
      <c r="D3" t="s">
        <v>129</v>
      </c>
      <c r="E3" t="s">
        <v>459</v>
      </c>
      <c r="F3" t="s">
        <v>114</v>
      </c>
    </row>
    <row r="4" spans="1:6">
      <c r="A4" t="s">
        <v>304</v>
      </c>
      <c r="B4" t="s">
        <v>20</v>
      </c>
      <c r="C4">
        <v>0.25</v>
      </c>
      <c r="E4">
        <v>1</v>
      </c>
    </row>
    <row r="5" spans="1:6">
      <c r="A5" t="s">
        <v>148</v>
      </c>
      <c r="B5" t="s">
        <v>20</v>
      </c>
      <c r="E5">
        <v>1</v>
      </c>
    </row>
    <row r="6" spans="1:6">
      <c r="A6" t="s">
        <v>342</v>
      </c>
      <c r="B6" t="s">
        <v>20</v>
      </c>
      <c r="F6">
        <v>2</v>
      </c>
    </row>
    <row r="7" spans="1:6">
      <c r="A7" t="s">
        <v>313</v>
      </c>
      <c r="B7" t="s">
        <v>18</v>
      </c>
      <c r="E7">
        <v>1.75</v>
      </c>
    </row>
    <row r="8" spans="1:6">
      <c r="A8" t="s">
        <v>112</v>
      </c>
      <c r="B8" t="s">
        <v>18</v>
      </c>
      <c r="E8">
        <v>1</v>
      </c>
      <c r="F8">
        <v>2</v>
      </c>
    </row>
    <row r="9" spans="1:6">
      <c r="B9" t="s">
        <v>20</v>
      </c>
      <c r="C9">
        <v>2</v>
      </c>
      <c r="E9">
        <v>0.5</v>
      </c>
      <c r="F9">
        <v>2</v>
      </c>
    </row>
    <row r="10" spans="1:6">
      <c r="A10" t="s">
        <v>360</v>
      </c>
      <c r="B10" t="s">
        <v>20</v>
      </c>
      <c r="C10">
        <v>2</v>
      </c>
      <c r="D10">
        <v>1</v>
      </c>
    </row>
    <row r="11" spans="1:6">
      <c r="A11" t="s">
        <v>122</v>
      </c>
      <c r="B11" t="s">
        <v>18</v>
      </c>
      <c r="D11">
        <v>1</v>
      </c>
      <c r="E11">
        <v>-0.5</v>
      </c>
      <c r="F11">
        <v>2</v>
      </c>
    </row>
    <row r="12" spans="1:6">
      <c r="A12" t="s">
        <v>307</v>
      </c>
      <c r="B12" t="s">
        <v>20</v>
      </c>
      <c r="E12">
        <v>1</v>
      </c>
    </row>
    <row r="13" spans="1:6">
      <c r="A13" t="s">
        <v>204</v>
      </c>
      <c r="B13" t="s">
        <v>20</v>
      </c>
      <c r="C13">
        <v>2</v>
      </c>
      <c r="E13">
        <v>1</v>
      </c>
    </row>
    <row r="14" spans="1:6">
      <c r="A14" t="s">
        <v>177</v>
      </c>
      <c r="B14" t="s">
        <v>20</v>
      </c>
      <c r="C14">
        <v>1.5681818181818181</v>
      </c>
      <c r="E14">
        <v>2</v>
      </c>
      <c r="F14">
        <v>2</v>
      </c>
    </row>
    <row r="15" spans="1:6">
      <c r="A15" t="s">
        <v>222</v>
      </c>
      <c r="B15" t="s">
        <v>20</v>
      </c>
      <c r="C15">
        <v>0.25</v>
      </c>
      <c r="E15">
        <v>1.6666666666666667</v>
      </c>
    </row>
    <row r="16" spans="1:6">
      <c r="A16" t="s">
        <v>126</v>
      </c>
      <c r="B16" t="s">
        <v>18</v>
      </c>
      <c r="D16">
        <v>1</v>
      </c>
      <c r="E16">
        <v>0.25</v>
      </c>
      <c r="F16">
        <v>2</v>
      </c>
    </row>
    <row r="17" spans="1:5">
      <c r="A17" t="s">
        <v>460</v>
      </c>
      <c r="B17" t="s">
        <v>460</v>
      </c>
    </row>
    <row r="18" spans="1:5">
      <c r="A18" t="s">
        <v>276</v>
      </c>
      <c r="B18" t="s">
        <v>20</v>
      </c>
      <c r="E18">
        <v>1</v>
      </c>
    </row>
    <row r="19" spans="1:5">
      <c r="A19" t="s">
        <v>308</v>
      </c>
      <c r="B19" t="s">
        <v>20</v>
      </c>
      <c r="E19">
        <v>1</v>
      </c>
    </row>
    <row r="20" spans="1:5">
      <c r="A20" t="s">
        <v>212</v>
      </c>
      <c r="B20" t="s">
        <v>20</v>
      </c>
      <c r="E20">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A12E2-D171-4FD8-B841-122FA40B54E2}">
  <dimension ref="A1:N168"/>
  <sheetViews>
    <sheetView topLeftCell="I2" workbookViewId="0">
      <selection activeCell="N12" sqref="N12"/>
    </sheetView>
  </sheetViews>
  <sheetFormatPr defaultRowHeight="15" outlineLevelRow="1"/>
  <cols>
    <col min="1" max="1" width="25.5703125" style="34" customWidth="1"/>
    <col min="2" max="2" width="9.140625" style="34"/>
    <col min="3" max="3" width="9.140625" style="35"/>
    <col min="4" max="4" width="10.85546875" style="36" bestFit="1" customWidth="1"/>
    <col min="5" max="5" width="15.140625" style="36" bestFit="1" customWidth="1"/>
    <col min="6" max="6" width="9.140625" style="36"/>
    <col min="7" max="7" width="20" style="40" customWidth="1"/>
    <col min="8" max="8" width="9.42578125" style="36" customWidth="1"/>
    <col min="9" max="9" width="36.85546875" style="37" customWidth="1"/>
    <col min="10" max="10" width="13.28515625" style="37" customWidth="1"/>
    <col min="13" max="13" width="9.85546875" style="22" bestFit="1" customWidth="1"/>
    <col min="14" max="14" width="48.28515625" customWidth="1"/>
    <col min="16" max="16" width="11.140625" customWidth="1"/>
  </cols>
  <sheetData>
    <row r="1" spans="1:14" ht="24.75">
      <c r="A1" s="63" t="s">
        <v>461</v>
      </c>
      <c r="B1" s="63" t="s">
        <v>462</v>
      </c>
      <c r="C1" s="63" t="s">
        <v>463</v>
      </c>
      <c r="D1" s="63" t="s">
        <v>180</v>
      </c>
      <c r="E1" s="63" t="s">
        <v>129</v>
      </c>
      <c r="F1" s="63" t="s">
        <v>464</v>
      </c>
      <c r="G1" s="68" t="s">
        <v>465</v>
      </c>
      <c r="H1" s="69" t="s">
        <v>466</v>
      </c>
      <c r="I1" s="70" t="s">
        <v>467</v>
      </c>
      <c r="J1" s="70" t="s">
        <v>468</v>
      </c>
    </row>
    <row r="2" spans="1:14" ht="37.5" outlineLevel="1">
      <c r="A2" s="64" t="s">
        <v>469</v>
      </c>
      <c r="B2" s="65" t="s">
        <v>470</v>
      </c>
      <c r="C2" s="58" t="s">
        <v>471</v>
      </c>
      <c r="D2" s="54" t="s">
        <v>472</v>
      </c>
      <c r="E2" s="77"/>
      <c r="F2" s="42"/>
      <c r="G2" s="43" t="s">
        <v>473</v>
      </c>
      <c r="H2" s="44"/>
      <c r="I2" s="45"/>
      <c r="J2" s="45" t="s">
        <v>474</v>
      </c>
      <c r="M2" s="78" t="s">
        <v>475</v>
      </c>
      <c r="N2" t="s">
        <v>476</v>
      </c>
    </row>
    <row r="3" spans="1:14" outlineLevel="1">
      <c r="A3" s="66" t="s">
        <v>469</v>
      </c>
      <c r="B3" s="65" t="s">
        <v>477</v>
      </c>
      <c r="C3" s="59" t="s">
        <v>471</v>
      </c>
      <c r="D3" s="41"/>
      <c r="E3" s="41"/>
      <c r="F3" s="41"/>
      <c r="G3" s="46"/>
      <c r="H3" s="44"/>
      <c r="I3" s="47"/>
      <c r="J3" s="47"/>
      <c r="M3" s="79" t="s">
        <v>475</v>
      </c>
      <c r="N3" t="s">
        <v>478</v>
      </c>
    </row>
    <row r="4" spans="1:14" ht="24.75" outlineLevel="1">
      <c r="A4" s="66" t="s">
        <v>469</v>
      </c>
      <c r="B4" s="65" t="s">
        <v>479</v>
      </c>
      <c r="C4" s="59" t="s">
        <v>471</v>
      </c>
      <c r="D4" s="41"/>
      <c r="E4" s="41"/>
      <c r="F4" s="41"/>
      <c r="G4" s="46"/>
      <c r="H4" s="44"/>
      <c r="I4" s="47"/>
      <c r="J4" s="47"/>
      <c r="M4" s="80"/>
    </row>
    <row r="5" spans="1:14" outlineLevel="1">
      <c r="A5" s="65" t="s">
        <v>480</v>
      </c>
      <c r="B5" s="65" t="s">
        <v>481</v>
      </c>
      <c r="C5" s="58" t="s">
        <v>471</v>
      </c>
      <c r="D5" s="48" t="s">
        <v>482</v>
      </c>
      <c r="E5" s="41"/>
      <c r="F5" s="41"/>
      <c r="G5" s="49" t="s">
        <v>483</v>
      </c>
      <c r="H5" s="44"/>
      <c r="I5" s="47"/>
      <c r="J5" s="47"/>
      <c r="M5" s="81"/>
    </row>
    <row r="6" spans="1:14" outlineLevel="1">
      <c r="A6" s="65" t="s">
        <v>484</v>
      </c>
      <c r="B6" s="65" t="s">
        <v>481</v>
      </c>
      <c r="C6" s="58" t="s">
        <v>471</v>
      </c>
      <c r="D6" s="54" t="s">
        <v>485</v>
      </c>
      <c r="E6" s="54" t="s">
        <v>486</v>
      </c>
      <c r="F6" s="41"/>
      <c r="G6" s="183"/>
      <c r="H6" s="44"/>
      <c r="I6" s="47"/>
      <c r="J6" s="47" t="s">
        <v>474</v>
      </c>
    </row>
    <row r="7" spans="1:14" outlineLevel="1">
      <c r="A7" s="67" t="s">
        <v>487</v>
      </c>
      <c r="B7" s="67" t="s">
        <v>481</v>
      </c>
      <c r="C7" s="60" t="s">
        <v>471</v>
      </c>
      <c r="D7" s="50"/>
      <c r="E7" s="50"/>
      <c r="F7" s="50"/>
      <c r="G7" s="51" t="s">
        <v>483</v>
      </c>
      <c r="H7" s="52"/>
      <c r="I7" s="47"/>
      <c r="J7" s="47"/>
      <c r="M7" s="22" t="s">
        <v>488</v>
      </c>
    </row>
    <row r="8" spans="1:14" outlineLevel="1">
      <c r="A8" s="67" t="s">
        <v>489</v>
      </c>
      <c r="B8" s="67" t="s">
        <v>481</v>
      </c>
      <c r="C8" s="60" t="s">
        <v>471</v>
      </c>
      <c r="D8" s="50"/>
      <c r="E8" s="50"/>
      <c r="F8" s="50"/>
      <c r="G8" s="51" t="s">
        <v>490</v>
      </c>
      <c r="H8" s="52"/>
      <c r="I8" s="47" t="s">
        <v>491</v>
      </c>
      <c r="J8" s="47"/>
    </row>
    <row r="9" spans="1:14" outlineLevel="1">
      <c r="A9" s="65" t="s">
        <v>492</v>
      </c>
      <c r="B9" s="65" t="s">
        <v>481</v>
      </c>
      <c r="C9" s="58" t="s">
        <v>471</v>
      </c>
      <c r="D9" s="41"/>
      <c r="E9" s="41"/>
      <c r="F9" s="41"/>
      <c r="G9" s="49" t="s">
        <v>493</v>
      </c>
      <c r="H9" s="44"/>
      <c r="I9" s="47"/>
      <c r="J9" s="47"/>
    </row>
    <row r="10" spans="1:14" outlineLevel="1">
      <c r="A10" s="65" t="s">
        <v>494</v>
      </c>
      <c r="B10" s="65" t="s">
        <v>481</v>
      </c>
      <c r="C10" s="58" t="s">
        <v>471</v>
      </c>
      <c r="D10" s="41"/>
      <c r="E10" s="41"/>
      <c r="F10" s="54" t="s">
        <v>495</v>
      </c>
      <c r="G10" s="46"/>
      <c r="H10" s="44"/>
      <c r="I10" s="47"/>
      <c r="J10" s="47"/>
    </row>
    <row r="11" spans="1:14" outlineLevel="1">
      <c r="A11" s="67" t="s">
        <v>496</v>
      </c>
      <c r="B11" s="67" t="s">
        <v>481</v>
      </c>
      <c r="C11" s="60" t="s">
        <v>471</v>
      </c>
      <c r="D11" s="50"/>
      <c r="E11" s="50"/>
      <c r="F11" s="50"/>
      <c r="G11" s="51" t="s">
        <v>497</v>
      </c>
      <c r="H11" s="52"/>
      <c r="I11" s="47"/>
      <c r="J11" s="47"/>
    </row>
    <row r="12" spans="1:14" outlineLevel="1">
      <c r="A12" s="67" t="s">
        <v>498</v>
      </c>
      <c r="B12" s="67" t="s">
        <v>481</v>
      </c>
      <c r="C12" s="60" t="s">
        <v>471</v>
      </c>
      <c r="D12" s="50"/>
      <c r="E12" s="50"/>
      <c r="F12" s="50"/>
      <c r="G12" s="53"/>
      <c r="H12" s="52"/>
      <c r="I12" s="47"/>
      <c r="J12" s="47"/>
    </row>
    <row r="13" spans="1:14" outlineLevel="1">
      <c r="A13" s="65" t="s">
        <v>499</v>
      </c>
      <c r="B13" s="65" t="s">
        <v>481</v>
      </c>
      <c r="C13" s="58" t="s">
        <v>471</v>
      </c>
      <c r="D13" s="54" t="s">
        <v>500</v>
      </c>
      <c r="E13" s="41"/>
      <c r="F13" s="42" t="s">
        <v>501</v>
      </c>
      <c r="G13" s="49" t="s">
        <v>502</v>
      </c>
      <c r="H13" s="44"/>
      <c r="I13" s="47"/>
      <c r="J13" s="47"/>
    </row>
    <row r="14" spans="1:14" outlineLevel="1">
      <c r="A14" s="67" t="s">
        <v>503</v>
      </c>
      <c r="B14" s="67" t="s">
        <v>481</v>
      </c>
      <c r="C14" s="60" t="s">
        <v>471</v>
      </c>
      <c r="D14" s="50"/>
      <c r="E14" s="50"/>
      <c r="F14" s="50"/>
      <c r="G14" s="51" t="s">
        <v>504</v>
      </c>
      <c r="H14" s="52"/>
      <c r="I14" s="47"/>
      <c r="J14" s="47"/>
    </row>
    <row r="15" spans="1:14" outlineLevel="1">
      <c r="A15" s="67" t="s">
        <v>505</v>
      </c>
      <c r="B15" s="67" t="s">
        <v>481</v>
      </c>
      <c r="C15" s="60" t="s">
        <v>471</v>
      </c>
      <c r="D15" s="50"/>
      <c r="E15" s="50"/>
      <c r="F15" s="50"/>
      <c r="G15" s="53"/>
      <c r="H15" s="52"/>
      <c r="I15" s="47" t="s">
        <v>506</v>
      </c>
      <c r="J15" s="47"/>
    </row>
    <row r="16" spans="1:14" outlineLevel="1">
      <c r="A16" s="67" t="s">
        <v>507</v>
      </c>
      <c r="B16" s="67" t="s">
        <v>481</v>
      </c>
      <c r="C16" s="60" t="s">
        <v>471</v>
      </c>
      <c r="D16" s="50"/>
      <c r="E16" s="50"/>
      <c r="F16" s="50"/>
      <c r="G16" s="53"/>
      <c r="H16" s="52"/>
      <c r="I16" s="47" t="s">
        <v>491</v>
      </c>
      <c r="J16" s="47"/>
    </row>
    <row r="17" spans="1:10" outlineLevel="1">
      <c r="A17" s="65" t="s">
        <v>508</v>
      </c>
      <c r="B17" s="65" t="s">
        <v>481</v>
      </c>
      <c r="C17" s="58" t="s">
        <v>471</v>
      </c>
      <c r="D17" s="41"/>
      <c r="E17" s="41"/>
      <c r="F17" s="41"/>
      <c r="G17" s="183"/>
      <c r="H17" s="44"/>
      <c r="I17" s="47"/>
      <c r="J17" s="47" t="s">
        <v>474</v>
      </c>
    </row>
    <row r="18" spans="1:10" outlineLevel="1">
      <c r="A18" s="65" t="s">
        <v>509</v>
      </c>
      <c r="B18" s="65" t="s">
        <v>481</v>
      </c>
      <c r="C18" s="58" t="s">
        <v>471</v>
      </c>
      <c r="D18" s="48" t="s">
        <v>482</v>
      </c>
      <c r="E18" s="55"/>
      <c r="F18" s="41"/>
      <c r="G18" s="49" t="s">
        <v>510</v>
      </c>
      <c r="H18" s="44"/>
      <c r="I18" s="47"/>
      <c r="J18" s="47"/>
    </row>
    <row r="19" spans="1:10">
      <c r="A19" s="67" t="s">
        <v>511</v>
      </c>
      <c r="B19" s="67" t="s">
        <v>481</v>
      </c>
      <c r="C19" s="60" t="s">
        <v>471</v>
      </c>
      <c r="D19" s="50"/>
      <c r="E19" s="50"/>
      <c r="F19" s="50"/>
      <c r="G19" s="53"/>
      <c r="H19" s="52"/>
      <c r="I19" s="47"/>
      <c r="J19" s="47"/>
    </row>
    <row r="20" spans="1:10">
      <c r="A20" s="67" t="s">
        <v>512</v>
      </c>
      <c r="B20" s="67" t="s">
        <v>481</v>
      </c>
      <c r="C20" s="60" t="s">
        <v>471</v>
      </c>
      <c r="D20" s="50"/>
      <c r="E20" s="50"/>
      <c r="F20" s="50"/>
      <c r="G20" s="53"/>
      <c r="H20" s="52"/>
      <c r="I20" s="47"/>
      <c r="J20" s="47"/>
    </row>
    <row r="21" spans="1:10">
      <c r="A21" s="67" t="s">
        <v>513</v>
      </c>
      <c r="B21" s="67"/>
      <c r="C21" s="60" t="s">
        <v>471</v>
      </c>
      <c r="D21" s="56" t="s">
        <v>514</v>
      </c>
      <c r="E21" s="50"/>
      <c r="F21" s="56" t="s">
        <v>495</v>
      </c>
      <c r="G21" s="51" t="s">
        <v>515</v>
      </c>
      <c r="H21" s="52"/>
      <c r="I21" s="47"/>
      <c r="J21" s="47"/>
    </row>
    <row r="22" spans="1:10">
      <c r="A22" s="67" t="s">
        <v>516</v>
      </c>
      <c r="B22" s="67" t="s">
        <v>481</v>
      </c>
      <c r="C22" s="61" t="s">
        <v>517</v>
      </c>
      <c r="D22" s="50"/>
      <c r="E22" s="50"/>
      <c r="F22" s="50"/>
      <c r="G22" s="53"/>
      <c r="H22" s="52"/>
      <c r="I22" s="47"/>
      <c r="J22" s="47" t="s">
        <v>491</v>
      </c>
    </row>
    <row r="23" spans="1:10">
      <c r="A23" s="67" t="s">
        <v>518</v>
      </c>
      <c r="B23" s="67" t="s">
        <v>481</v>
      </c>
      <c r="C23" s="61" t="s">
        <v>517</v>
      </c>
      <c r="D23" s="50"/>
      <c r="E23" s="50"/>
      <c r="F23" s="50"/>
      <c r="G23" s="53"/>
      <c r="H23" s="52"/>
      <c r="I23" s="47"/>
      <c r="J23" s="47" t="s">
        <v>519</v>
      </c>
    </row>
    <row r="24" spans="1:10">
      <c r="A24" s="67" t="s">
        <v>498</v>
      </c>
      <c r="B24" s="67" t="s">
        <v>481</v>
      </c>
      <c r="C24" s="61" t="s">
        <v>517</v>
      </c>
      <c r="D24" s="50"/>
      <c r="E24" s="50"/>
      <c r="F24" s="50"/>
      <c r="G24" s="53"/>
      <c r="H24" s="52"/>
      <c r="I24" s="47"/>
      <c r="J24" s="47"/>
    </row>
    <row r="25" spans="1:10">
      <c r="A25" s="67" t="s">
        <v>520</v>
      </c>
      <c r="B25" s="67" t="s">
        <v>481</v>
      </c>
      <c r="C25" s="61" t="s">
        <v>517</v>
      </c>
      <c r="D25" s="50"/>
      <c r="E25" s="50"/>
      <c r="F25" s="50"/>
      <c r="G25" s="53"/>
      <c r="H25" s="52"/>
      <c r="I25" s="47"/>
      <c r="J25" s="47"/>
    </row>
    <row r="26" spans="1:10">
      <c r="A26" s="65" t="s">
        <v>521</v>
      </c>
      <c r="B26" s="65" t="s">
        <v>481</v>
      </c>
      <c r="C26" s="62" t="s">
        <v>517</v>
      </c>
      <c r="D26" s="41"/>
      <c r="E26" s="41"/>
      <c r="F26" s="41"/>
      <c r="G26" s="83" t="s">
        <v>522</v>
      </c>
      <c r="H26" s="44"/>
      <c r="I26" s="47"/>
      <c r="J26" s="47"/>
    </row>
    <row r="27" spans="1:10">
      <c r="A27" s="65" t="s">
        <v>523</v>
      </c>
      <c r="B27" s="65" t="s">
        <v>481</v>
      </c>
      <c r="C27" s="62" t="s">
        <v>517</v>
      </c>
      <c r="D27" s="55"/>
      <c r="E27" s="42" t="s">
        <v>524</v>
      </c>
      <c r="F27" s="54" t="s">
        <v>525</v>
      </c>
      <c r="G27" s="57" t="s">
        <v>526</v>
      </c>
      <c r="H27" s="44"/>
      <c r="I27" s="47"/>
      <c r="J27" s="47" t="s">
        <v>527</v>
      </c>
    </row>
    <row r="28" spans="1:10">
      <c r="A28" s="65" t="s">
        <v>528</v>
      </c>
      <c r="B28" s="65" t="s">
        <v>481</v>
      </c>
      <c r="C28" s="62" t="s">
        <v>529</v>
      </c>
      <c r="D28" s="41"/>
      <c r="E28" s="41"/>
      <c r="F28" s="54" t="s">
        <v>525</v>
      </c>
      <c r="G28" s="49" t="s">
        <v>497</v>
      </c>
      <c r="H28" s="44"/>
      <c r="I28" s="47"/>
      <c r="J28" s="47"/>
    </row>
    <row r="29" spans="1:10">
      <c r="A29" s="67" t="s">
        <v>508</v>
      </c>
      <c r="B29" s="67" t="s">
        <v>481</v>
      </c>
      <c r="C29" s="61" t="s">
        <v>517</v>
      </c>
      <c r="D29" s="50"/>
      <c r="E29" s="50"/>
      <c r="F29" s="50"/>
      <c r="G29" s="53"/>
      <c r="H29" s="52"/>
      <c r="I29" s="47"/>
      <c r="J29" s="47"/>
    </row>
    <row r="30" spans="1:10">
      <c r="A30" s="67" t="s">
        <v>512</v>
      </c>
      <c r="B30" s="67" t="s">
        <v>481</v>
      </c>
      <c r="C30" s="61" t="s">
        <v>517</v>
      </c>
      <c r="D30" s="50"/>
      <c r="E30" s="50"/>
      <c r="F30" s="50"/>
      <c r="G30" s="53"/>
      <c r="H30" s="52"/>
      <c r="I30" s="47"/>
      <c r="J30" s="47"/>
    </row>
    <row r="31" spans="1:10">
      <c r="A31" s="67" t="s">
        <v>489</v>
      </c>
      <c r="B31" s="67" t="s">
        <v>481</v>
      </c>
      <c r="C31" s="61" t="s">
        <v>517</v>
      </c>
      <c r="D31" s="50"/>
      <c r="E31" s="50"/>
      <c r="F31" s="50"/>
      <c r="G31" s="53"/>
      <c r="H31" s="52"/>
      <c r="I31" s="47"/>
      <c r="J31" s="47" t="s">
        <v>519</v>
      </c>
    </row>
    <row r="32" spans="1:10">
      <c r="A32" s="67" t="s">
        <v>530</v>
      </c>
      <c r="B32" s="67" t="s">
        <v>481</v>
      </c>
      <c r="C32" s="61" t="s">
        <v>517</v>
      </c>
      <c r="D32" s="50"/>
      <c r="E32" s="50"/>
      <c r="F32" s="50"/>
      <c r="G32" s="53"/>
      <c r="H32" s="52"/>
      <c r="I32" s="47"/>
      <c r="J32" s="47"/>
    </row>
    <row r="33" spans="1:10">
      <c r="A33" s="65" t="s">
        <v>531</v>
      </c>
      <c r="B33" s="65" t="s">
        <v>481</v>
      </c>
      <c r="C33" s="62" t="s">
        <v>517</v>
      </c>
      <c r="D33" s="42"/>
      <c r="E33" s="42" t="s">
        <v>532</v>
      </c>
      <c r="F33" s="54" t="s">
        <v>533</v>
      </c>
      <c r="G33" s="49" t="s">
        <v>534</v>
      </c>
      <c r="H33" s="44"/>
      <c r="I33" s="47"/>
      <c r="J33" s="47" t="s">
        <v>535</v>
      </c>
    </row>
    <row r="34" spans="1:10">
      <c r="A34" s="67" t="s">
        <v>536</v>
      </c>
      <c r="B34" s="67" t="s">
        <v>481</v>
      </c>
      <c r="C34" s="61" t="s">
        <v>517</v>
      </c>
      <c r="D34" s="50"/>
      <c r="E34" s="50"/>
      <c r="F34" s="50"/>
      <c r="G34" s="53"/>
      <c r="H34" s="52"/>
      <c r="I34" s="47"/>
      <c r="J34" s="47"/>
    </row>
    <row r="35" spans="1:10">
      <c r="A35" s="67" t="s">
        <v>537</v>
      </c>
      <c r="B35" s="67" t="s">
        <v>481</v>
      </c>
      <c r="C35" s="61" t="s">
        <v>517</v>
      </c>
      <c r="D35" s="50"/>
      <c r="E35" s="50"/>
      <c r="F35" s="50"/>
      <c r="G35" s="53"/>
      <c r="H35" s="52"/>
      <c r="I35" s="47"/>
      <c r="J35" s="47" t="s">
        <v>519</v>
      </c>
    </row>
    <row r="36" spans="1:10">
      <c r="A36" s="67" t="s">
        <v>538</v>
      </c>
      <c r="B36" s="67" t="s">
        <v>481</v>
      </c>
      <c r="C36" s="61" t="s">
        <v>517</v>
      </c>
      <c r="D36" s="50"/>
      <c r="E36" s="50"/>
      <c r="F36" s="50"/>
      <c r="G36" s="51" t="s">
        <v>539</v>
      </c>
      <c r="H36" s="52"/>
      <c r="I36" s="47"/>
      <c r="J36" s="47"/>
    </row>
    <row r="37" spans="1:10">
      <c r="A37"/>
      <c r="B37"/>
      <c r="C37"/>
      <c r="D37"/>
      <c r="E37"/>
      <c r="F37"/>
      <c r="G37" s="39"/>
      <c r="H37"/>
      <c r="I37"/>
      <c r="J37"/>
    </row>
    <row r="38" spans="1:10">
      <c r="A38"/>
      <c r="B38"/>
      <c r="C38"/>
      <c r="D38"/>
      <c r="E38"/>
      <c r="F38"/>
      <c r="G38" s="39"/>
      <c r="H38"/>
      <c r="I38"/>
      <c r="J38"/>
    </row>
    <row r="39" spans="1:10">
      <c r="A39"/>
      <c r="B39"/>
      <c r="C39"/>
      <c r="D39"/>
      <c r="E39"/>
      <c r="F39"/>
      <c r="G39" s="39"/>
      <c r="H39"/>
      <c r="I39"/>
      <c r="J39"/>
    </row>
    <row r="40" spans="1:10">
      <c r="A40"/>
      <c r="B40"/>
      <c r="C40"/>
      <c r="D40"/>
      <c r="E40"/>
      <c r="F40"/>
      <c r="G40" s="39"/>
      <c r="H40"/>
      <c r="I40"/>
      <c r="J40"/>
    </row>
    <row r="41" spans="1:10">
      <c r="A41"/>
      <c r="B41"/>
      <c r="C41"/>
      <c r="D41"/>
      <c r="E41"/>
      <c r="F41"/>
      <c r="G41" s="39"/>
      <c r="H41"/>
      <c r="I41"/>
      <c r="J41"/>
    </row>
    <row r="42" spans="1:10">
      <c r="A42"/>
      <c r="B42"/>
      <c r="C42"/>
      <c r="D42"/>
      <c r="E42"/>
      <c r="F42"/>
      <c r="G42" s="39"/>
      <c r="H42"/>
      <c r="I42"/>
      <c r="J42"/>
    </row>
    <row r="43" spans="1:10">
      <c r="A43"/>
      <c r="B43"/>
      <c r="C43"/>
      <c r="D43"/>
      <c r="E43"/>
      <c r="F43"/>
      <c r="G43" s="39"/>
      <c r="H43"/>
      <c r="I43"/>
      <c r="J43"/>
    </row>
    <row r="44" spans="1:10">
      <c r="A44"/>
      <c r="B44"/>
      <c r="C44"/>
      <c r="D44"/>
      <c r="E44"/>
      <c r="F44"/>
      <c r="G44" s="39"/>
      <c r="H44"/>
      <c r="I44"/>
      <c r="J44"/>
    </row>
    <row r="45" spans="1:10">
      <c r="A45"/>
      <c r="B45"/>
      <c r="C45"/>
      <c r="D45"/>
      <c r="E45"/>
      <c r="F45"/>
      <c r="G45" s="39"/>
      <c r="H45"/>
      <c r="I45"/>
      <c r="J45"/>
    </row>
    <row r="46" spans="1:10">
      <c r="A46"/>
      <c r="B46"/>
      <c r="C46"/>
      <c r="D46"/>
      <c r="E46"/>
      <c r="F46"/>
      <c r="G46" s="39"/>
      <c r="H46"/>
      <c r="I46"/>
      <c r="J46"/>
    </row>
    <row r="47" spans="1:10">
      <c r="A47"/>
      <c r="B47"/>
      <c r="C47"/>
      <c r="D47"/>
      <c r="E47"/>
      <c r="F47"/>
      <c r="G47" s="39"/>
      <c r="H47"/>
      <c r="I47"/>
      <c r="J47"/>
    </row>
    <row r="48" spans="1:10">
      <c r="A48"/>
      <c r="B48"/>
      <c r="C48"/>
      <c r="D48"/>
      <c r="E48"/>
      <c r="F48"/>
      <c r="G48" s="39"/>
      <c r="H48"/>
      <c r="I48"/>
      <c r="J48"/>
    </row>
    <row r="49" spans="7:13" customFormat="1">
      <c r="G49" s="39"/>
      <c r="M49" s="22"/>
    </row>
    <row r="50" spans="7:13" customFormat="1">
      <c r="G50" s="39"/>
      <c r="M50" s="22"/>
    </row>
    <row r="51" spans="7:13" customFormat="1">
      <c r="G51" s="39"/>
      <c r="M51" s="22"/>
    </row>
    <row r="52" spans="7:13" customFormat="1">
      <c r="G52" s="39"/>
      <c r="M52" s="22"/>
    </row>
    <row r="53" spans="7:13" customFormat="1">
      <c r="G53" s="39"/>
      <c r="M53" s="22"/>
    </row>
    <row r="54" spans="7:13" customFormat="1">
      <c r="G54" s="39"/>
      <c r="M54" s="22"/>
    </row>
    <row r="55" spans="7:13" customFormat="1">
      <c r="G55" s="39"/>
      <c r="M55" s="22"/>
    </row>
    <row r="56" spans="7:13" customFormat="1">
      <c r="G56" s="39"/>
      <c r="M56" s="22"/>
    </row>
    <row r="57" spans="7:13" customFormat="1">
      <c r="G57" s="39"/>
      <c r="M57" s="22"/>
    </row>
    <row r="58" spans="7:13" customFormat="1">
      <c r="G58" s="39"/>
      <c r="M58" s="22"/>
    </row>
    <row r="59" spans="7:13" customFormat="1">
      <c r="G59" s="39"/>
      <c r="M59" s="22"/>
    </row>
    <row r="60" spans="7:13" customFormat="1">
      <c r="G60" s="39"/>
      <c r="M60" s="22"/>
    </row>
    <row r="61" spans="7:13" customFormat="1">
      <c r="G61" s="39"/>
      <c r="M61" s="22"/>
    </row>
    <row r="62" spans="7:13" customFormat="1">
      <c r="G62" s="39"/>
      <c r="M62" s="22"/>
    </row>
    <row r="63" spans="7:13" customFormat="1">
      <c r="G63" s="39"/>
      <c r="M63" s="22"/>
    </row>
    <row r="64" spans="7:13" customFormat="1">
      <c r="G64" s="39"/>
      <c r="M64" s="22"/>
    </row>
    <row r="65" spans="7:13" customFormat="1">
      <c r="G65" s="39"/>
      <c r="M65" s="22"/>
    </row>
    <row r="66" spans="7:13" customFormat="1">
      <c r="G66" s="39"/>
      <c r="M66" s="22"/>
    </row>
    <row r="67" spans="7:13" customFormat="1">
      <c r="G67" s="39"/>
      <c r="M67" s="22"/>
    </row>
    <row r="68" spans="7:13" customFormat="1">
      <c r="G68" s="39"/>
      <c r="M68" s="22"/>
    </row>
    <row r="69" spans="7:13" customFormat="1">
      <c r="G69" s="39"/>
      <c r="M69" s="22"/>
    </row>
    <row r="70" spans="7:13" customFormat="1">
      <c r="G70" s="39"/>
      <c r="M70" s="22"/>
    </row>
    <row r="71" spans="7:13" customFormat="1">
      <c r="G71" s="39"/>
      <c r="M71" s="22"/>
    </row>
    <row r="72" spans="7:13" customFormat="1">
      <c r="G72" s="39"/>
      <c r="M72" s="22"/>
    </row>
    <row r="73" spans="7:13" customFormat="1">
      <c r="G73" s="39"/>
      <c r="M73" s="22"/>
    </row>
    <row r="74" spans="7:13" customFormat="1">
      <c r="G74" s="39"/>
      <c r="M74" s="22"/>
    </row>
    <row r="75" spans="7:13" customFormat="1">
      <c r="G75" s="39"/>
      <c r="M75" s="22"/>
    </row>
    <row r="76" spans="7:13" customFormat="1">
      <c r="G76" s="39"/>
      <c r="M76" s="22"/>
    </row>
    <row r="77" spans="7:13" customFormat="1">
      <c r="G77" s="39"/>
      <c r="M77" s="22"/>
    </row>
    <row r="78" spans="7:13" customFormat="1">
      <c r="G78" s="39"/>
      <c r="M78" s="22"/>
    </row>
    <row r="79" spans="7:13" customFormat="1">
      <c r="G79" s="39"/>
      <c r="M79" s="22"/>
    </row>
    <row r="80" spans="7:13" customFormat="1">
      <c r="G80" s="39"/>
      <c r="M80" s="22"/>
    </row>
    <row r="81" spans="7:13" customFormat="1">
      <c r="G81" s="39"/>
      <c r="M81" s="22"/>
    </row>
    <row r="82" spans="7:13" customFormat="1">
      <c r="G82" s="39"/>
      <c r="M82" s="22"/>
    </row>
    <row r="83" spans="7:13" customFormat="1">
      <c r="G83" s="39"/>
      <c r="M83" s="22"/>
    </row>
    <row r="84" spans="7:13" customFormat="1">
      <c r="G84" s="39"/>
      <c r="M84" s="22"/>
    </row>
    <row r="85" spans="7:13" customFormat="1">
      <c r="G85" s="39"/>
      <c r="M85" s="22"/>
    </row>
    <row r="86" spans="7:13" customFormat="1">
      <c r="G86" s="39"/>
      <c r="M86" s="22"/>
    </row>
    <row r="87" spans="7:13" customFormat="1">
      <c r="G87" s="39"/>
      <c r="M87" s="22"/>
    </row>
    <row r="88" spans="7:13" customFormat="1">
      <c r="G88" s="39"/>
      <c r="M88" s="22"/>
    </row>
    <row r="89" spans="7:13" customFormat="1">
      <c r="G89" s="39"/>
      <c r="M89" s="22"/>
    </row>
    <row r="90" spans="7:13" customFormat="1">
      <c r="G90" s="39"/>
      <c r="M90" s="22"/>
    </row>
    <row r="91" spans="7:13" customFormat="1">
      <c r="G91" s="39"/>
      <c r="M91" s="22"/>
    </row>
    <row r="92" spans="7:13" customFormat="1">
      <c r="G92" s="39"/>
      <c r="M92" s="22"/>
    </row>
    <row r="93" spans="7:13" customFormat="1">
      <c r="G93" s="39"/>
      <c r="M93" s="22"/>
    </row>
    <row r="94" spans="7:13" customFormat="1">
      <c r="G94" s="39"/>
      <c r="M94" s="22"/>
    </row>
    <row r="95" spans="7:13" customFormat="1">
      <c r="G95" s="39"/>
      <c r="M95" s="22"/>
    </row>
    <row r="96" spans="7:13" customFormat="1">
      <c r="G96" s="39"/>
      <c r="M96" s="22"/>
    </row>
    <row r="97" spans="7:13" customFormat="1">
      <c r="G97" s="39"/>
      <c r="M97" s="22"/>
    </row>
    <row r="98" spans="7:13" customFormat="1">
      <c r="G98" s="39"/>
      <c r="M98" s="22"/>
    </row>
    <row r="99" spans="7:13" customFormat="1">
      <c r="G99" s="39"/>
      <c r="M99" s="22"/>
    </row>
    <row r="100" spans="7:13" customFormat="1">
      <c r="G100" s="39"/>
      <c r="M100" s="22"/>
    </row>
    <row r="101" spans="7:13" customFormat="1">
      <c r="G101" s="39"/>
      <c r="M101" s="22"/>
    </row>
    <row r="102" spans="7:13" customFormat="1">
      <c r="G102" s="39"/>
      <c r="M102" s="22"/>
    </row>
    <row r="103" spans="7:13" customFormat="1">
      <c r="G103" s="39"/>
      <c r="M103" s="22"/>
    </row>
    <row r="104" spans="7:13" customFormat="1">
      <c r="G104" s="39"/>
      <c r="M104" s="22"/>
    </row>
    <row r="105" spans="7:13" customFormat="1">
      <c r="G105" s="39"/>
      <c r="M105" s="22"/>
    </row>
    <row r="106" spans="7:13" customFormat="1">
      <c r="G106" s="39"/>
      <c r="M106" s="22"/>
    </row>
    <row r="107" spans="7:13" customFormat="1">
      <c r="G107" s="39"/>
      <c r="M107" s="22"/>
    </row>
    <row r="108" spans="7:13" customFormat="1">
      <c r="G108" s="39"/>
      <c r="M108" s="22"/>
    </row>
    <row r="109" spans="7:13" customFormat="1">
      <c r="G109" s="39"/>
      <c r="M109" s="22"/>
    </row>
    <row r="110" spans="7:13" customFormat="1">
      <c r="G110" s="39"/>
      <c r="M110" s="22"/>
    </row>
    <row r="111" spans="7:13" customFormat="1">
      <c r="G111" s="39"/>
      <c r="M111" s="22"/>
    </row>
    <row r="112" spans="7:13" customFormat="1">
      <c r="G112" s="39"/>
      <c r="M112" s="22"/>
    </row>
    <row r="113" spans="7:13" customFormat="1">
      <c r="G113" s="39"/>
      <c r="M113" s="22"/>
    </row>
    <row r="114" spans="7:13" customFormat="1">
      <c r="G114" s="39"/>
      <c r="M114" s="22"/>
    </row>
    <row r="115" spans="7:13" customFormat="1">
      <c r="G115" s="39"/>
      <c r="M115" s="22"/>
    </row>
    <row r="116" spans="7:13" customFormat="1">
      <c r="G116" s="39"/>
      <c r="M116" s="22"/>
    </row>
    <row r="117" spans="7:13" customFormat="1">
      <c r="G117" s="39"/>
      <c r="M117" s="22"/>
    </row>
    <row r="118" spans="7:13" customFormat="1">
      <c r="G118" s="39"/>
      <c r="M118" s="22"/>
    </row>
    <row r="119" spans="7:13" customFormat="1">
      <c r="G119" s="39"/>
      <c r="M119" s="22"/>
    </row>
    <row r="120" spans="7:13" customFormat="1">
      <c r="G120" s="39"/>
      <c r="M120" s="22"/>
    </row>
    <row r="121" spans="7:13" customFormat="1">
      <c r="G121" s="39"/>
      <c r="M121" s="22"/>
    </row>
    <row r="122" spans="7:13" customFormat="1">
      <c r="G122" s="39"/>
      <c r="M122" s="22"/>
    </row>
    <row r="123" spans="7:13" customFormat="1">
      <c r="G123" s="39"/>
      <c r="M123" s="22"/>
    </row>
    <row r="124" spans="7:13" customFormat="1">
      <c r="G124" s="39"/>
      <c r="M124" s="22"/>
    </row>
    <row r="125" spans="7:13" customFormat="1">
      <c r="G125" s="39"/>
      <c r="M125" s="22"/>
    </row>
    <row r="126" spans="7:13" customFormat="1">
      <c r="G126" s="39"/>
      <c r="M126" s="22"/>
    </row>
    <row r="127" spans="7:13" customFormat="1">
      <c r="G127" s="39"/>
      <c r="M127" s="22"/>
    </row>
    <row r="128" spans="7:13" customFormat="1">
      <c r="G128" s="39"/>
      <c r="M128" s="22"/>
    </row>
    <row r="129" spans="7:13" customFormat="1">
      <c r="G129" s="39"/>
      <c r="M129" s="22"/>
    </row>
    <row r="130" spans="7:13" customFormat="1">
      <c r="G130" s="39"/>
      <c r="M130" s="22"/>
    </row>
    <row r="131" spans="7:13" customFormat="1">
      <c r="G131" s="39"/>
      <c r="M131" s="22"/>
    </row>
    <row r="132" spans="7:13" customFormat="1">
      <c r="G132" s="39"/>
      <c r="M132" s="22"/>
    </row>
    <row r="133" spans="7:13" customFormat="1">
      <c r="G133" s="39"/>
      <c r="M133" s="22"/>
    </row>
    <row r="134" spans="7:13" customFormat="1">
      <c r="G134" s="39"/>
      <c r="M134" s="22"/>
    </row>
    <row r="135" spans="7:13" customFormat="1">
      <c r="G135" s="39"/>
      <c r="M135" s="22"/>
    </row>
    <row r="136" spans="7:13" customFormat="1">
      <c r="G136" s="39"/>
      <c r="M136" s="22"/>
    </row>
    <row r="137" spans="7:13" customFormat="1">
      <c r="G137" s="39"/>
      <c r="M137" s="22"/>
    </row>
    <row r="138" spans="7:13" customFormat="1">
      <c r="G138" s="39"/>
      <c r="M138" s="22"/>
    </row>
    <row r="139" spans="7:13" customFormat="1">
      <c r="G139" s="39"/>
      <c r="M139" s="22"/>
    </row>
    <row r="140" spans="7:13" customFormat="1">
      <c r="G140" s="39"/>
      <c r="M140" s="22"/>
    </row>
    <row r="141" spans="7:13" customFormat="1">
      <c r="G141" s="39"/>
      <c r="M141" s="22"/>
    </row>
    <row r="142" spans="7:13" customFormat="1">
      <c r="G142" s="39"/>
      <c r="M142" s="22"/>
    </row>
    <row r="143" spans="7:13" customFormat="1">
      <c r="G143" s="39"/>
      <c r="M143" s="22"/>
    </row>
    <row r="144" spans="7:13" customFormat="1">
      <c r="G144" s="39"/>
      <c r="M144" s="22"/>
    </row>
    <row r="145" spans="7:13" customFormat="1">
      <c r="G145" s="39"/>
      <c r="M145" s="22"/>
    </row>
    <row r="146" spans="7:13" customFormat="1">
      <c r="G146" s="39"/>
      <c r="M146" s="22"/>
    </row>
    <row r="147" spans="7:13" customFormat="1">
      <c r="G147" s="39"/>
      <c r="M147" s="22"/>
    </row>
    <row r="148" spans="7:13" customFormat="1">
      <c r="G148" s="39"/>
      <c r="M148" s="22"/>
    </row>
    <row r="149" spans="7:13" customFormat="1">
      <c r="G149" s="39"/>
      <c r="M149" s="22"/>
    </row>
    <row r="150" spans="7:13" customFormat="1">
      <c r="G150" s="39"/>
      <c r="M150" s="22"/>
    </row>
    <row r="151" spans="7:13" customFormat="1">
      <c r="G151" s="39"/>
      <c r="M151" s="22"/>
    </row>
    <row r="152" spans="7:13" customFormat="1">
      <c r="G152" s="39"/>
      <c r="M152" s="22"/>
    </row>
    <row r="153" spans="7:13" customFormat="1">
      <c r="G153" s="39"/>
      <c r="M153" s="22"/>
    </row>
    <row r="154" spans="7:13" customFormat="1">
      <c r="G154" s="39"/>
      <c r="M154" s="22"/>
    </row>
    <row r="155" spans="7:13" customFormat="1">
      <c r="G155" s="39"/>
      <c r="M155" s="22"/>
    </row>
    <row r="156" spans="7:13" customFormat="1">
      <c r="G156" s="39"/>
      <c r="M156" s="22"/>
    </row>
    <row r="157" spans="7:13" customFormat="1">
      <c r="G157" s="39"/>
      <c r="M157" s="22"/>
    </row>
    <row r="158" spans="7:13" customFormat="1">
      <c r="G158" s="39"/>
      <c r="M158" s="22"/>
    </row>
    <row r="159" spans="7:13" customFormat="1">
      <c r="G159" s="39"/>
      <c r="M159" s="22"/>
    </row>
    <row r="160" spans="7:13" customFormat="1">
      <c r="G160" s="39"/>
      <c r="M160" s="22"/>
    </row>
    <row r="161" spans="7:13" customFormat="1">
      <c r="G161" s="39"/>
      <c r="M161" s="22"/>
    </row>
    <row r="162" spans="7:13" customFormat="1">
      <c r="G162" s="39"/>
      <c r="M162" s="22"/>
    </row>
    <row r="163" spans="7:13" customFormat="1">
      <c r="G163" s="39"/>
      <c r="M163" s="22"/>
    </row>
    <row r="164" spans="7:13" customFormat="1">
      <c r="G164" s="39"/>
      <c r="M164" s="22"/>
    </row>
    <row r="165" spans="7:13" customFormat="1">
      <c r="G165" s="39"/>
      <c r="M165" s="22"/>
    </row>
    <row r="166" spans="7:13" customFormat="1">
      <c r="G166" s="39"/>
      <c r="M166" s="22"/>
    </row>
    <row r="167" spans="7:13" customFormat="1">
      <c r="G167" s="39"/>
      <c r="M167" s="22"/>
    </row>
    <row r="168" spans="7:13" customFormat="1">
      <c r="G168" s="39"/>
      <c r="M168"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5312-146F-4336-8722-8CA016AFC8D2}">
  <dimension ref="A1:P39"/>
  <sheetViews>
    <sheetView workbookViewId="0">
      <selection activeCell="J1" sqref="J1"/>
    </sheetView>
  </sheetViews>
  <sheetFormatPr defaultRowHeight="15" outlineLevelRow="1"/>
  <cols>
    <col min="1" max="1" width="27.7109375" style="71" customWidth="1"/>
    <col min="2" max="2" width="31.42578125" style="71" customWidth="1"/>
    <col min="3" max="3" width="19.42578125" style="71" customWidth="1"/>
    <col min="4" max="4" width="16" style="71" customWidth="1"/>
    <col min="5" max="5" width="20.7109375" style="71" customWidth="1"/>
    <col min="6" max="6" width="16.7109375" style="71" customWidth="1"/>
    <col min="7" max="7" width="14.5703125" style="71" customWidth="1"/>
    <col min="8" max="11" width="9.140625" style="71"/>
    <col min="12" max="12" width="17.7109375" style="71" bestFit="1" customWidth="1"/>
    <col min="13" max="15" width="9.140625" style="71"/>
    <col min="16" max="16" width="19.140625" style="71" customWidth="1"/>
    <col min="17" max="16384" width="9.140625" style="71"/>
  </cols>
  <sheetData>
    <row r="1" spans="1:16" ht="37.5">
      <c r="A1" s="102" t="s">
        <v>540</v>
      </c>
      <c r="B1" s="102" t="s">
        <v>462</v>
      </c>
      <c r="C1" s="164" t="s">
        <v>180</v>
      </c>
      <c r="D1" s="103" t="s">
        <v>129</v>
      </c>
      <c r="E1" s="103" t="s">
        <v>541</v>
      </c>
      <c r="F1" s="135" t="s">
        <v>542</v>
      </c>
      <c r="G1" s="103" t="s">
        <v>543</v>
      </c>
      <c r="H1" s="111"/>
      <c r="I1" s="94"/>
      <c r="J1" s="97"/>
      <c r="K1" s="122"/>
      <c r="L1" s="71" t="s">
        <v>544</v>
      </c>
    </row>
    <row r="2" spans="1:16" ht="31.5" outlineLevel="1">
      <c r="A2" s="105" t="s">
        <v>469</v>
      </c>
      <c r="B2" s="146" t="s">
        <v>470</v>
      </c>
      <c r="C2" s="162" t="s">
        <v>545</v>
      </c>
      <c r="D2" s="163"/>
      <c r="E2" s="133"/>
      <c r="F2" s="137" t="s">
        <v>46</v>
      </c>
      <c r="G2" s="134"/>
      <c r="H2" s="97"/>
      <c r="I2" s="95"/>
      <c r="J2" s="120"/>
      <c r="K2" s="123"/>
      <c r="L2" s="121" t="s">
        <v>546</v>
      </c>
      <c r="M2" s="117"/>
    </row>
    <row r="3" spans="1:16" ht="42" customHeight="1" outlineLevel="1">
      <c r="A3" s="108" t="s">
        <v>469</v>
      </c>
      <c r="B3" s="102" t="s">
        <v>477</v>
      </c>
      <c r="C3" s="141"/>
      <c r="D3" s="109"/>
      <c r="E3" s="109"/>
      <c r="F3" s="136"/>
      <c r="G3" s="107"/>
      <c r="H3" s="97"/>
      <c r="I3" s="95"/>
      <c r="J3" s="97"/>
      <c r="K3" s="125"/>
      <c r="L3" s="118"/>
      <c r="M3" s="117"/>
    </row>
    <row r="4" spans="1:16" ht="31.5" outlineLevel="1">
      <c r="A4" s="108" t="s">
        <v>469</v>
      </c>
      <c r="B4" s="102" t="s">
        <v>479</v>
      </c>
      <c r="C4" s="140"/>
      <c r="D4" s="109"/>
      <c r="E4" s="109"/>
      <c r="F4" s="110"/>
      <c r="G4" s="107"/>
      <c r="H4" s="97"/>
      <c r="I4" s="95"/>
      <c r="J4" s="120"/>
      <c r="K4" s="126"/>
      <c r="L4" s="124" t="s">
        <v>547</v>
      </c>
      <c r="M4" s="117"/>
    </row>
    <row r="5" spans="1:16" ht="46.5" outlineLevel="1">
      <c r="A5" s="102" t="s">
        <v>480</v>
      </c>
      <c r="B5" s="146" t="s">
        <v>481</v>
      </c>
      <c r="C5" s="167">
        <v>0</v>
      </c>
      <c r="D5" s="171"/>
      <c r="E5" s="109"/>
      <c r="F5" s="137" t="s">
        <v>46</v>
      </c>
      <c r="G5" s="107"/>
      <c r="H5" s="97"/>
      <c r="I5" s="95"/>
      <c r="J5" s="97"/>
      <c r="K5" s="125"/>
      <c r="L5" s="119"/>
      <c r="M5" s="117"/>
      <c r="P5" s="92" t="s">
        <v>548</v>
      </c>
    </row>
    <row r="6" spans="1:16" ht="31.5" outlineLevel="1">
      <c r="A6" s="102" t="s">
        <v>484</v>
      </c>
      <c r="B6" s="146" t="s">
        <v>481</v>
      </c>
      <c r="C6" s="170" t="s">
        <v>545</v>
      </c>
      <c r="D6" s="166" t="s">
        <v>46</v>
      </c>
      <c r="E6" s="151"/>
      <c r="F6" s="106"/>
      <c r="G6" s="107"/>
      <c r="H6" s="97"/>
      <c r="I6" s="95"/>
      <c r="J6" s="120"/>
      <c r="K6" s="127"/>
      <c r="L6" s="128" t="s">
        <v>549</v>
      </c>
      <c r="O6" s="86" t="s">
        <v>545</v>
      </c>
      <c r="P6" s="71" t="s">
        <v>550</v>
      </c>
    </row>
    <row r="7" spans="1:16" ht="31.5" outlineLevel="1">
      <c r="A7" s="102" t="s">
        <v>487</v>
      </c>
      <c r="B7" s="102" t="s">
        <v>481</v>
      </c>
      <c r="C7" s="141"/>
      <c r="D7" s="141"/>
      <c r="E7" s="109"/>
      <c r="F7" s="172" t="s">
        <v>46</v>
      </c>
      <c r="G7" s="107"/>
      <c r="H7" s="97"/>
      <c r="I7" s="95"/>
      <c r="J7" s="97"/>
      <c r="K7" s="129" t="s">
        <v>551</v>
      </c>
      <c r="L7" s="89"/>
      <c r="O7" s="86" t="s">
        <v>46</v>
      </c>
      <c r="P7" s="71" t="s">
        <v>552</v>
      </c>
    </row>
    <row r="8" spans="1:16" ht="31.5" outlineLevel="1">
      <c r="A8" s="102" t="s">
        <v>489</v>
      </c>
      <c r="B8" s="102" t="s">
        <v>481</v>
      </c>
      <c r="C8" s="109"/>
      <c r="D8" s="109"/>
      <c r="E8" s="139"/>
      <c r="F8" s="181" t="s">
        <v>545</v>
      </c>
      <c r="G8" s="134"/>
      <c r="H8" s="97"/>
      <c r="I8" s="95"/>
      <c r="J8" s="131"/>
      <c r="K8" s="90" t="s">
        <v>442</v>
      </c>
      <c r="L8" s="90"/>
      <c r="O8" s="86">
        <v>0</v>
      </c>
      <c r="P8" s="71" t="s">
        <v>553</v>
      </c>
    </row>
    <row r="9" spans="1:16" ht="31.5" outlineLevel="1">
      <c r="A9" s="102" t="s">
        <v>492</v>
      </c>
      <c r="B9" s="102" t="s">
        <v>481</v>
      </c>
      <c r="C9" s="109"/>
      <c r="D9" s="109"/>
      <c r="E9" s="180"/>
      <c r="F9" s="176" t="s">
        <v>46</v>
      </c>
      <c r="G9" s="134"/>
      <c r="H9" s="97"/>
      <c r="I9" s="95"/>
      <c r="J9" s="132"/>
      <c r="K9" s="90" t="s">
        <v>554</v>
      </c>
      <c r="L9" s="90"/>
      <c r="O9" s="86" t="s">
        <v>48</v>
      </c>
      <c r="P9" s="71" t="s">
        <v>555</v>
      </c>
    </row>
    <row r="10" spans="1:16" ht="31.5" customHeight="1" outlineLevel="1">
      <c r="A10" s="102" t="s">
        <v>494</v>
      </c>
      <c r="B10" s="102" t="s">
        <v>481</v>
      </c>
      <c r="C10" s="109"/>
      <c r="D10" s="139"/>
      <c r="E10" s="138" t="s">
        <v>545</v>
      </c>
      <c r="F10" s="182"/>
      <c r="G10" s="107"/>
      <c r="H10" s="97"/>
      <c r="I10" s="95"/>
      <c r="J10" s="130"/>
      <c r="K10" s="90" t="s">
        <v>556</v>
      </c>
      <c r="L10" s="90"/>
      <c r="O10" s="86" t="s">
        <v>557</v>
      </c>
      <c r="P10" s="71" t="s">
        <v>558</v>
      </c>
    </row>
    <row r="11" spans="1:16" ht="31.5" outlineLevel="1">
      <c r="A11" s="102" t="s">
        <v>496</v>
      </c>
      <c r="B11" s="102" t="s">
        <v>481</v>
      </c>
      <c r="C11" s="109"/>
      <c r="D11" s="109"/>
      <c r="E11" s="142"/>
      <c r="F11" s="137" t="s">
        <v>46</v>
      </c>
      <c r="G11" s="134"/>
      <c r="H11" s="97"/>
      <c r="I11" s="95"/>
      <c r="J11" s="97"/>
      <c r="L11" s="88"/>
      <c r="O11" s="86" t="s">
        <v>559</v>
      </c>
      <c r="P11" s="72" t="s">
        <v>560</v>
      </c>
    </row>
    <row r="12" spans="1:16" ht="31.5" outlineLevel="1">
      <c r="A12" s="102" t="s">
        <v>498</v>
      </c>
      <c r="B12" s="102" t="s">
        <v>481</v>
      </c>
      <c r="C12" s="140"/>
      <c r="D12" s="109"/>
      <c r="E12" s="140"/>
      <c r="F12" s="145"/>
      <c r="G12" s="107"/>
      <c r="H12" s="97"/>
      <c r="I12" s="95"/>
      <c r="J12" s="97"/>
      <c r="L12" s="91" t="s">
        <v>561</v>
      </c>
    </row>
    <row r="13" spans="1:16" ht="46.5" outlineLevel="1">
      <c r="A13" s="102" t="s">
        <v>499</v>
      </c>
      <c r="B13" s="146" t="s">
        <v>481</v>
      </c>
      <c r="C13" s="137" t="s">
        <v>545</v>
      </c>
      <c r="D13" s="147"/>
      <c r="E13" s="144" t="s">
        <v>545</v>
      </c>
      <c r="F13" s="173">
        <v>0</v>
      </c>
      <c r="G13" s="134"/>
      <c r="H13" s="97"/>
      <c r="I13" s="95"/>
      <c r="J13" s="97"/>
      <c r="K13" s="84" t="s">
        <v>117</v>
      </c>
      <c r="L13" s="88" t="s">
        <v>192</v>
      </c>
    </row>
    <row r="14" spans="1:16" ht="31.5" outlineLevel="1">
      <c r="A14" s="102" t="s">
        <v>503</v>
      </c>
      <c r="B14" s="102" t="s">
        <v>481</v>
      </c>
      <c r="C14" s="148" t="s">
        <v>562</v>
      </c>
      <c r="D14" s="109"/>
      <c r="E14" s="142"/>
      <c r="F14" s="166" t="s">
        <v>46</v>
      </c>
      <c r="G14" s="134"/>
      <c r="H14" s="112"/>
      <c r="I14" s="96"/>
      <c r="J14" s="97"/>
      <c r="K14" s="85" t="s">
        <v>117</v>
      </c>
      <c r="L14" s="88" t="s">
        <v>136</v>
      </c>
    </row>
    <row r="15" spans="1:16" ht="31.5" outlineLevel="1">
      <c r="A15" s="102" t="s">
        <v>505</v>
      </c>
      <c r="B15" s="102" t="s">
        <v>481</v>
      </c>
      <c r="C15" s="109"/>
      <c r="D15" s="109"/>
      <c r="E15" s="109"/>
      <c r="F15" s="136"/>
      <c r="G15" s="107"/>
      <c r="H15" s="113"/>
      <c r="I15" s="98"/>
      <c r="K15" s="93" t="s">
        <v>117</v>
      </c>
      <c r="L15" s="88" t="s">
        <v>120</v>
      </c>
    </row>
    <row r="16" spans="1:16" ht="31.5" outlineLevel="1">
      <c r="A16" s="102" t="s">
        <v>507</v>
      </c>
      <c r="B16" s="102" t="s">
        <v>481</v>
      </c>
      <c r="C16" s="109"/>
      <c r="D16" s="109"/>
      <c r="E16" s="109"/>
      <c r="F16" s="110"/>
      <c r="G16" s="107"/>
      <c r="H16" s="97"/>
    </row>
    <row r="17" spans="1:8" ht="31.5" outlineLevel="1">
      <c r="A17" s="102" t="s">
        <v>508</v>
      </c>
      <c r="B17" s="102" t="s">
        <v>481</v>
      </c>
      <c r="C17" s="140"/>
      <c r="D17" s="109"/>
      <c r="E17" s="109"/>
      <c r="F17" s="149"/>
      <c r="G17" s="107"/>
      <c r="H17" s="97"/>
    </row>
    <row r="18" spans="1:8" ht="46.5" outlineLevel="1">
      <c r="A18" s="102" t="s">
        <v>509</v>
      </c>
      <c r="B18" s="146" t="s">
        <v>481</v>
      </c>
      <c r="C18" s="165">
        <v>0</v>
      </c>
      <c r="D18" s="168"/>
      <c r="E18" s="139"/>
      <c r="F18" s="143" t="s">
        <v>545</v>
      </c>
      <c r="G18" s="134"/>
      <c r="H18" s="97"/>
    </row>
    <row r="19" spans="1:8" ht="31.5">
      <c r="A19" s="102" t="s">
        <v>511</v>
      </c>
      <c r="B19" s="102" t="s">
        <v>481</v>
      </c>
      <c r="C19" s="141"/>
      <c r="D19" s="109"/>
      <c r="E19" s="109"/>
      <c r="F19" s="136"/>
      <c r="G19" s="107"/>
      <c r="H19" s="97"/>
    </row>
    <row r="20" spans="1:8" ht="37.5">
      <c r="A20" s="102" t="s">
        <v>512</v>
      </c>
      <c r="B20" s="102" t="s">
        <v>481</v>
      </c>
      <c r="C20" s="140"/>
      <c r="D20" s="109"/>
      <c r="E20" s="140"/>
      <c r="F20" s="110"/>
      <c r="G20" s="107"/>
      <c r="H20" s="97"/>
    </row>
    <row r="21" spans="1:8" ht="46.5">
      <c r="A21" s="102" t="s">
        <v>513</v>
      </c>
      <c r="B21" s="146"/>
      <c r="C21" s="150" t="s">
        <v>545</v>
      </c>
      <c r="D21" s="147"/>
      <c r="E21" s="138" t="s">
        <v>545</v>
      </c>
      <c r="F21" s="138" t="s">
        <v>545</v>
      </c>
      <c r="G21" s="107"/>
      <c r="H21" s="97"/>
    </row>
    <row r="22" spans="1:8" ht="31.5">
      <c r="A22" s="114"/>
      <c r="B22" s="114"/>
      <c r="C22" s="115"/>
      <c r="D22" s="99"/>
      <c r="E22" s="99"/>
      <c r="F22" s="115"/>
      <c r="G22" s="101"/>
    </row>
    <row r="23" spans="1:8" ht="37.5">
      <c r="A23" s="102" t="s">
        <v>540</v>
      </c>
      <c r="B23" s="102" t="s">
        <v>462</v>
      </c>
      <c r="C23" s="103" t="s">
        <v>180</v>
      </c>
      <c r="D23" s="103" t="s">
        <v>129</v>
      </c>
      <c r="E23" s="103" t="s">
        <v>541</v>
      </c>
      <c r="F23" s="104" t="s">
        <v>542</v>
      </c>
      <c r="G23" s="103" t="s">
        <v>543</v>
      </c>
    </row>
    <row r="24" spans="1:8" ht="37.5">
      <c r="A24" s="73" t="s">
        <v>516</v>
      </c>
      <c r="B24" s="73" t="s">
        <v>481</v>
      </c>
      <c r="C24" s="74"/>
      <c r="D24" s="74"/>
      <c r="E24" s="74"/>
      <c r="F24" s="75"/>
      <c r="G24" s="87"/>
    </row>
    <row r="25" spans="1:8" ht="31.5">
      <c r="A25" s="73" t="s">
        <v>518</v>
      </c>
      <c r="B25" s="73" t="s">
        <v>481</v>
      </c>
      <c r="C25" s="74"/>
      <c r="D25" s="74"/>
      <c r="E25" s="74"/>
      <c r="F25" s="75"/>
      <c r="G25" s="87"/>
    </row>
    <row r="26" spans="1:8" ht="31.5">
      <c r="A26" s="73" t="s">
        <v>498</v>
      </c>
      <c r="B26" s="73" t="s">
        <v>481</v>
      </c>
      <c r="C26" s="74"/>
      <c r="D26" s="74"/>
      <c r="E26" s="74"/>
      <c r="F26" s="75"/>
      <c r="G26" s="87"/>
    </row>
    <row r="27" spans="1:8" ht="37.5">
      <c r="A27" s="73" t="s">
        <v>520</v>
      </c>
      <c r="B27" s="73" t="s">
        <v>481</v>
      </c>
      <c r="C27" s="74"/>
      <c r="D27" s="74"/>
      <c r="E27" s="74"/>
      <c r="F27" s="156"/>
      <c r="G27" s="87"/>
    </row>
    <row r="28" spans="1:8" ht="46.5">
      <c r="A28" s="73" t="s">
        <v>521</v>
      </c>
      <c r="B28" s="73" t="s">
        <v>481</v>
      </c>
      <c r="C28" s="74"/>
      <c r="D28" s="157"/>
      <c r="E28" s="179"/>
      <c r="F28" s="160">
        <v>0</v>
      </c>
      <c r="G28" s="155"/>
    </row>
    <row r="29" spans="1:8" ht="37.5">
      <c r="A29" s="73" t="s">
        <v>523</v>
      </c>
      <c r="B29" s="73" t="s">
        <v>481</v>
      </c>
      <c r="C29" s="169"/>
      <c r="D29" s="177" t="s">
        <v>46</v>
      </c>
      <c r="E29" s="176" t="s">
        <v>563</v>
      </c>
      <c r="F29" s="178">
        <v>0</v>
      </c>
      <c r="G29" s="155"/>
    </row>
    <row r="30" spans="1:8" ht="31.5">
      <c r="A30" s="73" t="s">
        <v>528</v>
      </c>
      <c r="B30" s="73" t="s">
        <v>481</v>
      </c>
      <c r="C30" s="74"/>
      <c r="D30" s="174"/>
      <c r="E30" s="161" t="s">
        <v>545</v>
      </c>
      <c r="F30" s="175" t="s">
        <v>46</v>
      </c>
      <c r="G30" s="155"/>
    </row>
    <row r="31" spans="1:8" ht="31.5">
      <c r="A31" s="73" t="s">
        <v>508</v>
      </c>
      <c r="B31" s="73" t="s">
        <v>481</v>
      </c>
      <c r="C31" s="74"/>
      <c r="D31" s="74"/>
      <c r="E31" s="99"/>
      <c r="F31" s="100"/>
      <c r="G31" s="87"/>
    </row>
    <row r="32" spans="1:8" ht="37.5">
      <c r="A32" s="73" t="s">
        <v>512</v>
      </c>
      <c r="B32" s="73" t="s">
        <v>481</v>
      </c>
      <c r="C32" s="74"/>
      <c r="D32" s="74"/>
      <c r="E32" s="74"/>
      <c r="F32" s="75"/>
      <c r="G32" s="87"/>
    </row>
    <row r="33" spans="1:7" ht="31.5">
      <c r="A33" s="73" t="s">
        <v>489</v>
      </c>
      <c r="B33" s="73" t="s">
        <v>481</v>
      </c>
      <c r="C33" s="74"/>
      <c r="D33" s="74"/>
      <c r="E33" s="74"/>
      <c r="F33" s="75"/>
      <c r="G33" s="87"/>
    </row>
    <row r="34" spans="1:7" ht="37.5">
      <c r="A34" s="73" t="s">
        <v>530</v>
      </c>
      <c r="B34" s="73" t="s">
        <v>481</v>
      </c>
      <c r="C34" s="74"/>
      <c r="D34" s="157"/>
      <c r="E34" s="157"/>
      <c r="F34" s="156"/>
      <c r="G34" s="87"/>
    </row>
    <row r="35" spans="1:7" ht="31.5">
      <c r="A35" s="73" t="s">
        <v>531</v>
      </c>
      <c r="B35" s="73" t="s">
        <v>481</v>
      </c>
      <c r="C35" s="154"/>
      <c r="D35" s="158" t="s">
        <v>46</v>
      </c>
      <c r="E35" s="137" t="s">
        <v>46</v>
      </c>
      <c r="F35" s="159">
        <v>0</v>
      </c>
      <c r="G35" s="155"/>
    </row>
    <row r="36" spans="1:7" ht="31.5">
      <c r="A36" s="73" t="s">
        <v>536</v>
      </c>
      <c r="B36" s="73" t="s">
        <v>481</v>
      </c>
      <c r="C36" s="74"/>
      <c r="D36" s="99"/>
      <c r="E36" s="99"/>
      <c r="F36" s="100"/>
      <c r="G36" s="87"/>
    </row>
    <row r="37" spans="1:7" ht="31.5">
      <c r="A37" s="73" t="s">
        <v>537</v>
      </c>
      <c r="B37" s="73" t="s">
        <v>481</v>
      </c>
      <c r="C37" s="74"/>
      <c r="D37" s="74"/>
      <c r="E37" s="74"/>
      <c r="F37" s="156"/>
      <c r="G37" s="87"/>
    </row>
    <row r="38" spans="1:7" ht="31.5">
      <c r="A38" s="73" t="s">
        <v>538</v>
      </c>
      <c r="B38" s="73" t="s">
        <v>481</v>
      </c>
      <c r="C38" s="74"/>
      <c r="D38" s="74"/>
      <c r="E38" s="153"/>
      <c r="F38" s="152" t="s">
        <v>563</v>
      </c>
      <c r="G38" s="155"/>
    </row>
    <row r="39" spans="1:7">
      <c r="F39" s="9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310BA-C7FF-484C-A004-50EF33ADF8D6}">
  <dimension ref="A1:S21"/>
  <sheetViews>
    <sheetView workbookViewId="0"/>
  </sheetViews>
  <sheetFormatPr defaultRowHeight="15" outlineLevelRow="1"/>
  <cols>
    <col min="1" max="1" width="38" style="71" customWidth="1"/>
    <col min="2" max="2" width="19.42578125" style="71" customWidth="1"/>
    <col min="3" max="3" width="16" style="71" customWidth="1"/>
    <col min="4" max="4" width="20.7109375" style="71" customWidth="1"/>
    <col min="5" max="5" width="16.7109375" style="71" customWidth="1"/>
    <col min="6" max="9" width="9.140625" style="71"/>
    <col min="10" max="10" width="17.7109375" style="71" bestFit="1" customWidth="1"/>
    <col min="11" max="13" width="9.140625" style="71"/>
    <col min="14" max="14" width="19.140625" style="71" customWidth="1"/>
    <col min="15" max="15" width="9.140625" style="71"/>
    <col min="16" max="16" width="20.85546875" style="71" customWidth="1"/>
    <col min="17" max="16384" width="9.140625" style="71"/>
  </cols>
  <sheetData>
    <row r="1" spans="1:19" ht="21">
      <c r="A1" s="102" t="s">
        <v>540</v>
      </c>
      <c r="B1" s="164" t="s">
        <v>180</v>
      </c>
      <c r="C1" s="164" t="s">
        <v>129</v>
      </c>
      <c r="D1" s="164" t="s">
        <v>564</v>
      </c>
      <c r="E1" s="135" t="s">
        <v>542</v>
      </c>
      <c r="F1" s="111"/>
      <c r="G1" s="88"/>
      <c r="H1" s="88"/>
      <c r="I1" s="88"/>
      <c r="J1" s="88"/>
    </row>
    <row r="2" spans="1:19" ht="37.5" outlineLevel="1">
      <c r="A2" s="188" t="s">
        <v>565</v>
      </c>
      <c r="B2" s="189"/>
      <c r="C2" s="189"/>
      <c r="D2" s="190"/>
      <c r="E2" s="194" t="s">
        <v>46</v>
      </c>
      <c r="F2" s="97"/>
      <c r="G2" s="88"/>
      <c r="H2" s="88"/>
      <c r="I2" s="88"/>
      <c r="J2" s="88"/>
      <c r="K2" s="117"/>
    </row>
    <row r="3" spans="1:19" ht="37.5" outlineLevel="1">
      <c r="A3" s="146" t="s">
        <v>566</v>
      </c>
      <c r="B3" s="189"/>
      <c r="C3" s="189"/>
      <c r="D3" s="189"/>
      <c r="E3" s="194" t="s">
        <v>46</v>
      </c>
      <c r="F3" s="97"/>
      <c r="G3" s="88"/>
      <c r="H3" s="88"/>
      <c r="I3" s="88"/>
      <c r="J3" s="88"/>
      <c r="K3" s="117"/>
      <c r="N3" s="92"/>
    </row>
    <row r="4" spans="1:19" ht="31.5" outlineLevel="1">
      <c r="A4" s="146" t="s">
        <v>567</v>
      </c>
      <c r="B4" s="189"/>
      <c r="C4" s="189"/>
      <c r="D4" s="189"/>
      <c r="E4" s="194" t="s">
        <v>46</v>
      </c>
      <c r="F4" s="97"/>
      <c r="G4" s="88"/>
      <c r="H4" s="88"/>
      <c r="I4" s="88"/>
      <c r="J4" s="88"/>
      <c r="M4" s="86"/>
    </row>
    <row r="5" spans="1:19" ht="31.5" customHeight="1" outlineLevel="1">
      <c r="A5" s="146" t="s">
        <v>568</v>
      </c>
      <c r="B5" s="189"/>
      <c r="C5" s="189"/>
      <c r="D5" s="195" t="s">
        <v>545</v>
      </c>
      <c r="E5" s="191"/>
      <c r="F5" s="97"/>
      <c r="G5" s="88"/>
      <c r="H5" s="88"/>
      <c r="I5" s="88"/>
      <c r="J5" s="202"/>
      <c r="K5" s="122"/>
      <c r="L5" s="122"/>
      <c r="M5" s="122"/>
      <c r="N5" s="122"/>
      <c r="O5" s="122"/>
      <c r="P5" s="122"/>
      <c r="Q5" s="122"/>
    </row>
    <row r="6" spans="1:19" ht="37.5" outlineLevel="1">
      <c r="A6" s="146" t="s">
        <v>569</v>
      </c>
      <c r="B6" s="189"/>
      <c r="C6" s="189"/>
      <c r="D6" s="189"/>
      <c r="E6" s="194" t="s">
        <v>46</v>
      </c>
      <c r="F6" s="97"/>
      <c r="G6" s="95"/>
      <c r="H6" s="97"/>
      <c r="I6" s="187"/>
      <c r="J6" s="217"/>
      <c r="K6" s="218"/>
      <c r="L6" s="218"/>
      <c r="M6" s="218"/>
      <c r="N6" s="219"/>
      <c r="O6" s="219"/>
      <c r="P6" s="219"/>
      <c r="Q6" s="220"/>
      <c r="R6" s="202"/>
    </row>
    <row r="7" spans="1:19" ht="57" outlineLevel="1">
      <c r="A7" s="146" t="s">
        <v>570</v>
      </c>
      <c r="B7" s="194" t="s">
        <v>545</v>
      </c>
      <c r="C7" s="189"/>
      <c r="D7" s="200" t="s">
        <v>545</v>
      </c>
      <c r="E7" s="196">
        <v>0</v>
      </c>
      <c r="F7" s="97"/>
      <c r="G7" s="95"/>
      <c r="H7" s="97"/>
      <c r="I7" s="201"/>
      <c r="J7" s="203"/>
      <c r="K7" s="204" t="s">
        <v>561</v>
      </c>
      <c r="L7" s="203"/>
      <c r="M7" s="203"/>
      <c r="N7" s="203"/>
      <c r="O7" s="203"/>
      <c r="P7" s="205" t="s">
        <v>548</v>
      </c>
      <c r="Q7" s="203"/>
      <c r="R7" s="203"/>
      <c r="S7" s="97"/>
    </row>
    <row r="8" spans="1:19" ht="37.5" outlineLevel="1">
      <c r="A8" s="146" t="s">
        <v>571</v>
      </c>
      <c r="B8" s="189"/>
      <c r="C8" s="192"/>
      <c r="D8" s="189"/>
      <c r="E8" s="200" t="s">
        <v>545</v>
      </c>
      <c r="F8" s="163"/>
      <c r="I8" s="187"/>
      <c r="J8" s="206" t="s">
        <v>117</v>
      </c>
      <c r="K8" s="207" t="s">
        <v>192</v>
      </c>
      <c r="L8" s="203"/>
      <c r="M8" s="203"/>
      <c r="N8" s="203"/>
      <c r="O8" s="208" t="s">
        <v>545</v>
      </c>
      <c r="P8" s="203" t="s">
        <v>550</v>
      </c>
      <c r="Q8" s="203"/>
      <c r="R8" s="203"/>
      <c r="S8" s="97"/>
    </row>
    <row r="9" spans="1:19" ht="46.5">
      <c r="A9" s="193" t="s">
        <v>572</v>
      </c>
      <c r="B9" s="189"/>
      <c r="C9" s="189"/>
      <c r="D9" s="189"/>
      <c r="E9" s="197">
        <v>0</v>
      </c>
      <c r="F9" s="97"/>
      <c r="I9" s="187"/>
      <c r="J9" s="209" t="s">
        <v>117</v>
      </c>
      <c r="K9" s="207" t="s">
        <v>136</v>
      </c>
      <c r="L9" s="203"/>
      <c r="M9" s="203"/>
      <c r="N9" s="203"/>
      <c r="O9" s="208" t="s">
        <v>46</v>
      </c>
      <c r="P9" s="203" t="s">
        <v>552</v>
      </c>
      <c r="Q9" s="203"/>
      <c r="R9" s="203"/>
      <c r="S9" s="97"/>
    </row>
    <row r="10" spans="1:19" ht="31.5">
      <c r="A10" s="193" t="s">
        <v>573</v>
      </c>
      <c r="B10" s="192"/>
      <c r="C10" s="189"/>
      <c r="D10" s="192"/>
      <c r="E10" s="200">
        <v>0</v>
      </c>
      <c r="F10" s="97"/>
      <c r="I10" s="187"/>
      <c r="J10" s="210" t="s">
        <v>117</v>
      </c>
      <c r="K10" s="207" t="s">
        <v>120</v>
      </c>
      <c r="L10" s="203"/>
      <c r="M10" s="203"/>
      <c r="N10" s="203"/>
      <c r="O10" s="208">
        <v>0</v>
      </c>
      <c r="P10" s="203" t="s">
        <v>553</v>
      </c>
      <c r="Q10" s="203"/>
      <c r="R10" s="203"/>
      <c r="S10" s="97"/>
    </row>
    <row r="11" spans="1:19" ht="31.5">
      <c r="A11" s="193" t="s">
        <v>574</v>
      </c>
      <c r="B11" s="189"/>
      <c r="C11" s="189"/>
      <c r="D11" s="194" t="s">
        <v>545</v>
      </c>
      <c r="E11" s="194" t="s">
        <v>46</v>
      </c>
      <c r="F11" s="97"/>
      <c r="I11" s="187"/>
      <c r="J11" s="203"/>
      <c r="K11" s="211" t="s">
        <v>551</v>
      </c>
      <c r="L11" s="211"/>
      <c r="M11" s="203"/>
      <c r="N11" s="203"/>
      <c r="O11" s="208" t="s">
        <v>48</v>
      </c>
      <c r="P11" s="203" t="s">
        <v>555</v>
      </c>
      <c r="Q11" s="203"/>
      <c r="R11" s="203"/>
      <c r="S11" s="97"/>
    </row>
    <row r="12" spans="1:19" ht="31.5">
      <c r="A12" s="193" t="s">
        <v>575</v>
      </c>
      <c r="B12" s="190"/>
      <c r="C12" s="199" t="s">
        <v>46</v>
      </c>
      <c r="D12" s="194" t="s">
        <v>46</v>
      </c>
      <c r="E12" s="194">
        <v>0</v>
      </c>
      <c r="F12" s="97"/>
      <c r="I12" s="187"/>
      <c r="J12" s="212"/>
      <c r="K12" s="213" t="s">
        <v>442</v>
      </c>
      <c r="L12" s="213"/>
      <c r="M12" s="203"/>
      <c r="N12" s="203"/>
      <c r="O12" s="208" t="s">
        <v>557</v>
      </c>
      <c r="P12" s="203" t="s">
        <v>558</v>
      </c>
      <c r="Q12" s="203"/>
      <c r="R12" s="203"/>
      <c r="S12" s="97"/>
    </row>
    <row r="13" spans="1:19" ht="31.5">
      <c r="A13" s="193" t="s">
        <v>576</v>
      </c>
      <c r="B13" s="189"/>
      <c r="C13" s="189"/>
      <c r="D13" s="189"/>
      <c r="E13" s="199" t="s">
        <v>563</v>
      </c>
      <c r="F13" s="97"/>
      <c r="I13" s="187"/>
      <c r="J13" s="214"/>
      <c r="K13" s="213" t="s">
        <v>554</v>
      </c>
      <c r="L13" s="213"/>
      <c r="M13" s="203"/>
      <c r="N13" s="203"/>
      <c r="O13" s="208" t="s">
        <v>559</v>
      </c>
      <c r="P13" s="215" t="s">
        <v>560</v>
      </c>
      <c r="Q13" s="203"/>
      <c r="R13" s="203"/>
      <c r="S13" s="97"/>
    </row>
    <row r="14" spans="1:19" ht="31.5">
      <c r="B14" s="98"/>
      <c r="C14" s="98"/>
      <c r="D14" s="98"/>
      <c r="E14" s="198"/>
      <c r="I14" s="187"/>
      <c r="J14" s="216"/>
      <c r="K14" s="213" t="s">
        <v>556</v>
      </c>
      <c r="L14" s="213"/>
      <c r="M14" s="203"/>
      <c r="N14" s="203"/>
      <c r="O14" s="208" t="s">
        <v>557</v>
      </c>
      <c r="P14" s="203" t="s">
        <v>558</v>
      </c>
      <c r="Q14" s="203"/>
      <c r="R14" s="203"/>
      <c r="S14" s="97"/>
    </row>
    <row r="15" spans="1:19" ht="23.25">
      <c r="I15" s="187"/>
      <c r="J15" s="203"/>
      <c r="K15" s="203"/>
      <c r="L15" s="207"/>
      <c r="M15" s="203"/>
      <c r="N15" s="203"/>
      <c r="O15" s="208"/>
      <c r="P15" s="215"/>
      <c r="Q15" s="203"/>
      <c r="R15" s="203"/>
      <c r="S15" s="97"/>
    </row>
    <row r="16" spans="1:19" ht="21">
      <c r="I16" s="187"/>
      <c r="J16" s="203"/>
      <c r="K16" s="203"/>
      <c r="L16" s="204" t="s">
        <v>561</v>
      </c>
      <c r="M16" s="203"/>
      <c r="N16" s="203"/>
      <c r="O16" s="203"/>
      <c r="P16" s="203"/>
      <c r="Q16" s="203"/>
      <c r="R16" s="203"/>
      <c r="S16" s="97"/>
    </row>
    <row r="17" spans="9:19" ht="36">
      <c r="I17" s="187"/>
      <c r="J17" s="203"/>
      <c r="K17" s="206" t="s">
        <v>117</v>
      </c>
      <c r="L17" s="207" t="s">
        <v>192</v>
      </c>
      <c r="M17" s="203"/>
      <c r="N17" s="203"/>
      <c r="O17" s="203"/>
      <c r="P17" s="203"/>
      <c r="Q17" s="203"/>
      <c r="R17" s="203"/>
      <c r="S17" s="97"/>
    </row>
    <row r="18" spans="9:19" ht="23.25">
      <c r="I18" s="187"/>
      <c r="J18" s="203"/>
      <c r="K18" s="209" t="s">
        <v>117</v>
      </c>
      <c r="L18" s="207" t="s">
        <v>136</v>
      </c>
      <c r="M18" s="203"/>
      <c r="N18" s="203"/>
      <c r="O18" s="203"/>
      <c r="P18" s="203"/>
      <c r="Q18" s="203"/>
      <c r="R18" s="203"/>
      <c r="S18" s="97"/>
    </row>
    <row r="19" spans="9:19" ht="21">
      <c r="I19" s="187"/>
      <c r="J19" s="203"/>
      <c r="K19" s="210" t="s">
        <v>117</v>
      </c>
      <c r="L19" s="207" t="s">
        <v>120</v>
      </c>
      <c r="M19" s="203"/>
      <c r="N19" s="203"/>
      <c r="O19" s="203"/>
      <c r="P19" s="203"/>
      <c r="Q19" s="203"/>
      <c r="R19" s="203"/>
      <c r="S19" s="97"/>
    </row>
    <row r="20" spans="9:19">
      <c r="I20" s="187"/>
      <c r="J20" s="221"/>
      <c r="K20" s="222"/>
      <c r="L20" s="222"/>
      <c r="M20" s="222"/>
      <c r="N20" s="222"/>
      <c r="O20" s="222"/>
      <c r="P20" s="222"/>
      <c r="Q20" s="223"/>
      <c r="R20" s="113"/>
    </row>
    <row r="21" spans="9:19">
      <c r="J21" s="98"/>
      <c r="K21" s="98"/>
      <c r="L21" s="98"/>
      <c r="M21" s="98"/>
      <c r="N21" s="98"/>
      <c r="O21" s="98"/>
      <c r="P21" s="98"/>
      <c r="Q21" s="9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0FD32-FE15-4DC8-B2C9-F27D84600673}">
  <dimension ref="A1:N18"/>
  <sheetViews>
    <sheetView workbookViewId="0"/>
  </sheetViews>
  <sheetFormatPr defaultRowHeight="15" outlineLevelRow="1"/>
  <cols>
    <col min="1" max="1" width="38" style="71" customWidth="1"/>
    <col min="2" max="2" width="19.42578125" style="71" customWidth="1"/>
    <col min="3" max="3" width="16" style="71" customWidth="1"/>
    <col min="4" max="4" width="20.7109375" style="71" customWidth="1"/>
    <col min="5" max="5" width="16.7109375" style="71" customWidth="1"/>
    <col min="6" max="9" width="9.140625" style="71"/>
    <col min="10" max="10" width="17.7109375" style="71" bestFit="1" customWidth="1"/>
    <col min="11" max="13" width="9.140625" style="71"/>
    <col min="14" max="14" width="19.140625" style="71" customWidth="1"/>
    <col min="15" max="16384" width="9.140625" style="71"/>
  </cols>
  <sheetData>
    <row r="1" spans="1:14" ht="18.75">
      <c r="A1" s="102" t="s">
        <v>540</v>
      </c>
      <c r="B1" s="164" t="s">
        <v>180</v>
      </c>
      <c r="C1" s="103" t="s">
        <v>129</v>
      </c>
      <c r="D1" s="103" t="s">
        <v>564</v>
      </c>
      <c r="E1" s="135" t="s">
        <v>542</v>
      </c>
      <c r="F1" s="111"/>
      <c r="G1" s="94"/>
      <c r="H1" s="97"/>
      <c r="I1" s="122"/>
      <c r="J1" s="71" t="s">
        <v>544</v>
      </c>
    </row>
    <row r="2" spans="1:14" ht="37.5" outlineLevel="1">
      <c r="A2" s="105" t="s">
        <v>565</v>
      </c>
      <c r="B2" s="162" t="s">
        <v>545</v>
      </c>
      <c r="C2" s="163"/>
      <c r="D2" s="133"/>
      <c r="E2" s="137" t="s">
        <v>46</v>
      </c>
      <c r="F2" s="97"/>
      <c r="G2" s="95"/>
      <c r="H2" s="120"/>
      <c r="I2" s="123"/>
      <c r="J2" s="121" t="s">
        <v>546</v>
      </c>
      <c r="K2" s="117"/>
    </row>
    <row r="3" spans="1:14" ht="46.5" outlineLevel="1">
      <c r="A3" s="102" t="s">
        <v>566</v>
      </c>
      <c r="B3" s="167">
        <v>0</v>
      </c>
      <c r="C3" s="171"/>
      <c r="D3" s="109"/>
      <c r="E3" s="137" t="s">
        <v>46</v>
      </c>
      <c r="F3" s="97"/>
      <c r="G3" s="95"/>
      <c r="H3" s="97"/>
      <c r="I3" s="167"/>
      <c r="J3" s="119"/>
      <c r="K3" s="117"/>
      <c r="N3" s="92" t="s">
        <v>548</v>
      </c>
    </row>
    <row r="4" spans="1:14" ht="31.5" outlineLevel="1">
      <c r="A4" s="102" t="s">
        <v>577</v>
      </c>
      <c r="B4" s="170" t="s">
        <v>545</v>
      </c>
      <c r="C4" s="166" t="s">
        <v>46</v>
      </c>
      <c r="D4" s="151"/>
      <c r="E4" s="106"/>
      <c r="F4" s="97"/>
      <c r="G4" s="95"/>
      <c r="H4" s="120"/>
      <c r="I4" s="127"/>
      <c r="J4" s="128" t="s">
        <v>549</v>
      </c>
      <c r="M4" s="86" t="s">
        <v>545</v>
      </c>
      <c r="N4" s="71" t="s">
        <v>550</v>
      </c>
    </row>
    <row r="5" spans="1:14" ht="31.5" outlineLevel="1">
      <c r="A5" s="102" t="s">
        <v>567</v>
      </c>
      <c r="B5" s="141"/>
      <c r="C5" s="141"/>
      <c r="D5" s="109"/>
      <c r="E5" s="172" t="s">
        <v>46</v>
      </c>
      <c r="F5" s="97"/>
      <c r="G5" s="95"/>
      <c r="H5" s="97"/>
      <c r="I5" s="129" t="s">
        <v>551</v>
      </c>
      <c r="J5" s="89"/>
      <c r="M5" s="86" t="s">
        <v>46</v>
      </c>
      <c r="N5" s="71" t="s">
        <v>552</v>
      </c>
    </row>
    <row r="6" spans="1:14" ht="31.5" outlineLevel="1">
      <c r="A6" s="102" t="s">
        <v>578</v>
      </c>
      <c r="B6" s="109"/>
      <c r="C6" s="109"/>
      <c r="D6" s="139"/>
      <c r="E6" s="181" t="s">
        <v>545</v>
      </c>
      <c r="F6" s="97"/>
      <c r="G6" s="95"/>
      <c r="H6" s="131"/>
      <c r="I6" s="90" t="s">
        <v>442</v>
      </c>
      <c r="J6" s="90"/>
      <c r="M6" s="86">
        <v>0</v>
      </c>
      <c r="N6" s="71" t="s">
        <v>553</v>
      </c>
    </row>
    <row r="7" spans="1:14" ht="31.5" outlineLevel="1">
      <c r="A7" s="102" t="s">
        <v>579</v>
      </c>
      <c r="B7" s="109"/>
      <c r="C7" s="109"/>
      <c r="D7" s="180"/>
      <c r="E7" s="176" t="s">
        <v>46</v>
      </c>
      <c r="F7" s="97"/>
      <c r="G7" s="95"/>
      <c r="H7" s="132"/>
      <c r="I7" s="90" t="s">
        <v>554</v>
      </c>
      <c r="J7" s="90"/>
      <c r="M7" s="86" t="s">
        <v>48</v>
      </c>
      <c r="N7" s="71" t="s">
        <v>555</v>
      </c>
    </row>
    <row r="8" spans="1:14" ht="31.5" customHeight="1" outlineLevel="1">
      <c r="A8" s="102" t="s">
        <v>568</v>
      </c>
      <c r="B8" s="109"/>
      <c r="C8" s="139"/>
      <c r="D8" s="138" t="s">
        <v>545</v>
      </c>
      <c r="E8" s="182"/>
      <c r="F8" s="97"/>
      <c r="G8" s="95"/>
      <c r="H8" s="130"/>
      <c r="I8" s="90" t="s">
        <v>556</v>
      </c>
      <c r="J8" s="90"/>
      <c r="M8" s="86" t="s">
        <v>557</v>
      </c>
      <c r="N8" s="71" t="s">
        <v>558</v>
      </c>
    </row>
    <row r="9" spans="1:14" ht="37.5" outlineLevel="1">
      <c r="A9" s="102" t="s">
        <v>569</v>
      </c>
      <c r="B9" s="109"/>
      <c r="C9" s="109"/>
      <c r="D9" s="142"/>
      <c r="E9" s="137" t="s">
        <v>46</v>
      </c>
      <c r="F9" s="97"/>
      <c r="G9" s="95"/>
      <c r="H9" s="97"/>
      <c r="J9" s="88"/>
      <c r="M9" s="86" t="s">
        <v>559</v>
      </c>
      <c r="N9" s="72" t="s">
        <v>560</v>
      </c>
    </row>
    <row r="10" spans="1:14" ht="46.5" outlineLevel="1">
      <c r="A10" s="102" t="s">
        <v>570</v>
      </c>
      <c r="B10" s="137" t="s">
        <v>545</v>
      </c>
      <c r="C10" s="147"/>
      <c r="D10" s="144" t="s">
        <v>545</v>
      </c>
      <c r="E10" s="173">
        <v>0</v>
      </c>
      <c r="F10" s="97"/>
      <c r="G10" s="95"/>
      <c r="H10" s="97"/>
      <c r="I10" s="84" t="s">
        <v>117</v>
      </c>
      <c r="J10" s="88" t="s">
        <v>192</v>
      </c>
    </row>
    <row r="11" spans="1:14" ht="37.5" outlineLevel="1">
      <c r="A11" s="102" t="s">
        <v>580</v>
      </c>
      <c r="B11" s="148" t="s">
        <v>562</v>
      </c>
      <c r="C11" s="109"/>
      <c r="D11" s="142"/>
      <c r="E11" s="166" t="s">
        <v>46</v>
      </c>
      <c r="F11" s="112"/>
      <c r="G11" s="96"/>
      <c r="H11" s="97"/>
      <c r="I11" s="85" t="s">
        <v>117</v>
      </c>
      <c r="J11" s="88" t="s">
        <v>136</v>
      </c>
    </row>
    <row r="12" spans="1:14" ht="46.5" outlineLevel="1">
      <c r="A12" s="102" t="s">
        <v>571</v>
      </c>
      <c r="B12" s="165">
        <v>0</v>
      </c>
      <c r="C12" s="168"/>
      <c r="D12" s="139"/>
      <c r="E12" s="143" t="s">
        <v>545</v>
      </c>
      <c r="F12" s="163"/>
    </row>
    <row r="13" spans="1:14" ht="46.5">
      <c r="A13" s="73" t="s">
        <v>572</v>
      </c>
      <c r="B13" s="74"/>
      <c r="C13" s="157"/>
      <c r="D13" s="179"/>
      <c r="E13" s="160">
        <v>0</v>
      </c>
    </row>
    <row r="14" spans="1:14" ht="31.5">
      <c r="A14" s="73" t="s">
        <v>573</v>
      </c>
      <c r="B14" s="169"/>
      <c r="C14" s="177" t="s">
        <v>46</v>
      </c>
      <c r="D14" s="176" t="s">
        <v>563</v>
      </c>
      <c r="E14" s="178">
        <v>0</v>
      </c>
    </row>
    <row r="15" spans="1:14" ht="31.5">
      <c r="A15" s="73" t="s">
        <v>574</v>
      </c>
      <c r="B15" s="74"/>
      <c r="C15" s="174"/>
      <c r="D15" s="161" t="s">
        <v>545</v>
      </c>
      <c r="E15" s="175" t="s">
        <v>46</v>
      </c>
    </row>
    <row r="16" spans="1:14" ht="31.5">
      <c r="A16" s="73" t="s">
        <v>575</v>
      </c>
      <c r="B16" s="154"/>
      <c r="C16" s="158" t="s">
        <v>46</v>
      </c>
      <c r="D16" s="137" t="s">
        <v>46</v>
      </c>
      <c r="E16" s="159">
        <v>0</v>
      </c>
    </row>
    <row r="17" spans="1:5" ht="31.5">
      <c r="A17" s="73" t="s">
        <v>576</v>
      </c>
      <c r="B17" s="74"/>
      <c r="C17" s="74"/>
      <c r="D17" s="153"/>
      <c r="E17" s="152" t="s">
        <v>563</v>
      </c>
    </row>
    <row r="18" spans="1:5">
      <c r="E18" s="9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AE5C6-6CF6-4CA5-B6A0-31E99CBE4CA4}">
  <dimension ref="A1:J44"/>
  <sheetViews>
    <sheetView tabSelected="1" workbookViewId="0"/>
  </sheetViews>
  <sheetFormatPr defaultRowHeight="15"/>
  <cols>
    <col min="1" max="1" width="9.42578125" bestFit="1" customWidth="1"/>
    <col min="2" max="2" width="35.7109375" customWidth="1"/>
    <col min="3" max="3" width="25.140625" customWidth="1"/>
    <col min="4" max="4" width="16.140625" customWidth="1"/>
    <col min="5" max="5" width="46" customWidth="1"/>
    <col min="6" max="6" width="15.140625" style="184" bestFit="1" customWidth="1"/>
    <col min="7" max="7" width="13.85546875" style="184" bestFit="1" customWidth="1"/>
    <col min="8" max="8" width="96.28515625" style="184" bestFit="1" customWidth="1"/>
    <col min="10" max="10" width="119.5703125" style="184" bestFit="1" customWidth="1"/>
  </cols>
  <sheetData>
    <row r="1" spans="1:10" ht="30.75">
      <c r="A1" s="1" t="s">
        <v>581</v>
      </c>
      <c r="B1" s="1" t="s">
        <v>582</v>
      </c>
      <c r="C1" s="1" t="s">
        <v>583</v>
      </c>
      <c r="D1" s="1" t="s">
        <v>449</v>
      </c>
      <c r="E1" s="1" t="s">
        <v>584</v>
      </c>
      <c r="F1" s="185" t="s">
        <v>83</v>
      </c>
      <c r="G1" s="185" t="s">
        <v>585</v>
      </c>
      <c r="H1" s="185" t="s">
        <v>586</v>
      </c>
      <c r="I1" s="185"/>
      <c r="J1" s="185"/>
    </row>
    <row r="2" spans="1:10">
      <c r="A2" t="s">
        <v>166</v>
      </c>
      <c r="B2" t="s">
        <v>587</v>
      </c>
      <c r="C2" t="s">
        <v>588</v>
      </c>
      <c r="D2" t="s">
        <v>589</v>
      </c>
      <c r="E2" t="s">
        <v>590</v>
      </c>
      <c r="F2" s="184" t="s">
        <v>591</v>
      </c>
      <c r="G2" s="184" t="s">
        <v>592</v>
      </c>
      <c r="H2" s="186" t="s">
        <v>593</v>
      </c>
    </row>
    <row r="3" spans="1:10">
      <c r="A3" t="s">
        <v>69</v>
      </c>
      <c r="B3" t="s">
        <v>594</v>
      </c>
      <c r="C3" t="s">
        <v>595</v>
      </c>
      <c r="D3" t="s">
        <v>596</v>
      </c>
      <c r="E3" t="s">
        <v>597</v>
      </c>
      <c r="F3" s="184" t="s">
        <v>598</v>
      </c>
      <c r="G3" s="184" t="s">
        <v>599</v>
      </c>
      <c r="H3" s="186" t="s">
        <v>600</v>
      </c>
    </row>
    <row r="4" spans="1:10">
      <c r="A4" t="s">
        <v>259</v>
      </c>
      <c r="B4" t="s">
        <v>601</v>
      </c>
      <c r="C4" t="s">
        <v>602</v>
      </c>
      <c r="D4" t="s">
        <v>603</v>
      </c>
      <c r="E4" t="s">
        <v>604</v>
      </c>
      <c r="F4" s="184" t="s">
        <v>605</v>
      </c>
      <c r="G4" s="184" t="s">
        <v>606</v>
      </c>
      <c r="H4" s="186" t="s">
        <v>607</v>
      </c>
    </row>
    <row r="5" spans="1:10">
      <c r="A5" t="s">
        <v>72</v>
      </c>
      <c r="B5" t="s">
        <v>608</v>
      </c>
      <c r="C5" t="s">
        <v>609</v>
      </c>
      <c r="F5" s="184" t="s">
        <v>610</v>
      </c>
      <c r="G5" s="184" t="s">
        <v>611</v>
      </c>
      <c r="H5" s="186" t="s">
        <v>612</v>
      </c>
    </row>
    <row r="6" spans="1:10">
      <c r="A6" t="s">
        <v>613</v>
      </c>
      <c r="B6" t="s">
        <v>614</v>
      </c>
      <c r="C6" t="s">
        <v>608</v>
      </c>
      <c r="F6" s="184" t="s">
        <v>615</v>
      </c>
      <c r="G6" s="184" t="s">
        <v>616</v>
      </c>
      <c r="H6" s="186" t="s">
        <v>617</v>
      </c>
    </row>
    <row r="7" spans="1:10">
      <c r="B7" t="s">
        <v>602</v>
      </c>
      <c r="C7" t="s">
        <v>618</v>
      </c>
      <c r="F7" s="184" t="s">
        <v>619</v>
      </c>
      <c r="G7" s="184" t="s">
        <v>620</v>
      </c>
      <c r="H7" s="186" t="s">
        <v>621</v>
      </c>
    </row>
    <row r="8" spans="1:10">
      <c r="B8" t="s">
        <v>622</v>
      </c>
      <c r="C8" t="s">
        <v>623</v>
      </c>
      <c r="F8" s="184" t="s">
        <v>624</v>
      </c>
      <c r="G8" s="184" t="s">
        <v>22</v>
      </c>
      <c r="H8" s="186" t="s">
        <v>625</v>
      </c>
    </row>
    <row r="9" spans="1:10">
      <c r="B9" t="s">
        <v>626</v>
      </c>
      <c r="C9" t="s">
        <v>627</v>
      </c>
      <c r="F9" s="184" t="s">
        <v>628</v>
      </c>
      <c r="G9" s="184" t="s">
        <v>23</v>
      </c>
      <c r="H9" s="186" t="s">
        <v>629</v>
      </c>
    </row>
    <row r="10" spans="1:10">
      <c r="B10" t="s">
        <v>630</v>
      </c>
      <c r="C10" t="s">
        <v>594</v>
      </c>
      <c r="F10" s="184" t="s">
        <v>631</v>
      </c>
      <c r="G10" s="184" t="s">
        <v>632</v>
      </c>
      <c r="H10" s="186" t="s">
        <v>633</v>
      </c>
    </row>
    <row r="11" spans="1:10">
      <c r="B11" t="s">
        <v>634</v>
      </c>
      <c r="C11" t="s">
        <v>635</v>
      </c>
      <c r="F11" s="184" t="s">
        <v>636</v>
      </c>
      <c r="G11" s="184" t="s">
        <v>637</v>
      </c>
      <c r="H11" s="186" t="s">
        <v>638</v>
      </c>
    </row>
    <row r="12" spans="1:10">
      <c r="A12" t="s">
        <v>639</v>
      </c>
      <c r="B12" t="s">
        <v>623</v>
      </c>
      <c r="C12" t="s">
        <v>640</v>
      </c>
      <c r="F12" s="184" t="s">
        <v>641</v>
      </c>
      <c r="G12" s="184" t="s">
        <v>642</v>
      </c>
      <c r="H12" s="186" t="s">
        <v>643</v>
      </c>
    </row>
    <row r="13" spans="1:10">
      <c r="B13" t="s">
        <v>644</v>
      </c>
      <c r="C13" t="s">
        <v>645</v>
      </c>
      <c r="F13" s="184" t="s">
        <v>646</v>
      </c>
      <c r="G13" s="184" t="s">
        <v>24</v>
      </c>
      <c r="H13" s="186" t="s">
        <v>647</v>
      </c>
    </row>
    <row r="14" spans="1:10">
      <c r="B14" t="s">
        <v>648</v>
      </c>
      <c r="F14" s="184" t="s">
        <v>649</v>
      </c>
      <c r="G14" s="184" t="s">
        <v>650</v>
      </c>
      <c r="H14" s="186" t="s">
        <v>651</v>
      </c>
    </row>
    <row r="15" spans="1:10">
      <c r="B15" t="s">
        <v>627</v>
      </c>
      <c r="F15" s="184" t="s">
        <v>652</v>
      </c>
      <c r="G15" s="184" t="s">
        <v>653</v>
      </c>
      <c r="H15" s="186" t="s">
        <v>654</v>
      </c>
    </row>
    <row r="16" spans="1:10">
      <c r="G16" s="184" t="s">
        <v>655</v>
      </c>
      <c r="H16" s="186" t="s">
        <v>656</v>
      </c>
    </row>
    <row r="17" spans="6:8">
      <c r="G17" s="184" t="s">
        <v>657</v>
      </c>
      <c r="H17" s="186" t="s">
        <v>658</v>
      </c>
    </row>
    <row r="18" spans="6:8" ht="30.75">
      <c r="F18"/>
      <c r="G18" s="184" t="s">
        <v>659</v>
      </c>
      <c r="H18" s="186" t="s">
        <v>660</v>
      </c>
    </row>
    <row r="19" spans="6:8" ht="30.75">
      <c r="G19" s="184" t="s">
        <v>661</v>
      </c>
      <c r="H19" s="186" t="s">
        <v>662</v>
      </c>
    </row>
    <row r="20" spans="6:8">
      <c r="H20" s="186" t="s">
        <v>663</v>
      </c>
    </row>
    <row r="21" spans="6:8">
      <c r="H21" s="186" t="s">
        <v>664</v>
      </c>
    </row>
    <row r="22" spans="6:8">
      <c r="H22" s="184" t="s">
        <v>665</v>
      </c>
    </row>
    <row r="23" spans="6:8">
      <c r="H23" s="186" t="s">
        <v>666</v>
      </c>
    </row>
    <row r="24" spans="6:8">
      <c r="H24" s="186" t="s">
        <v>667</v>
      </c>
    </row>
    <row r="25" spans="6:8">
      <c r="H25" s="186" t="s">
        <v>668</v>
      </c>
    </row>
    <row r="26" spans="6:8">
      <c r="H26" s="186" t="s">
        <v>669</v>
      </c>
    </row>
    <row r="27" spans="6:8" ht="23.25">
      <c r="H27" s="186" t="s">
        <v>670</v>
      </c>
    </row>
    <row r="28" spans="6:8" ht="23.25">
      <c r="H28" s="186" t="s">
        <v>671</v>
      </c>
    </row>
    <row r="29" spans="6:8">
      <c r="H29" s="186" t="s">
        <v>672</v>
      </c>
    </row>
    <row r="30" spans="6:8">
      <c r="H30" s="186" t="s">
        <v>673</v>
      </c>
    </row>
    <row r="31" spans="6:8">
      <c r="H31" s="186" t="s">
        <v>674</v>
      </c>
    </row>
    <row r="32" spans="6:8" ht="23.25">
      <c r="H32" s="186" t="s">
        <v>675</v>
      </c>
    </row>
    <row r="33" spans="8:8" ht="23.25">
      <c r="H33" s="186" t="s">
        <v>676</v>
      </c>
    </row>
    <row r="34" spans="8:8" ht="23.25">
      <c r="H34" s="186" t="s">
        <v>677</v>
      </c>
    </row>
    <row r="35" spans="8:8">
      <c r="H35" s="186" t="s">
        <v>678</v>
      </c>
    </row>
    <row r="36" spans="8:8">
      <c r="H36" s="184" t="s">
        <v>679</v>
      </c>
    </row>
    <row r="39" spans="8:8">
      <c r="H39" s="186"/>
    </row>
    <row r="40" spans="8:8">
      <c r="H40" s="186"/>
    </row>
    <row r="41" spans="8:8">
      <c r="H41" s="186"/>
    </row>
    <row r="44" spans="8:8">
      <c r="H44" s="18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cd0c22b-5283-45bd-ba44-901bfccdcbf1" xsi:nil="true"/>
    <lcf76f155ced4ddcb4097134ff3c332f xmlns="ea2f2cd8-6e6e-441a-8815-dc338ed2788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71FEE9A4E24444BB723EF12BC3A04F" ma:contentTypeVersion="17" ma:contentTypeDescription="Create a new document." ma:contentTypeScope="" ma:versionID="235b5fc6cb175fb528d281d25159a0bf">
  <xsd:schema xmlns:xsd="http://www.w3.org/2001/XMLSchema" xmlns:xs="http://www.w3.org/2001/XMLSchema" xmlns:p="http://schemas.microsoft.com/office/2006/metadata/properties" xmlns:ns2="ea2f2cd8-6e6e-441a-8815-dc338ed27887" xmlns:ns3="8cd0c22b-5283-45bd-ba44-901bfccdcbf1" targetNamespace="http://schemas.microsoft.com/office/2006/metadata/properties" ma:root="true" ma:fieldsID="321121ed01d8742beed2a9963444a9c1" ns2:_="" ns3:_="">
    <xsd:import namespace="ea2f2cd8-6e6e-441a-8815-dc338ed27887"/>
    <xsd:import namespace="8cd0c22b-5283-45bd-ba44-901bfccdcbf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2f2cd8-6e6e-441a-8815-dc338ed27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cd0c22b-5283-45bd-ba44-901bfccdcbf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51ca7cd9-ee06-4cb7-ac99-a99ab5eff3d5}" ma:internalName="TaxCatchAll" ma:showField="CatchAllData" ma:web="8cd0c22b-5283-45bd-ba44-901bfccdcbf1">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8C4BD2-D446-4351-A7A1-0467590240F1}"/>
</file>

<file path=customXml/itemProps2.xml><?xml version="1.0" encoding="utf-8"?>
<ds:datastoreItem xmlns:ds="http://schemas.openxmlformats.org/officeDocument/2006/customXml" ds:itemID="{BE6ABEDE-A6BB-49A2-881E-AE1E65D62753}"/>
</file>

<file path=customXml/itemProps3.xml><?xml version="1.0" encoding="utf-8"?>
<ds:datastoreItem xmlns:ds="http://schemas.openxmlformats.org/officeDocument/2006/customXml" ds:itemID="{D3D9259C-C2D7-47CD-8ED0-7E9C553823B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2023-09-05T09:43:09Z</dcterms:created>
  <dcterms:modified xsi:type="dcterms:W3CDTF">2025-07-07T14:26:50Z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0x0101002971FEE9A4E24444BB723EF12BC3A04F</vt:lpwstr>
  </property>
  <property fmtid="{D5CDD505-2E9C-101B-9397-08002B2CF9AE}" pid="3" name="MediaServiceImageTags">
    <vt:lpwstr/>
  </property>
</Properties>
</file>